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27 Rio Tinto\127-008 Winu FS\01 Project Management\03 Project Budget Control\"/>
    </mc:Choice>
  </mc:AlternateContent>
  <xr:revisionPtr revIDLastSave="0" documentId="13_ncr:1_{C32D05CD-6F7B-4600-91AF-469A3F2D74CA}" xr6:coauthVersionLast="45" xr6:coauthVersionMax="45" xr10:uidLastSave="{00000000-0000-0000-0000-000000000000}"/>
  <bookViews>
    <workbookView xWindow="28680" yWindow="-120" windowWidth="29040" windowHeight="15990" xr2:uid="{F55265A8-C2C8-4C42-8CBD-B0824D47FF9B}"/>
  </bookViews>
  <sheets>
    <sheet name="Summary" sheetId="2" r:id="rId1"/>
    <sheet name="Change Register" sheetId="4" r:id="rId2"/>
    <sheet name="AQ2" sheetId="5" r:id="rId3"/>
  </sheets>
  <externalReferences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AllOffices">'[2]Project Information'!$D$63:$D$70</definedName>
    <definedName name="BL_Ext_Disb">[2]Rates!$C$44:$U$57</definedName>
    <definedName name="BL_Labspace">[2]Rates!$C$23:$U$27</definedName>
    <definedName name="BL_Rheotests">[2]Rates!$C$36:$U$40</definedName>
    <definedName name="BL_Software">[2]Rates!$C$33:$U$35</definedName>
    <definedName name="BL_SolidTests">[2]Rates!$C$28:$U$32</definedName>
    <definedName name="BL_WaterTests">[2]Rates!$C$41:$C$41:'[2]Rates'!$U$42</definedName>
    <definedName name="Categoria" localSheetId="0">Summary!$D$15:$D$35</definedName>
    <definedName name="Contrato_ODC">#REF!</definedName>
    <definedName name="e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ID_Ext_Disb">[2]Rates!$C$44:$C$57</definedName>
    <definedName name="ID_Labspace">[2]Rates!$C$23:$C$27</definedName>
    <definedName name="ID_RheoTests">[2]Rates!$C$36:$C$40</definedName>
    <definedName name="ID_Software">[2]Rates!$C$33:$C$35</definedName>
    <definedName name="ID_SolidTests">[2]Rates!$C$28:$C$32</definedName>
    <definedName name="ID_WaterTests">[2]Rates!$C$41:$C$42</definedName>
    <definedName name="ListadoActividades">#REF!</definedName>
    <definedName name="NewRatesTable">[2]Rates!$A$9:$U$57</definedName>
    <definedName name="PCcode">'[2]Project Information'!$H$73</definedName>
    <definedName name="_xlnm.Print_Area" localSheetId="1">'Change Register'!$A$1:$V$34</definedName>
    <definedName name="_xlnm.Print_Area" localSheetId="0">Summary!$B$1:$U$51</definedName>
    <definedName name="_xlnm.Print_Titles" localSheetId="0">Summary!$2:$6</definedName>
    <definedName name="ProjDescr">'[2]Project Information'!$D$7</definedName>
    <definedName name="ProjNumber">'[2]Project Information'!$D$6</definedName>
    <definedName name="ProjOffice">'[2]Project Information'!$D$3</definedName>
    <definedName name="ProjRates">'[2]Project Information'!$D$4</definedName>
    <definedName name="PropDate">'[2]Project Information'!$D$12</definedName>
    <definedName name="PropJob">'[2]Project Information'!$D$13</definedName>
    <definedName name="PropNo">'[2]Project Information'!$E$13</definedName>
    <definedName name="rates">[3]Rates!$A$3:$C$20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250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sasa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INFORMETEC.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Z_253F05FB_504F_43AD_86CC_C6DD54A9FE7C_.wvu.PrintArea" localSheetId="1" hidden="1">'Change Register'!$C$3:$U$31</definedName>
    <definedName name="Z_91100FA9_D58A_407C_8DE0_16EC53E86F5B_.wvu.PrintArea" localSheetId="1" hidden="1">'Change Register'!$C$3:$U$31</definedName>
    <definedName name="Z_A7CA73F6_1828_436D_B813_471D7EFE53EA_.wvu.PrintArea" localSheetId="1" hidden="1">'Change Register'!$C$3:$U$31</definedName>
    <definedName name="Z_B14B3665_1E89_4AA3_8714_73897EBEABDC_.wvu.PrintArea" localSheetId="1" hidden="1">'Change Register'!$C$3:$U$31</definedName>
    <definedName name="Z_C42359D1_82A3_4C7D_B87C_7FF1D25A4AE4_.wvu.PrintArea" localSheetId="1" hidden="1">'Change Register'!$C$3:$U$31</definedName>
    <definedName name="Z_CEF100E5_C09E_4597_89EE_8738B210A1FF_.wvu.PrintArea" localSheetId="1" hidden="1">'Change Register'!$C$3:$U$31</definedName>
    <definedName name="Z_E7180B81_33C6_4894_A87B_E9AB2AF6DB10_.wvu.PrintArea" localSheetId="1" hidden="1">'Change Register'!$C$3:$U$31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5" l="1"/>
  <c r="B19" i="5" l="1"/>
  <c r="B9" i="5"/>
  <c r="O38" i="2"/>
  <c r="K38" i="2"/>
  <c r="K31" i="2"/>
  <c r="K41" i="2" s="1"/>
  <c r="G35" i="2" l="1"/>
  <c r="I31" i="4"/>
  <c r="S31" i="4"/>
  <c r="R31" i="4"/>
  <c r="Q31" i="4"/>
  <c r="O31" i="4"/>
  <c r="N31" i="4"/>
  <c r="M31" i="4"/>
  <c r="P25" i="4"/>
  <c r="P24" i="4"/>
  <c r="P23" i="4"/>
  <c r="P22" i="4"/>
  <c r="P21" i="4"/>
  <c r="P20" i="4"/>
  <c r="P19" i="4"/>
  <c r="P18" i="4"/>
  <c r="H18" i="4"/>
  <c r="H31" i="4" s="1"/>
  <c r="P17" i="4"/>
  <c r="P16" i="4"/>
  <c r="P15" i="4"/>
  <c r="P14" i="4"/>
  <c r="P13" i="4"/>
  <c r="P12" i="4"/>
  <c r="P11" i="4"/>
  <c r="P31" i="4" s="1"/>
  <c r="O6" i="4"/>
  <c r="N6" i="4"/>
  <c r="M6" i="4"/>
  <c r="P6" i="4" s="1"/>
  <c r="S35" i="2" l="1"/>
  <c r="S38" i="2" s="1"/>
  <c r="J35" i="2"/>
  <c r="H35" i="2"/>
  <c r="S28" i="2"/>
  <c r="H28" i="2"/>
  <c r="P28" i="2" s="1"/>
  <c r="S27" i="2"/>
  <c r="H27" i="2"/>
  <c r="L27" i="2" s="1"/>
  <c r="P26" i="2"/>
  <c r="H26" i="2"/>
  <c r="L26" i="2" s="1"/>
  <c r="S25" i="2"/>
  <c r="H25" i="2"/>
  <c r="P25" i="2" s="1"/>
  <c r="H24" i="2"/>
  <c r="P24" i="2" s="1"/>
  <c r="S23" i="2"/>
  <c r="H23" i="2"/>
  <c r="P23" i="2" s="1"/>
  <c r="S22" i="2"/>
  <c r="H22" i="2"/>
  <c r="P22" i="2" s="1"/>
  <c r="S21" i="2"/>
  <c r="H21" i="2"/>
  <c r="P21" i="2" s="1"/>
  <c r="O20" i="2"/>
  <c r="J20" i="2"/>
  <c r="H20" i="2"/>
  <c r="L20" i="2" s="1"/>
  <c r="O19" i="2"/>
  <c r="J19" i="2"/>
  <c r="H19" i="2"/>
  <c r="L19" i="2" s="1"/>
  <c r="O18" i="2"/>
  <c r="J18" i="2"/>
  <c r="H18" i="2"/>
  <c r="L18" i="2" s="1"/>
  <c r="O17" i="2"/>
  <c r="J17" i="2"/>
  <c r="H17" i="2"/>
  <c r="L17" i="2" s="1"/>
  <c r="O16" i="2"/>
  <c r="J16" i="2"/>
  <c r="H16" i="2"/>
  <c r="L16" i="2" s="1"/>
  <c r="O15" i="2"/>
  <c r="J15" i="2"/>
  <c r="H15" i="2"/>
  <c r="L25" i="2" l="1"/>
  <c r="T25" i="2" s="1"/>
  <c r="P17" i="2"/>
  <c r="P35" i="2"/>
  <c r="H38" i="2"/>
  <c r="T17" i="2"/>
  <c r="P19" i="2"/>
  <c r="P15" i="2"/>
  <c r="O31" i="2"/>
  <c r="O41" i="2" s="1"/>
  <c r="L28" i="2"/>
  <c r="T28" i="2" s="1"/>
  <c r="P20" i="2"/>
  <c r="T20" i="2" s="1"/>
  <c r="P16" i="2"/>
  <c r="T16" i="2" s="1"/>
  <c r="L24" i="2"/>
  <c r="T24" i="2" s="1"/>
  <c r="H31" i="2"/>
  <c r="H32" i="2" s="1"/>
  <c r="P18" i="2"/>
  <c r="T18" i="2" s="1"/>
  <c r="L15" i="2"/>
  <c r="T15" i="2" s="1"/>
  <c r="P27" i="2"/>
  <c r="T27" i="2" s="1"/>
  <c r="S16" i="2"/>
  <c r="S18" i="2"/>
  <c r="S15" i="2"/>
  <c r="S20" i="2"/>
  <c r="S45" i="2" s="1"/>
  <c r="S17" i="2"/>
  <c r="T19" i="2"/>
  <c r="S19" i="2"/>
  <c r="T26" i="2"/>
  <c r="L35" i="2"/>
  <c r="L23" i="2"/>
  <c r="T23" i="2" s="1"/>
  <c r="L22" i="2"/>
  <c r="T22" i="2" s="1"/>
  <c r="L21" i="2"/>
  <c r="T21" i="2" s="1"/>
  <c r="S24" i="2"/>
  <c r="S26" i="2"/>
  <c r="T35" i="2" l="1"/>
  <c r="H41" i="2"/>
  <c r="S31" i="2"/>
  <c r="T38" i="2"/>
  <c r="T31" i="2" l="1"/>
  <c r="S32" i="2"/>
  <c r="S41" i="2"/>
  <c r="S43" i="2" l="1"/>
  <c r="S48" i="2" s="1"/>
  <c r="T41" i="2"/>
</calcChain>
</file>

<file path=xl/sharedStrings.xml><?xml version="1.0" encoding="utf-8"?>
<sst xmlns="http://schemas.openxmlformats.org/spreadsheetml/2006/main" count="227" uniqueCount="142">
  <si>
    <t xml:space="preserve">Project: </t>
  </si>
  <si>
    <t>WINU TAILINGS STORAGE FACILITY DESIGN</t>
  </si>
  <si>
    <t>Company:</t>
  </si>
  <si>
    <t>WWL AUSTRALIA PTY LTD</t>
  </si>
  <si>
    <t>Contract: B013</t>
  </si>
  <si>
    <t xml:space="preserve">PO: </t>
  </si>
  <si>
    <t xml:space="preserve">Date: </t>
  </si>
  <si>
    <t>Task</t>
  </si>
  <si>
    <t>Description</t>
  </si>
  <si>
    <t>Current Budget</t>
  </si>
  <si>
    <t>Current</t>
  </si>
  <si>
    <t>Accumulate</t>
  </si>
  <si>
    <t>UoM</t>
  </si>
  <si>
    <t>Planned Value</t>
  </si>
  <si>
    <t>Total (A$)</t>
  </si>
  <si>
    <t>Amount (A$)</t>
  </si>
  <si>
    <t>%</t>
  </si>
  <si>
    <t>Conceptual Study - Project initiation</t>
  </si>
  <si>
    <t>Glb</t>
  </si>
  <si>
    <t>Conceptual Study - Review of Preliminary Study</t>
  </si>
  <si>
    <t>Conceptual Study - TSF Expansion to 100Mt</t>
  </si>
  <si>
    <t>Conceptual Study - Report collation and presentations</t>
  </si>
  <si>
    <t>Conceptual Study - Liaison</t>
  </si>
  <si>
    <t>Conceptual Study - Project management</t>
  </si>
  <si>
    <t>Detailed Design - Initiation</t>
  </si>
  <si>
    <t>Detailed Design - Enginering analyses and design</t>
  </si>
  <si>
    <t>Detailed Design-Drawing preparation</t>
  </si>
  <si>
    <t>Detailed Design - Construction Contract documentation</t>
  </si>
  <si>
    <t>Detailed Design - Draft Reports and Manuals</t>
  </si>
  <si>
    <t xml:space="preserve">Detailed Design- Finalised reports and manuals </t>
  </si>
  <si>
    <t xml:space="preserve">Detailed Design - Liason workshops and presentations </t>
  </si>
  <si>
    <t>Detailed Design-Project management</t>
  </si>
  <si>
    <t>Budget - Current situation</t>
  </si>
  <si>
    <t>Change Register</t>
  </si>
  <si>
    <t>PCNs Approved</t>
  </si>
  <si>
    <t>PCNs Awaiting Approval</t>
  </si>
  <si>
    <t>PCNs Rejected</t>
  </si>
  <si>
    <t>Total PCNs Raised</t>
  </si>
  <si>
    <t xml:space="preserve">As at: </t>
  </si>
  <si>
    <t>PCN No</t>
  </si>
  <si>
    <t>PCN Title</t>
  </si>
  <si>
    <t>Description / Benefit</t>
  </si>
  <si>
    <t>Raised by</t>
  </si>
  <si>
    <t>Raised As</t>
  </si>
  <si>
    <t>Estimated Hours Required</t>
  </si>
  <si>
    <t>Estimated Cost Impact</t>
  </si>
  <si>
    <t>Estimated Schedule Impact</t>
  </si>
  <si>
    <t>Status</t>
  </si>
  <si>
    <t>Approved/
Rejected Date</t>
  </si>
  <si>
    <t xml:space="preserve">Total Hours Approved </t>
  </si>
  <si>
    <t>Total Approved (Engineer Direct hours driven costs) 
$
(A)</t>
  </si>
  <si>
    <t>Amount Approved (3rd party and indirect expenses) 
$
(B)</t>
  </si>
  <si>
    <t>Total Approved PCN
$
A+B</t>
  </si>
  <si>
    <t>Actual Hours Required</t>
  </si>
  <si>
    <t>Actual Cost Impact</t>
  </si>
  <si>
    <t>Actual Schedule Impact</t>
  </si>
  <si>
    <t>Comments</t>
  </si>
  <si>
    <t>hrs</t>
  </si>
  <si>
    <t>AUD</t>
  </si>
  <si>
    <t>001</t>
  </si>
  <si>
    <t>CHANGE NOTICE N° WWL-001</t>
  </si>
  <si>
    <t xml:space="preserve">Evaluation of Stage 2 TSF where production would be increased to 25Mtpa with a total storage of 375Mt </t>
  </si>
  <si>
    <t>Approved</t>
  </si>
  <si>
    <t>002</t>
  </si>
  <si>
    <t>CHANGE NOTICE N° WWL-002</t>
  </si>
  <si>
    <t>Conceptual design of a Stage 1 Base Case TSF to accommodate 7Mtpa over 10 years. (7Mtpa)</t>
  </si>
  <si>
    <t>003</t>
  </si>
  <si>
    <t>CHANGE NOTICE N° WWL-003</t>
  </si>
  <si>
    <t xml:space="preserve"> Trade off of length of the TSF, height of embankments and footprint with SWOT analyses for each option documented in a Memorandum.(Optimisation)</t>
  </si>
  <si>
    <t>004</t>
  </si>
  <si>
    <t>CHANGE NOTICE N° WWL-004</t>
  </si>
  <si>
    <t>Conceptual design of a stand alone PAF tailings storage facility.</t>
  </si>
  <si>
    <t>005</t>
  </si>
  <si>
    <t>CHANGE NOTICE N° WWL-005</t>
  </si>
  <si>
    <t xml:space="preserve"> Additional materials take offs to assist with embankment construction optimisation between Ausenco and Mine Planning. (MTO)</t>
  </si>
  <si>
    <t>006</t>
  </si>
  <si>
    <t>CHANGE NOTICE N° WWL-006</t>
  </si>
  <si>
    <t>Balance of time expended on geometric modelling of alternative TSF configurations as well as Stage 2.(Configurations)</t>
  </si>
  <si>
    <t>007</t>
  </si>
  <si>
    <t>CHANGE NOTICE N° WWL-007</t>
  </si>
  <si>
    <t>Reduction in scope for the detailed design of the TSF return water system by AQ2, WWL's specialist sub-consultant.(Water Return AQ2)</t>
  </si>
  <si>
    <t>008</t>
  </si>
  <si>
    <t>CHANGE NOTICE N° WWL-008</t>
  </si>
  <si>
    <t>Deformation analyses using FLAC to optimise the embankment-waste rock dump interface</t>
  </si>
  <si>
    <t>009</t>
  </si>
  <si>
    <t>CHANGE NOTICE N° WWL-002A</t>
  </si>
  <si>
    <t>Extend- Extension of the LOM capacity of the TSF at 7Mtpa production first to a storage capacity of 143Mt and then further to a capacity of 153Mt</t>
  </si>
  <si>
    <t>010</t>
  </si>
  <si>
    <t>CHANGE NOTICE N° WWL-003A</t>
  </si>
  <si>
    <t>Extend-Optimisation of the LOM TSF layout through a comparison of an expanded vs a raised TSF configuration</t>
  </si>
  <si>
    <t>011</t>
  </si>
  <si>
    <t>CHANGE NOTICE N° WWL-004A</t>
  </si>
  <si>
    <t>Extend-Optimisation of the PAF facility location and alignment within the TSF</t>
  </si>
  <si>
    <t>012</t>
  </si>
  <si>
    <t>CHANGE NOTICE N° WWL-005A</t>
  </si>
  <si>
    <t>Extend-Materials take-offs for each of the configurations evaluated (totaling 12 configuations with detailed schduling of 5 of these)</t>
  </si>
  <si>
    <t>013</t>
  </si>
  <si>
    <t>CHANGE NOTICE N° WWL-006A</t>
  </si>
  <si>
    <t>Extend-Comparison of potential measures to manage the risk of internal erosion (piping) through the external PAF embankments. - Design to enhance constructability over the dunes</t>
  </si>
  <si>
    <t>014</t>
  </si>
  <si>
    <t>CHANGE NOTICE N° WWL-008A</t>
  </si>
  <si>
    <t>Consolidation settlement analysis associated with construction of the embankments over the dunes</t>
  </si>
  <si>
    <t>015</t>
  </si>
  <si>
    <t>CHANGE NOTICE N° WWL-009</t>
  </si>
  <si>
    <t>Probabilistic seepage analysis to establish seepage gradients at the toe of the embankments with confidence limits. Preparation of a fault-event tree to allow comparison of risks wih ANCOLD risk criteria.</t>
  </si>
  <si>
    <t>016</t>
  </si>
  <si>
    <t>CHANGE NOTICE N° WWL-010</t>
  </si>
  <si>
    <t>017</t>
  </si>
  <si>
    <t>CHANGE NOTICE N° WWL-011</t>
  </si>
  <si>
    <t>018</t>
  </si>
  <si>
    <t>CHANGE NOTICE N° WWL-012</t>
  </si>
  <si>
    <t>019</t>
  </si>
  <si>
    <t>CHANGE NOTICE N° WWL-013</t>
  </si>
  <si>
    <t xml:space="preserve">Note: all costs and rates above are exclusive of GST. </t>
  </si>
  <si>
    <t>In Scope</t>
  </si>
  <si>
    <t>Out of Scope</t>
  </si>
  <si>
    <t>Scheduling of embankment construction</t>
  </si>
  <si>
    <t>Prapare presentations for meetings</t>
  </si>
  <si>
    <t>Geotehcnical assessment for the high sulfur tailings</t>
  </si>
  <si>
    <t>Engineering support</t>
  </si>
  <si>
    <t>Previous Accum (Aug)</t>
  </si>
  <si>
    <t xml:space="preserve">Progress Claim </t>
  </si>
  <si>
    <r>
      <t>Change Notices</t>
    </r>
    <r>
      <rPr>
        <sz val="12"/>
        <color rgb="FFFF0000"/>
        <rFont val="Arial"/>
        <family val="2"/>
      </rPr>
      <t xml:space="preserve"> (Exc CN-007)</t>
    </r>
  </si>
  <si>
    <t>Remaining</t>
  </si>
  <si>
    <t>Accumulated</t>
  </si>
  <si>
    <t>Excl CN-007</t>
  </si>
  <si>
    <t>Feb</t>
  </si>
  <si>
    <t>Mar</t>
  </si>
  <si>
    <t>Apr</t>
  </si>
  <si>
    <t>May</t>
  </si>
  <si>
    <t>Jun</t>
  </si>
  <si>
    <t>Jul</t>
  </si>
  <si>
    <t>Aug</t>
  </si>
  <si>
    <t>Charged Winu</t>
  </si>
  <si>
    <t>Invoices paid</t>
  </si>
  <si>
    <t>Proposal</t>
  </si>
  <si>
    <t>CH-007</t>
  </si>
  <si>
    <t>AQ2 - New budget</t>
  </si>
  <si>
    <t>Inc CN-007 and Mark-up</t>
  </si>
  <si>
    <t>Exceeded</t>
  </si>
  <si>
    <t>CN for Extra PM</t>
  </si>
  <si>
    <t>Remaining up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</si>
</sst>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\-;@"/>
    <numFmt numFmtId="165" formatCode="_-* #,##0_-;\-* #,##0_-;_-* &quot;-&quot;??_-;_-@_-"/>
    <numFmt numFmtId="167" formatCode="[$-409]d\-mmm\-yy;@"/>
    <numFmt numFmtId="168" formatCode="[$-409]mmm\-yy;@"/>
    <numFmt numFmtId="169" formatCode="[$-409]dd\-mmm\-yy;@"/>
    <numFmt numFmtId="170" formatCode="#,##0_ ;\-#,##0\ "/>
    <numFmt numFmtId="171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i/>
      <sz val="16"/>
      <name val="Tahoma"/>
      <family val="2"/>
    </font>
    <font>
      <b/>
      <sz val="16"/>
      <name val="Tahoma"/>
      <family val="2"/>
    </font>
    <font>
      <i/>
      <sz val="16"/>
      <name val="Arial"/>
      <family val="2"/>
    </font>
    <font>
      <sz val="16"/>
      <name val="Tahoma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0"/>
      <name val="Tahoma"/>
      <family val="2"/>
    </font>
    <font>
      <i/>
      <sz val="12"/>
      <name val="Tahoma"/>
      <family val="2"/>
    </font>
    <font>
      <b/>
      <i/>
      <sz val="14"/>
      <name val="Tahoma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Tahoma"/>
      <family val="2"/>
    </font>
    <font>
      <b/>
      <sz val="16"/>
      <color rgb="FF000000"/>
      <name val="Arial"/>
      <family val="2"/>
    </font>
    <font>
      <b/>
      <sz val="14"/>
      <name val="Tahoma"/>
      <family val="2"/>
    </font>
    <font>
      <sz val="10"/>
      <name val="Arial"/>
    </font>
    <font>
      <sz val="11"/>
      <color theme="1"/>
      <name val="Arial"/>
      <family val="2"/>
    </font>
    <font>
      <b/>
      <sz val="20"/>
      <name val="Calibri"/>
      <family val="2"/>
      <scheme val="minor"/>
    </font>
    <font>
      <sz val="10"/>
      <color theme="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B9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B931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22"/>
      </top>
      <bottom style="double">
        <color indexed="64"/>
      </bottom>
      <diagonal/>
    </border>
    <border>
      <left style="double">
        <color indexed="64"/>
      </left>
      <right/>
      <top style="double">
        <color theme="8" tint="-0.24994659260841701"/>
      </top>
      <bottom style="double">
        <color indexed="64"/>
      </bottom>
      <diagonal/>
    </border>
    <border>
      <left/>
      <right/>
      <top style="double">
        <color theme="8" tint="-0.24994659260841701"/>
      </top>
      <bottom style="double">
        <color indexed="64"/>
      </bottom>
      <diagonal/>
    </border>
    <border>
      <left/>
      <right style="double">
        <color indexed="64"/>
      </right>
      <top style="double">
        <color theme="8" tint="-0.24994659260841701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22"/>
      </right>
      <top style="hair">
        <color indexed="22"/>
      </top>
      <bottom style="double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64"/>
      </bottom>
      <diagonal/>
    </border>
    <border>
      <left style="hair">
        <color indexed="22"/>
      </left>
      <right style="double">
        <color indexed="64"/>
      </right>
      <top style="hair">
        <color indexed="22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22"/>
      </bottom>
      <diagonal/>
    </border>
  </borders>
  <cellStyleXfs count="11">
    <xf numFmtId="0" fontId="0" fillId="0" borderId="0"/>
    <xf numFmtId="0" fontId="19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168" fontId="15" fillId="0" borderId="0"/>
    <xf numFmtId="0" fontId="15" fillId="0" borderId="0"/>
    <xf numFmtId="43" fontId="1" fillId="0" borderId="0" applyFont="0" applyFill="0" applyBorder="0" applyAlignment="0" applyProtection="0"/>
    <xf numFmtId="44" fontId="26" fillId="0" borderId="0" applyFont="0" applyFill="0" applyBorder="0" applyAlignment="0" applyProtection="0"/>
  </cellStyleXfs>
  <cellXfs count="289">
    <xf numFmtId="0" fontId="0" fillId="0" borderId="0" xfId="0"/>
    <xf numFmtId="0" fontId="9" fillId="0" borderId="0" xfId="1" applyFont="1"/>
    <xf numFmtId="0" fontId="19" fillId="0" borderId="0" xfId="1"/>
    <xf numFmtId="0" fontId="9" fillId="0" borderId="51" xfId="1" applyFont="1" applyBorder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6" fillId="0" borderId="51" xfId="1" applyFont="1" applyBorder="1"/>
    <xf numFmtId="0" fontId="3" fillId="0" borderId="4" xfId="1" applyFont="1" applyBorder="1"/>
    <xf numFmtId="0" fontId="3" fillId="0" borderId="0" xfId="1" applyFont="1"/>
    <xf numFmtId="0" fontId="4" fillId="0" borderId="5" xfId="1" applyFont="1" applyBorder="1" applyAlignment="1">
      <alignment horizontal="left" wrapText="1"/>
    </xf>
    <xf numFmtId="0" fontId="5" fillId="0" borderId="0" xfId="1" applyFont="1"/>
    <xf numFmtId="0" fontId="6" fillId="0" borderId="0" xfId="1" applyFont="1"/>
    <xf numFmtId="0" fontId="6" fillId="0" borderId="6" xfId="1" applyFont="1" applyBorder="1"/>
    <xf numFmtId="0" fontId="7" fillId="0" borderId="0" xfId="1" applyFont="1"/>
    <xf numFmtId="0" fontId="6" fillId="3" borderId="5" xfId="1" applyFont="1" applyFill="1" applyBorder="1"/>
    <xf numFmtId="0" fontId="8" fillId="3" borderId="52" xfId="1" applyFont="1" applyFill="1" applyBorder="1" applyAlignment="1">
      <alignment horizontal="center"/>
    </xf>
    <xf numFmtId="0" fontId="7" fillId="0" borderId="52" xfId="1" applyFont="1" applyBorder="1"/>
    <xf numFmtId="0" fontId="7" fillId="0" borderId="53" xfId="1" applyFont="1" applyBorder="1"/>
    <xf numFmtId="0" fontId="2" fillId="0" borderId="0" xfId="1" applyFont="1" applyAlignment="1">
      <alignment horizontal="center"/>
    </xf>
    <xf numFmtId="0" fontId="7" fillId="0" borderId="6" xfId="1" applyFont="1" applyBorder="1"/>
    <xf numFmtId="14" fontId="6" fillId="0" borderId="54" xfId="1" applyNumberFormat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6" xfId="1" applyFont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9" fillId="0" borderId="4" xfId="1" applyFont="1" applyBorder="1"/>
    <xf numFmtId="0" fontId="9" fillId="0" borderId="6" xfId="1" applyFont="1" applyBorder="1"/>
    <xf numFmtId="0" fontId="9" fillId="0" borderId="7" xfId="1" applyFont="1" applyBorder="1"/>
    <xf numFmtId="0" fontId="9" fillId="0" borderId="8" xfId="1" applyFont="1" applyBorder="1"/>
    <xf numFmtId="0" fontId="9" fillId="0" borderId="9" xfId="1" applyFont="1" applyBorder="1"/>
    <xf numFmtId="0" fontId="9" fillId="0" borderId="10" xfId="1" applyFont="1" applyBorder="1"/>
    <xf numFmtId="0" fontId="9" fillId="0" borderId="11" xfId="1" applyFont="1" applyBorder="1"/>
    <xf numFmtId="0" fontId="9" fillId="0" borderId="12" xfId="1" applyFont="1" applyBorder="1"/>
    <xf numFmtId="0" fontId="10" fillId="0" borderId="0" xfId="1" applyFont="1"/>
    <xf numFmtId="0" fontId="10" fillId="0" borderId="6" xfId="1" applyFont="1" applyBorder="1"/>
    <xf numFmtId="0" fontId="11" fillId="5" borderId="10" xfId="1" applyFont="1" applyFill="1" applyBorder="1" applyAlignment="1">
      <alignment horizontal="center" vertical="center"/>
    </xf>
    <xf numFmtId="0" fontId="11" fillId="5" borderId="11" xfId="1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9" fillId="0" borderId="51" xfId="1" applyFont="1" applyBorder="1" applyAlignment="1">
      <alignment vertical="center"/>
    </xf>
    <xf numFmtId="0" fontId="9" fillId="0" borderId="13" xfId="1" applyFont="1" applyBorder="1" applyAlignment="1">
      <alignment vertical="center"/>
    </xf>
    <xf numFmtId="0" fontId="12" fillId="5" borderId="14" xfId="1" applyFont="1" applyFill="1" applyBorder="1" applyAlignment="1">
      <alignment horizontal="center" vertical="center"/>
    </xf>
    <xf numFmtId="0" fontId="12" fillId="5" borderId="12" xfId="1" applyFont="1" applyFill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5" borderId="16" xfId="1" applyFont="1" applyFill="1" applyBorder="1" applyAlignment="1">
      <alignment horizontal="center" vertical="center"/>
    </xf>
    <xf numFmtId="0" fontId="12" fillId="5" borderId="17" xfId="1" applyFont="1" applyFill="1" applyBorder="1" applyAlignment="1">
      <alignment horizontal="center" vertical="center"/>
    </xf>
    <xf numFmtId="0" fontId="12" fillId="5" borderId="18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5" borderId="19" xfId="1" applyFont="1" applyFill="1" applyBorder="1" applyAlignment="1">
      <alignment horizontal="center" vertical="center"/>
    </xf>
    <xf numFmtId="0" fontId="12" fillId="5" borderId="20" xfId="1" applyFont="1" applyFill="1" applyBorder="1" applyAlignment="1">
      <alignment horizontal="center" vertical="center"/>
    </xf>
    <xf numFmtId="0" fontId="12" fillId="5" borderId="21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3" xfId="1" applyFont="1" applyFill="1" applyBorder="1" applyAlignment="1">
      <alignment horizontal="center" vertical="center"/>
    </xf>
    <xf numFmtId="0" fontId="12" fillId="6" borderId="24" xfId="1" applyFont="1" applyFill="1" applyBorder="1" applyAlignment="1">
      <alignment horizontal="center" vertical="center"/>
    </xf>
    <xf numFmtId="0" fontId="12" fillId="5" borderId="25" xfId="1" applyFont="1" applyFill="1" applyBorder="1" applyAlignment="1">
      <alignment horizontal="center" vertical="center"/>
    </xf>
    <xf numFmtId="0" fontId="9" fillId="0" borderId="6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9" fillId="0" borderId="51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2" fillId="5" borderId="26" xfId="1" applyFont="1" applyFill="1" applyBorder="1" applyAlignment="1">
      <alignment horizontal="center" vertical="center"/>
    </xf>
    <xf numFmtId="0" fontId="12" fillId="5" borderId="9" xfId="1" applyFont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 wrapText="1"/>
    </xf>
    <xf numFmtId="0" fontId="12" fillId="5" borderId="27" xfId="1" applyFont="1" applyFill="1" applyBorder="1" applyAlignment="1">
      <alignment horizontal="center" vertical="center" wrapText="1"/>
    </xf>
    <xf numFmtId="0" fontId="12" fillId="5" borderId="28" xfId="1" applyFont="1" applyFill="1" applyBorder="1" applyAlignment="1">
      <alignment horizontal="center" vertical="center" wrapText="1"/>
    </xf>
    <xf numFmtId="0" fontId="12" fillId="5" borderId="29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5" borderId="0" xfId="1" applyFont="1" applyFill="1" applyAlignment="1">
      <alignment horizontal="center" vertical="center" wrapText="1"/>
    </xf>
    <xf numFmtId="0" fontId="12" fillId="5" borderId="30" xfId="1" applyFont="1" applyFill="1" applyBorder="1" applyAlignment="1">
      <alignment horizontal="center" vertical="center" wrapText="1"/>
    </xf>
    <xf numFmtId="0" fontId="12" fillId="5" borderId="31" xfId="1" applyFont="1" applyFill="1" applyBorder="1" applyAlignment="1">
      <alignment horizontal="center" vertical="center" wrapText="1"/>
    </xf>
    <xf numFmtId="0" fontId="12" fillId="6" borderId="32" xfId="1" applyFont="1" applyFill="1" applyBorder="1" applyAlignment="1">
      <alignment horizontal="center" vertical="center" wrapText="1"/>
    </xf>
    <xf numFmtId="0" fontId="12" fillId="6" borderId="33" xfId="1" applyFont="1" applyFill="1" applyBorder="1" applyAlignment="1">
      <alignment horizontal="center" vertical="center" wrapText="1"/>
    </xf>
    <xf numFmtId="0" fontId="12" fillId="6" borderId="34" xfId="1" applyFont="1" applyFill="1" applyBorder="1" applyAlignment="1">
      <alignment horizontal="center" vertical="center" wrapText="1"/>
    </xf>
    <xf numFmtId="0" fontId="12" fillId="5" borderId="35" xfId="1" applyFont="1" applyFill="1" applyBorder="1" applyAlignment="1">
      <alignment horizontal="center" vertical="center" wrapText="1"/>
    </xf>
    <xf numFmtId="0" fontId="12" fillId="5" borderId="33" xfId="1" applyFont="1" applyFill="1" applyBorder="1" applyAlignment="1">
      <alignment horizontal="center" vertical="center" wrapText="1"/>
    </xf>
    <xf numFmtId="0" fontId="12" fillId="5" borderId="34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vertical="center" wrapText="1"/>
    </xf>
    <xf numFmtId="0" fontId="15" fillId="0" borderId="0" xfId="1" applyFont="1" applyAlignment="1">
      <alignment vertical="center" wrapText="1"/>
    </xf>
    <xf numFmtId="0" fontId="12" fillId="0" borderId="13" xfId="1" applyFont="1" applyBorder="1" applyAlignment="1">
      <alignment horizontal="center"/>
    </xf>
    <xf numFmtId="0" fontId="12" fillId="0" borderId="36" xfId="1" applyFont="1" applyBorder="1" applyAlignment="1">
      <alignment horizontal="center"/>
    </xf>
    <xf numFmtId="0" fontId="12" fillId="0" borderId="37" xfId="1" applyFont="1" applyBorder="1" applyAlignment="1">
      <alignment horizontal="center"/>
    </xf>
    <xf numFmtId="0" fontId="12" fillId="0" borderId="38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2" fillId="0" borderId="32" xfId="1" applyFont="1" applyBorder="1"/>
    <xf numFmtId="0" fontId="12" fillId="0" borderId="39" xfId="1" applyFont="1" applyBorder="1"/>
    <xf numFmtId="0" fontId="12" fillId="0" borderId="13" xfId="1" applyFont="1" applyBorder="1"/>
    <xf numFmtId="0" fontId="12" fillId="6" borderId="32" xfId="1" applyFont="1" applyFill="1" applyBorder="1"/>
    <xf numFmtId="0" fontId="12" fillId="6" borderId="39" xfId="1" applyFont="1" applyFill="1" applyBorder="1"/>
    <xf numFmtId="0" fontId="14" fillId="0" borderId="13" xfId="1" applyFont="1" applyBorder="1"/>
    <xf numFmtId="0" fontId="15" fillId="0" borderId="0" xfId="1" applyFont="1"/>
    <xf numFmtId="0" fontId="9" fillId="0" borderId="13" xfId="1" applyFont="1" applyBorder="1"/>
    <xf numFmtId="0" fontId="14" fillId="0" borderId="40" xfId="1" applyFont="1" applyBorder="1" applyAlignment="1">
      <alignment horizontal="center" vertical="center"/>
    </xf>
    <xf numFmtId="0" fontId="14" fillId="0" borderId="31" xfId="1" applyFont="1" applyBorder="1" applyAlignment="1">
      <alignment vertical="center"/>
    </xf>
    <xf numFmtId="0" fontId="14" fillId="0" borderId="13" xfId="1" applyFont="1" applyBorder="1" applyAlignment="1">
      <alignment vertical="center"/>
    </xf>
    <xf numFmtId="0" fontId="14" fillId="0" borderId="41" xfId="1" applyFont="1" applyBorder="1" applyAlignment="1">
      <alignment horizontal="center" vertical="center"/>
    </xf>
    <xf numFmtId="44" fontId="14" fillId="0" borderId="42" xfId="2" applyFont="1" applyFill="1" applyBorder="1" applyAlignment="1">
      <alignment vertical="center"/>
    </xf>
    <xf numFmtId="44" fontId="14" fillId="0" borderId="29" xfId="2" applyFont="1" applyFill="1" applyBorder="1" applyAlignment="1">
      <alignment vertical="center"/>
    </xf>
    <xf numFmtId="0" fontId="13" fillId="0" borderId="6" xfId="1" applyFont="1" applyBorder="1" applyAlignment="1">
      <alignment horizontal="center" vertical="center"/>
    </xf>
    <xf numFmtId="164" fontId="14" fillId="0" borderId="43" xfId="1" applyNumberFormat="1" applyFont="1" applyBorder="1" applyAlignment="1">
      <alignment horizontal="center" vertical="center"/>
    </xf>
    <xf numFmtId="9" fontId="14" fillId="0" borderId="39" xfId="3" applyFont="1" applyBorder="1" applyAlignment="1">
      <alignment vertical="center"/>
    </xf>
    <xf numFmtId="0" fontId="14" fillId="6" borderId="42" xfId="1" applyFont="1" applyFill="1" applyBorder="1" applyAlignment="1">
      <alignment horizontal="center" vertical="center"/>
    </xf>
    <xf numFmtId="44" fontId="14" fillId="6" borderId="33" xfId="1" applyNumberFormat="1" applyFont="1" applyFill="1" applyBorder="1" applyAlignment="1">
      <alignment vertical="center"/>
    </xf>
    <xf numFmtId="9" fontId="14" fillId="6" borderId="39" xfId="3" applyFont="1" applyFill="1" applyBorder="1" applyAlignment="1">
      <alignment vertical="center"/>
    </xf>
    <xf numFmtId="0" fontId="14" fillId="0" borderId="42" xfId="1" applyFont="1" applyBorder="1" applyAlignment="1">
      <alignment horizontal="center" vertical="center"/>
    </xf>
    <xf numFmtId="44" fontId="14" fillId="0" borderId="33" xfId="1" applyNumberFormat="1" applyFont="1" applyBorder="1" applyAlignment="1">
      <alignment vertical="center"/>
    </xf>
    <xf numFmtId="0" fontId="14" fillId="0" borderId="44" xfId="1" applyFont="1" applyBorder="1" applyAlignment="1">
      <alignment horizontal="center" vertical="center"/>
    </xf>
    <xf numFmtId="44" fontId="14" fillId="0" borderId="43" xfId="2" applyFont="1" applyFill="1" applyBorder="1" applyAlignment="1">
      <alignment vertical="center"/>
    </xf>
    <xf numFmtId="3" fontId="13" fillId="0" borderId="6" xfId="1" applyNumberFormat="1" applyFont="1" applyBorder="1" applyAlignment="1">
      <alignment horizontal="center" vertical="center"/>
    </xf>
    <xf numFmtId="3" fontId="14" fillId="0" borderId="13" xfId="1" applyNumberFormat="1" applyFont="1" applyBorder="1" applyAlignment="1">
      <alignment vertical="center"/>
    </xf>
    <xf numFmtId="3" fontId="14" fillId="0" borderId="6" xfId="1" applyNumberFormat="1" applyFont="1" applyBorder="1" applyAlignment="1">
      <alignment vertical="center"/>
    </xf>
    <xf numFmtId="0" fontId="14" fillId="0" borderId="34" xfId="1" applyFont="1" applyBorder="1" applyAlignment="1">
      <alignment vertical="center"/>
    </xf>
    <xf numFmtId="44" fontId="14" fillId="0" borderId="34" xfId="2" applyFont="1" applyFill="1" applyBorder="1" applyAlignment="1">
      <alignment vertical="center"/>
    </xf>
    <xf numFmtId="0" fontId="14" fillId="0" borderId="45" xfId="1" applyFont="1" applyBorder="1" applyAlignment="1">
      <alignment vertical="center"/>
    </xf>
    <xf numFmtId="0" fontId="14" fillId="0" borderId="46" xfId="1" applyFont="1" applyBorder="1" applyAlignment="1">
      <alignment vertical="center"/>
    </xf>
    <xf numFmtId="0" fontId="14" fillId="0" borderId="47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4" fillId="6" borderId="9" xfId="1" applyFont="1" applyFill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4" fillId="0" borderId="56" xfId="1" applyFont="1" applyBorder="1" applyAlignment="1">
      <alignment vertical="center"/>
    </xf>
    <xf numFmtId="0" fontId="14" fillId="0" borderId="57" xfId="1" applyFont="1" applyBorder="1" applyAlignment="1">
      <alignment vertical="center"/>
    </xf>
    <xf numFmtId="0" fontId="14" fillId="0" borderId="11" xfId="1" applyFont="1" applyBorder="1"/>
    <xf numFmtId="0" fontId="14" fillId="0" borderId="0" xfId="1" applyFont="1"/>
    <xf numFmtId="0" fontId="14" fillId="0" borderId="35" xfId="1" applyFont="1" applyBorder="1"/>
    <xf numFmtId="0" fontId="14" fillId="0" borderId="0" xfId="1" applyFont="1" applyAlignment="1">
      <alignment horizontal="right"/>
    </xf>
    <xf numFmtId="3" fontId="14" fillId="0" borderId="0" xfId="1" applyNumberFormat="1" applyFont="1" applyAlignment="1">
      <alignment horizontal="left"/>
    </xf>
    <xf numFmtId="44" fontId="14" fillId="0" borderId="33" xfId="2" applyFont="1" applyFill="1" applyBorder="1"/>
    <xf numFmtId="3" fontId="14" fillId="0" borderId="0" xfId="1" applyNumberFormat="1" applyFont="1"/>
    <xf numFmtId="44" fontId="14" fillId="0" borderId="33" xfId="2" applyFont="1" applyBorder="1"/>
    <xf numFmtId="165" fontId="16" fillId="0" borderId="0" xfId="1" applyNumberFormat="1" applyFont="1"/>
    <xf numFmtId="0" fontId="16" fillId="0" borderId="0" xfId="1" applyFont="1"/>
    <xf numFmtId="0" fontId="17" fillId="0" borderId="0" xfId="1" applyFont="1" applyAlignment="1">
      <alignment horizontal="left" vertical="center"/>
    </xf>
    <xf numFmtId="3" fontId="16" fillId="0" borderId="0" xfId="1" applyNumberFormat="1" applyFont="1"/>
    <xf numFmtId="0" fontId="16" fillId="0" borderId="51" xfId="1" applyFont="1" applyBorder="1"/>
    <xf numFmtId="0" fontId="2" fillId="4" borderId="48" xfId="1" applyFont="1" applyFill="1" applyBorder="1" applyAlignment="1">
      <alignment horizontal="center" vertical="center" wrapText="1"/>
    </xf>
    <xf numFmtId="0" fontId="2" fillId="4" borderId="49" xfId="1" applyFont="1" applyFill="1" applyBorder="1" applyAlignment="1">
      <alignment horizontal="center" vertical="center" wrapText="1"/>
    </xf>
    <xf numFmtId="0" fontId="2" fillId="4" borderId="50" xfId="1" applyFont="1" applyFill="1" applyBorder="1" applyAlignment="1">
      <alignment horizontal="center" vertical="center" wrapText="1"/>
    </xf>
    <xf numFmtId="0" fontId="20" fillId="0" borderId="0" xfId="4" applyFont="1" applyAlignment="1">
      <alignment vertical="center"/>
    </xf>
    <xf numFmtId="0" fontId="20" fillId="0" borderId="0" xfId="4" applyFont="1" applyAlignment="1">
      <alignment vertical="center" wrapText="1"/>
    </xf>
    <xf numFmtId="0" fontId="20" fillId="7" borderId="58" xfId="4" applyFont="1" applyFill="1" applyBorder="1" applyAlignment="1">
      <alignment vertical="center"/>
    </xf>
    <xf numFmtId="0" fontId="20" fillId="7" borderId="59" xfId="4" applyFont="1" applyFill="1" applyBorder="1" applyAlignment="1">
      <alignment vertical="center"/>
    </xf>
    <xf numFmtId="0" fontId="20" fillId="7" borderId="59" xfId="4" applyFont="1" applyFill="1" applyBorder="1" applyAlignment="1">
      <alignment vertical="center" wrapText="1"/>
    </xf>
    <xf numFmtId="0" fontId="20" fillId="7" borderId="60" xfId="4" applyFont="1" applyFill="1" applyBorder="1" applyAlignment="1">
      <alignment vertical="center" wrapText="1"/>
    </xf>
    <xf numFmtId="0" fontId="20" fillId="7" borderId="51" xfId="4" applyFont="1" applyFill="1" applyBorder="1" applyAlignment="1">
      <alignment vertical="center"/>
    </xf>
    <xf numFmtId="0" fontId="21" fillId="0" borderId="58" xfId="5" applyFont="1" applyBorder="1" applyAlignment="1">
      <alignment horizontal="left" vertical="center"/>
    </xf>
    <xf numFmtId="0" fontId="2" fillId="0" borderId="59" xfId="6" applyFont="1" applyBorder="1" applyAlignment="1">
      <alignment horizontal="left" vertical="center"/>
    </xf>
    <xf numFmtId="0" fontId="20" fillId="0" borderId="59" xfId="4" applyFont="1" applyBorder="1" applyAlignment="1">
      <alignment horizontal="left" vertical="center" wrapText="1"/>
    </xf>
    <xf numFmtId="0" fontId="20" fillId="0" borderId="59" xfId="4" applyFont="1" applyBorder="1" applyAlignment="1">
      <alignment horizontal="left" vertical="center"/>
    </xf>
    <xf numFmtId="0" fontId="20" fillId="0" borderId="59" xfId="4" applyFont="1" applyBorder="1" applyAlignment="1">
      <alignment horizontal="center" vertical="center"/>
    </xf>
    <xf numFmtId="0" fontId="22" fillId="0" borderId="59" xfId="4" applyFont="1" applyBorder="1" applyAlignment="1">
      <alignment horizontal="center" vertical="center" wrapText="1"/>
    </xf>
    <xf numFmtId="0" fontId="20" fillId="0" borderId="60" xfId="4" applyFont="1" applyBorder="1" applyAlignment="1">
      <alignment vertical="center" wrapText="1"/>
    </xf>
    <xf numFmtId="0" fontId="20" fillId="7" borderId="61" xfId="4" applyFont="1" applyFill="1" applyBorder="1" applyAlignment="1">
      <alignment vertical="center"/>
    </xf>
    <xf numFmtId="0" fontId="2" fillId="0" borderId="51" xfId="5" applyFont="1" applyBorder="1" applyAlignment="1">
      <alignment horizontal="left"/>
    </xf>
    <xf numFmtId="0" fontId="2" fillId="0" borderId="0" xfId="6" applyFont="1" applyAlignment="1">
      <alignment horizontal="left" vertical="center"/>
    </xf>
    <xf numFmtId="0" fontId="23" fillId="0" borderId="0" xfId="6" applyFont="1" applyAlignment="1">
      <alignment horizontal="left" vertical="center"/>
    </xf>
    <xf numFmtId="0" fontId="20" fillId="0" borderId="0" xfId="4" applyFont="1" applyAlignment="1">
      <alignment horizontal="left" vertical="center" wrapText="1"/>
    </xf>
    <xf numFmtId="0" fontId="20" fillId="0" borderId="0" xfId="4" applyFont="1" applyAlignment="1">
      <alignment horizontal="left" vertical="center"/>
    </xf>
    <xf numFmtId="0" fontId="20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 wrapText="1"/>
    </xf>
    <xf numFmtId="0" fontId="20" fillId="0" borderId="61" xfId="4" applyFont="1" applyBorder="1" applyAlignment="1">
      <alignment vertical="center" wrapText="1"/>
    </xf>
    <xf numFmtId="0" fontId="2" fillId="0" borderId="51" xfId="6" applyFont="1" applyBorder="1" applyAlignment="1">
      <alignment horizontal="left" vertical="center"/>
    </xf>
    <xf numFmtId="0" fontId="24" fillId="0" borderId="33" xfId="4" applyFont="1" applyBorder="1" applyAlignment="1">
      <alignment horizontal="center" vertical="center" wrapText="1"/>
    </xf>
    <xf numFmtId="0" fontId="20" fillId="0" borderId="61" xfId="4" applyFont="1" applyBorder="1" applyAlignment="1">
      <alignment vertical="center"/>
    </xf>
    <xf numFmtId="167" fontId="2" fillId="0" borderId="0" xfId="6" applyNumberFormat="1" applyFont="1" applyAlignment="1">
      <alignment horizontal="left" vertical="center"/>
    </xf>
    <xf numFmtId="167" fontId="23" fillId="0" borderId="0" xfId="6" applyNumberFormat="1" applyFont="1" applyAlignment="1">
      <alignment horizontal="left" vertical="center"/>
    </xf>
    <xf numFmtId="0" fontId="25" fillId="0" borderId="0" xfId="4" applyFont="1" applyAlignment="1">
      <alignment vertical="center" wrapText="1"/>
    </xf>
    <xf numFmtId="0" fontId="20" fillId="0" borderId="28" xfId="4" applyFont="1" applyBorder="1" applyAlignment="1">
      <alignment horizontal="center" vertical="center"/>
    </xf>
    <xf numFmtId="0" fontId="20" fillId="0" borderId="51" xfId="4" applyFont="1" applyBorder="1" applyAlignment="1">
      <alignment vertical="center"/>
    </xf>
    <xf numFmtId="15" fontId="20" fillId="0" borderId="0" xfId="4" applyNumberFormat="1" applyFont="1" applyAlignment="1">
      <alignment horizontal="left" vertical="center"/>
    </xf>
    <xf numFmtId="0" fontId="20" fillId="0" borderId="62" xfId="4" applyFont="1" applyBorder="1" applyAlignment="1">
      <alignment horizontal="center" vertical="center"/>
    </xf>
    <xf numFmtId="169" fontId="14" fillId="8" borderId="35" xfId="7" applyNumberFormat="1" applyFont="1" applyFill="1" applyBorder="1" applyAlignment="1">
      <alignment horizontal="left" vertical="center" wrapText="1"/>
    </xf>
    <xf numFmtId="169" fontId="14" fillId="8" borderId="0" xfId="7" applyNumberFormat="1" applyFont="1" applyFill="1" applyAlignment="1">
      <alignment horizontal="left" vertical="center" wrapText="1"/>
    </xf>
    <xf numFmtId="0" fontId="20" fillId="0" borderId="35" xfId="4" applyFont="1" applyBorder="1" applyAlignment="1">
      <alignment vertical="center"/>
    </xf>
    <xf numFmtId="0" fontId="20" fillId="0" borderId="0" xfId="4" applyFont="1" applyAlignment="1">
      <alignment horizontal="center" vertical="center" wrapText="1"/>
    </xf>
    <xf numFmtId="0" fontId="20" fillId="0" borderId="42" xfId="4" applyFont="1" applyBorder="1" applyAlignment="1">
      <alignment vertical="center"/>
    </xf>
    <xf numFmtId="0" fontId="20" fillId="7" borderId="61" xfId="4" applyFont="1" applyFill="1" applyBorder="1" applyAlignment="1">
      <alignment vertical="center" wrapText="1"/>
    </xf>
    <xf numFmtId="0" fontId="20" fillId="7" borderId="51" xfId="4" applyFont="1" applyFill="1" applyBorder="1" applyAlignment="1">
      <alignment horizontal="center" vertical="center"/>
    </xf>
    <xf numFmtId="0" fontId="12" fillId="7" borderId="33" xfId="8" applyFont="1" applyFill="1" applyBorder="1" applyAlignment="1">
      <alignment horizontal="center" vertical="center" wrapText="1"/>
    </xf>
    <xf numFmtId="0" fontId="12" fillId="7" borderId="63" xfId="8" applyFont="1" applyFill="1" applyBorder="1" applyAlignment="1">
      <alignment horizontal="center" vertical="center" wrapText="1"/>
    </xf>
    <xf numFmtId="0" fontId="12" fillId="7" borderId="33" xfId="8" applyFont="1" applyFill="1" applyBorder="1" applyAlignment="1">
      <alignment horizontal="center" vertical="center"/>
    </xf>
    <xf numFmtId="0" fontId="20" fillId="7" borderId="61" xfId="4" applyFont="1" applyFill="1" applyBorder="1" applyAlignment="1">
      <alignment horizontal="center" vertical="center"/>
    </xf>
    <xf numFmtId="0" fontId="12" fillId="5" borderId="33" xfId="8" applyFont="1" applyFill="1" applyBorder="1" applyAlignment="1">
      <alignment horizontal="center" vertical="center" wrapText="1"/>
    </xf>
    <xf numFmtId="0" fontId="12" fillId="5" borderId="63" xfId="8" applyFont="1" applyFill="1" applyBorder="1" applyAlignment="1">
      <alignment horizontal="center" vertical="center" wrapText="1"/>
    </xf>
    <xf numFmtId="0" fontId="12" fillId="5" borderId="63" xfId="8" applyFont="1" applyFill="1" applyBorder="1" applyAlignment="1">
      <alignment horizontal="center" vertical="center"/>
    </xf>
    <xf numFmtId="0" fontId="12" fillId="5" borderId="33" xfId="8" applyFont="1" applyFill="1" applyBorder="1" applyAlignment="1">
      <alignment horizontal="center" vertical="center"/>
    </xf>
    <xf numFmtId="0" fontId="26" fillId="0" borderId="0" xfId="4" applyFont="1" applyAlignment="1">
      <alignment vertical="center"/>
    </xf>
    <xf numFmtId="0" fontId="26" fillId="7" borderId="51" xfId="4" applyFont="1" applyFill="1" applyBorder="1" applyAlignment="1">
      <alignment vertical="center"/>
    </xf>
    <xf numFmtId="49" fontId="20" fillId="0" borderId="33" xfId="4" applyNumberFormat="1" applyFont="1" applyBorder="1" applyAlignment="1">
      <alignment horizontal="center" vertical="center"/>
    </xf>
    <xf numFmtId="0" fontId="20" fillId="0" borderId="33" xfId="4" applyFont="1" applyBorder="1" applyAlignment="1">
      <alignment horizontal="left" vertical="center" wrapText="1"/>
    </xf>
    <xf numFmtId="167" fontId="20" fillId="0" borderId="63" xfId="4" applyNumberFormat="1" applyFont="1" applyBorder="1" applyAlignment="1">
      <alignment horizontal="center" vertical="center"/>
    </xf>
    <xf numFmtId="167" fontId="20" fillId="0" borderId="33" xfId="4" applyNumberFormat="1" applyFont="1" applyBorder="1" applyAlignment="1">
      <alignment horizontal="center" vertical="center"/>
    </xf>
    <xf numFmtId="170" fontId="20" fillId="0" borderId="33" xfId="9" applyNumberFormat="1" applyFont="1" applyFill="1" applyBorder="1" applyAlignment="1">
      <alignment horizontal="right" vertical="center" wrapText="1"/>
    </xf>
    <xf numFmtId="44" fontId="20" fillId="0" borderId="33" xfId="10" applyFont="1" applyFill="1" applyBorder="1" applyAlignment="1">
      <alignment vertical="center" wrapText="1"/>
    </xf>
    <xf numFmtId="43" fontId="20" fillId="0" borderId="33" xfId="9" applyFont="1" applyFill="1" applyBorder="1" applyAlignment="1">
      <alignment vertical="center" wrapText="1"/>
    </xf>
    <xf numFmtId="0" fontId="20" fillId="0" borderId="33" xfId="4" applyFont="1" applyBorder="1" applyAlignment="1">
      <alignment horizontal="center" vertical="center"/>
    </xf>
    <xf numFmtId="44" fontId="20" fillId="0" borderId="33" xfId="10" applyFont="1" applyFill="1" applyBorder="1" applyAlignment="1">
      <alignment horizontal="right" vertical="center" wrapText="1"/>
    </xf>
    <xf numFmtId="0" fontId="26" fillId="7" borderId="61" xfId="4" applyFont="1" applyFill="1" applyBorder="1" applyAlignment="1">
      <alignment vertical="center"/>
    </xf>
    <xf numFmtId="165" fontId="26" fillId="0" borderId="0" xfId="9" applyNumberFormat="1" applyFont="1" applyFill="1" applyAlignment="1">
      <alignment vertical="center"/>
    </xf>
    <xf numFmtId="165" fontId="26" fillId="7" borderId="51" xfId="9" applyNumberFormat="1" applyFont="1" applyFill="1" applyBorder="1" applyAlignment="1">
      <alignment vertical="center"/>
    </xf>
    <xf numFmtId="0" fontId="20" fillId="0" borderId="63" xfId="4" applyFont="1" applyBorder="1" applyAlignment="1">
      <alignment horizontal="left" vertical="center" wrapText="1"/>
    </xf>
    <xf numFmtId="170" fontId="27" fillId="0" borderId="33" xfId="9" applyNumberFormat="1" applyFont="1" applyFill="1" applyBorder="1" applyAlignment="1">
      <alignment horizontal="right" vertical="center" wrapText="1"/>
    </xf>
    <xf numFmtId="44" fontId="27" fillId="0" borderId="33" xfId="10" applyFont="1" applyFill="1" applyBorder="1" applyAlignment="1">
      <alignment vertical="center" wrapText="1"/>
    </xf>
    <xf numFmtId="43" fontId="26" fillId="0" borderId="0" xfId="4" applyNumberFormat="1" applyFont="1" applyAlignment="1">
      <alignment vertical="center"/>
    </xf>
    <xf numFmtId="43" fontId="26" fillId="7" borderId="51" xfId="4" applyNumberFormat="1" applyFont="1" applyFill="1" applyBorder="1" applyAlignment="1">
      <alignment vertical="center"/>
    </xf>
    <xf numFmtId="49" fontId="20" fillId="0" borderId="28" xfId="4" quotePrefix="1" applyNumberFormat="1" applyFont="1" applyBorder="1" applyAlignment="1">
      <alignment horizontal="center" vertical="center"/>
    </xf>
    <xf numFmtId="0" fontId="20" fillId="0" borderId="28" xfId="4" applyFont="1" applyBorder="1" applyAlignment="1">
      <alignment horizontal="left" vertical="center" wrapText="1"/>
    </xf>
    <xf numFmtId="0" fontId="20" fillId="0" borderId="58" xfId="4" applyFont="1" applyBorder="1" applyAlignment="1">
      <alignment horizontal="left" vertical="center" wrapText="1"/>
    </xf>
    <xf numFmtId="167" fontId="20" fillId="0" borderId="58" xfId="4" applyNumberFormat="1" applyFont="1" applyBorder="1" applyAlignment="1">
      <alignment horizontal="center" vertical="center"/>
    </xf>
    <xf numFmtId="167" fontId="20" fillId="0" borderId="28" xfId="4" applyNumberFormat="1" applyFont="1" applyBorder="1" applyAlignment="1">
      <alignment horizontal="center" vertical="center"/>
    </xf>
    <xf numFmtId="170" fontId="20" fillId="0" borderId="28" xfId="9" applyNumberFormat="1" applyFont="1" applyFill="1" applyBorder="1" applyAlignment="1">
      <alignment horizontal="right" vertical="center" wrapText="1"/>
    </xf>
    <xf numFmtId="44" fontId="20" fillId="0" borderId="28" xfId="10" applyFont="1" applyFill="1" applyBorder="1" applyAlignment="1">
      <alignment vertical="center" wrapText="1"/>
    </xf>
    <xf numFmtId="43" fontId="20" fillId="0" borderId="28" xfId="9" applyFont="1" applyFill="1" applyBorder="1" applyAlignment="1">
      <alignment vertical="center" wrapText="1"/>
    </xf>
    <xf numFmtId="44" fontId="20" fillId="0" borderId="28" xfId="10" applyFont="1" applyFill="1" applyBorder="1" applyAlignment="1">
      <alignment horizontal="right" vertical="center" wrapText="1"/>
    </xf>
    <xf numFmtId="49" fontId="20" fillId="0" borderId="64" xfId="4" quotePrefix="1" applyNumberFormat="1" applyFont="1" applyBorder="1" applyAlignment="1">
      <alignment horizontal="center" vertical="center"/>
    </xf>
    <xf numFmtId="0" fontId="20" fillId="0" borderId="64" xfId="4" applyFont="1" applyBorder="1" applyAlignment="1">
      <alignment horizontal="left" vertical="center" wrapText="1"/>
    </xf>
    <xf numFmtId="167" fontId="20" fillId="0" borderId="64" xfId="4" applyNumberFormat="1" applyFont="1" applyBorder="1" applyAlignment="1">
      <alignment horizontal="center" vertical="center"/>
    </xf>
    <xf numFmtId="170" fontId="20" fillId="0" borderId="64" xfId="9" applyNumberFormat="1" applyFont="1" applyFill="1" applyBorder="1" applyAlignment="1">
      <alignment horizontal="right" vertical="center" wrapText="1"/>
    </xf>
    <xf numFmtId="44" fontId="20" fillId="0" borderId="64" xfId="10" applyFont="1" applyFill="1" applyBorder="1" applyAlignment="1">
      <alignment vertical="center" wrapText="1"/>
    </xf>
    <xf numFmtId="43" fontId="20" fillId="0" borderId="64" xfId="9" applyFont="1" applyFill="1" applyBorder="1" applyAlignment="1">
      <alignment vertical="center" wrapText="1"/>
    </xf>
    <xf numFmtId="0" fontId="20" fillId="0" borderId="64" xfId="4" applyFont="1" applyBorder="1" applyAlignment="1">
      <alignment horizontal="center" vertical="center"/>
    </xf>
    <xf numFmtId="44" fontId="20" fillId="0" borderId="64" xfId="10" applyFont="1" applyFill="1" applyBorder="1" applyAlignment="1">
      <alignment horizontal="right" vertical="center" wrapText="1"/>
    </xf>
    <xf numFmtId="0" fontId="28" fillId="0" borderId="0" xfId="4" applyFont="1" applyAlignment="1">
      <alignment vertical="center" wrapText="1"/>
    </xf>
    <xf numFmtId="0" fontId="28" fillId="7" borderId="51" xfId="4" applyFont="1" applyFill="1" applyBorder="1" applyAlignment="1">
      <alignment vertical="center" wrapText="1"/>
    </xf>
    <xf numFmtId="0" fontId="28" fillId="0" borderId="65" xfId="4" applyFont="1" applyBorder="1" applyAlignment="1">
      <alignment horizontal="center" vertical="center"/>
    </xf>
    <xf numFmtId="0" fontId="28" fillId="0" borderId="66" xfId="4" applyFont="1" applyBorder="1" applyAlignment="1">
      <alignment horizontal="center" vertical="center"/>
    </xf>
    <xf numFmtId="170" fontId="29" fillId="0" borderId="65" xfId="9" applyNumberFormat="1" applyFont="1" applyFill="1" applyBorder="1" applyAlignment="1">
      <alignment horizontal="right" vertical="center" wrapText="1"/>
    </xf>
    <xf numFmtId="44" fontId="28" fillId="0" borderId="65" xfId="10" applyFont="1" applyFill="1" applyBorder="1" applyAlignment="1">
      <alignment horizontal="right" vertical="center" wrapText="1"/>
    </xf>
    <xf numFmtId="43" fontId="28" fillId="0" borderId="65" xfId="9" applyFont="1" applyFill="1" applyBorder="1" applyAlignment="1">
      <alignment horizontal="center" vertical="center"/>
    </xf>
    <xf numFmtId="170" fontId="28" fillId="0" borderId="65" xfId="9" applyNumberFormat="1" applyFont="1" applyFill="1" applyBorder="1" applyAlignment="1">
      <alignment horizontal="right" vertical="center" wrapText="1"/>
    </xf>
    <xf numFmtId="0" fontId="28" fillId="0" borderId="65" xfId="4" applyFont="1" applyBorder="1" applyAlignment="1">
      <alignment horizontal="left" vertical="center" wrapText="1"/>
    </xf>
    <xf numFmtId="0" fontId="28" fillId="7" borderId="61" xfId="4" applyFont="1" applyFill="1" applyBorder="1" applyAlignment="1">
      <alignment vertical="center" wrapText="1"/>
    </xf>
    <xf numFmtId="0" fontId="28" fillId="5" borderId="67" xfId="4" applyFont="1" applyFill="1" applyBorder="1" applyAlignment="1">
      <alignment horizontal="left" vertical="center"/>
    </xf>
    <xf numFmtId="0" fontId="28" fillId="5" borderId="68" xfId="4" applyFont="1" applyFill="1" applyBorder="1" applyAlignment="1">
      <alignment horizontal="center" vertical="center"/>
    </xf>
    <xf numFmtId="170" fontId="28" fillId="5" borderId="68" xfId="9" applyNumberFormat="1" applyFont="1" applyFill="1" applyBorder="1" applyAlignment="1">
      <alignment horizontal="right" vertical="center" wrapText="1"/>
    </xf>
    <xf numFmtId="43" fontId="28" fillId="5" borderId="68" xfId="9" applyFont="1" applyFill="1" applyBorder="1" applyAlignment="1">
      <alignment horizontal="center" vertical="center"/>
    </xf>
    <xf numFmtId="0" fontId="28" fillId="5" borderId="69" xfId="4" applyFont="1" applyFill="1" applyBorder="1" applyAlignment="1">
      <alignment horizontal="left" vertical="center" wrapText="1"/>
    </xf>
    <xf numFmtId="0" fontId="26" fillId="7" borderId="30" xfId="4" applyFont="1" applyFill="1" applyBorder="1" applyAlignment="1">
      <alignment vertical="center"/>
    </xf>
    <xf numFmtId="49" fontId="20" fillId="7" borderId="35" xfId="4" applyNumberFormat="1" applyFont="1" applyFill="1" applyBorder="1" applyAlignment="1">
      <alignment horizontal="center" vertical="center"/>
    </xf>
    <xf numFmtId="0" fontId="20" fillId="7" borderId="35" xfId="4" applyFont="1" applyFill="1" applyBorder="1" applyAlignment="1">
      <alignment horizontal="left" vertical="center"/>
    </xf>
    <xf numFmtId="0" fontId="20" fillId="7" borderId="35" xfId="4" applyFont="1" applyFill="1" applyBorder="1" applyAlignment="1">
      <alignment horizontal="center" vertical="center"/>
    </xf>
    <xf numFmtId="170" fontId="20" fillId="7" borderId="35" xfId="9" applyNumberFormat="1" applyFont="1" applyFill="1" applyBorder="1" applyAlignment="1">
      <alignment horizontal="right" vertical="center" wrapText="1"/>
    </xf>
    <xf numFmtId="43" fontId="20" fillId="7" borderId="35" xfId="9" applyFont="1" applyFill="1" applyBorder="1" applyAlignment="1">
      <alignment horizontal="left" vertical="center" wrapText="1"/>
    </xf>
    <xf numFmtId="43" fontId="20" fillId="7" borderId="35" xfId="9" applyFont="1" applyFill="1" applyBorder="1" applyAlignment="1">
      <alignment horizontal="center" vertical="center" wrapText="1"/>
    </xf>
    <xf numFmtId="0" fontId="20" fillId="7" borderId="35" xfId="4" quotePrefix="1" applyFont="1" applyFill="1" applyBorder="1" applyAlignment="1">
      <alignment horizontal="left" vertical="center" wrapText="1"/>
    </xf>
    <xf numFmtId="0" fontId="26" fillId="7" borderId="42" xfId="4" applyFont="1" applyFill="1" applyBorder="1" applyAlignment="1">
      <alignment vertical="center"/>
    </xf>
    <xf numFmtId="0" fontId="30" fillId="9" borderId="0" xfId="4" applyFont="1" applyFill="1" applyAlignment="1">
      <alignment vertical="center"/>
    </xf>
    <xf numFmtId="0" fontId="30" fillId="10" borderId="0" xfId="4" applyFont="1" applyFill="1" applyAlignment="1">
      <alignment vertical="center"/>
    </xf>
    <xf numFmtId="0" fontId="0" fillId="11" borderId="0" xfId="0" applyFill="1"/>
    <xf numFmtId="0" fontId="31" fillId="0" borderId="65" xfId="4" applyFont="1" applyBorder="1" applyAlignment="1">
      <alignment horizontal="center" vertical="center"/>
    </xf>
    <xf numFmtId="0" fontId="14" fillId="0" borderId="70" xfId="1" applyFont="1" applyBorder="1" applyAlignment="1">
      <alignment vertical="center"/>
    </xf>
    <xf numFmtId="0" fontId="14" fillId="0" borderId="11" xfId="1" applyFont="1" applyBorder="1" applyAlignment="1">
      <alignment horizontal="center" vertical="center"/>
    </xf>
    <xf numFmtId="0" fontId="14" fillId="0" borderId="11" xfId="1" applyFont="1" applyBorder="1" applyAlignment="1">
      <alignment vertical="center"/>
    </xf>
    <xf numFmtId="44" fontId="14" fillId="0" borderId="11" xfId="2" applyFont="1" applyFill="1" applyBorder="1" applyAlignment="1">
      <alignment vertical="center"/>
    </xf>
    <xf numFmtId="3" fontId="14" fillId="0" borderId="11" xfId="1" applyNumberFormat="1" applyFont="1" applyBorder="1" applyAlignment="1">
      <alignment vertical="center"/>
    </xf>
    <xf numFmtId="9" fontId="14" fillId="0" borderId="11" xfId="3" applyFont="1" applyBorder="1" applyAlignment="1">
      <alignment vertical="center"/>
    </xf>
    <xf numFmtId="44" fontId="14" fillId="0" borderId="11" xfId="1" applyNumberFormat="1" applyFont="1" applyBorder="1" applyAlignment="1">
      <alignment vertical="center"/>
    </xf>
    <xf numFmtId="9" fontId="14" fillId="6" borderId="8" xfId="3" applyFont="1" applyFill="1" applyBorder="1" applyAlignment="1">
      <alignment vertical="center"/>
    </xf>
    <xf numFmtId="0" fontId="14" fillId="0" borderId="71" xfId="1" applyFont="1" applyBorder="1" applyAlignment="1">
      <alignment vertical="center"/>
    </xf>
    <xf numFmtId="1" fontId="14" fillId="0" borderId="9" xfId="1" applyNumberFormat="1" applyFont="1" applyBorder="1" applyAlignment="1">
      <alignment vertical="center"/>
    </xf>
    <xf numFmtId="0" fontId="14" fillId="0" borderId="72" xfId="1" applyFont="1" applyBorder="1" applyAlignment="1">
      <alignment vertical="center"/>
    </xf>
    <xf numFmtId="0" fontId="14" fillId="6" borderId="71" xfId="1" applyFont="1" applyFill="1" applyBorder="1" applyAlignment="1">
      <alignment vertical="center"/>
    </xf>
    <xf numFmtId="0" fontId="14" fillId="0" borderId="11" xfId="1" applyFont="1" applyFill="1" applyBorder="1" applyAlignment="1">
      <alignment horizontal="center" vertical="center"/>
    </xf>
    <xf numFmtId="44" fontId="14" fillId="0" borderId="11" xfId="1" applyNumberFormat="1" applyFont="1" applyFill="1" applyBorder="1" applyAlignment="1">
      <alignment vertical="center"/>
    </xf>
    <xf numFmtId="9" fontId="14" fillId="0" borderId="11" xfId="3" applyFont="1" applyFill="1" applyBorder="1" applyAlignment="1">
      <alignment vertical="center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vertical="center"/>
    </xf>
    <xf numFmtId="44" fontId="14" fillId="0" borderId="0" xfId="2" applyFont="1" applyFill="1" applyBorder="1" applyAlignment="1">
      <alignment vertical="center"/>
    </xf>
    <xf numFmtId="3" fontId="14" fillId="0" borderId="0" xfId="1" applyNumberFormat="1" applyFont="1" applyBorder="1" applyAlignment="1">
      <alignment vertical="center"/>
    </xf>
    <xf numFmtId="9" fontId="14" fillId="0" borderId="0" xfId="3" applyFont="1" applyBorder="1" applyAlignment="1">
      <alignment vertical="center"/>
    </xf>
    <xf numFmtId="0" fontId="14" fillId="0" borderId="0" xfId="1" applyFont="1" applyFill="1" applyBorder="1" applyAlignment="1">
      <alignment horizontal="center" vertical="center"/>
    </xf>
    <xf numFmtId="9" fontId="14" fillId="0" borderId="0" xfId="3" applyFont="1" applyFill="1" applyBorder="1" applyAlignment="1">
      <alignment vertical="center"/>
    </xf>
    <xf numFmtId="171" fontId="14" fillId="0" borderId="33" xfId="3" applyNumberFormat="1" applyFont="1" applyBorder="1" applyAlignment="1">
      <alignment vertical="center"/>
    </xf>
    <xf numFmtId="0" fontId="12" fillId="0" borderId="10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4" fillId="0" borderId="73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/>
    </xf>
    <xf numFmtId="0" fontId="14" fillId="0" borderId="35" xfId="1" applyFont="1" applyBorder="1" applyAlignment="1">
      <alignment horizontal="center" vertical="center"/>
    </xf>
    <xf numFmtId="44" fontId="14" fillId="0" borderId="35" xfId="2" applyFont="1" applyFill="1" applyBorder="1" applyAlignment="1">
      <alignment vertical="center"/>
    </xf>
    <xf numFmtId="9" fontId="14" fillId="0" borderId="35" xfId="3" applyFont="1" applyBorder="1" applyAlignment="1">
      <alignment vertical="center"/>
    </xf>
    <xf numFmtId="44" fontId="14" fillId="0" borderId="35" xfId="1" applyNumberFormat="1" applyFont="1" applyBorder="1" applyAlignment="1">
      <alignment vertical="center"/>
    </xf>
    <xf numFmtId="0" fontId="14" fillId="0" borderId="35" xfId="1" applyFont="1" applyFill="1" applyBorder="1" applyAlignment="1">
      <alignment horizontal="center" vertical="center"/>
    </xf>
    <xf numFmtId="44" fontId="14" fillId="0" borderId="35" xfId="1" applyNumberFormat="1" applyFont="1" applyFill="1" applyBorder="1" applyAlignment="1">
      <alignment vertical="center"/>
    </xf>
    <xf numFmtId="9" fontId="14" fillId="0" borderId="35" xfId="3" applyFont="1" applyFill="1" applyBorder="1" applyAlignment="1">
      <alignment vertic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14" fillId="0" borderId="33" xfId="2" applyFont="1" applyFill="1" applyBorder="1" applyAlignment="1">
      <alignment vertical="center"/>
    </xf>
    <xf numFmtId="44" fontId="32" fillId="0" borderId="0" xfId="2" applyFont="1" applyFill="1" applyBorder="1" applyAlignment="1">
      <alignment horizontal="right" vertical="center"/>
    </xf>
    <xf numFmtId="44" fontId="12" fillId="12" borderId="33" xfId="1" applyNumberFormat="1" applyFont="1" applyFill="1" applyBorder="1" applyAlignment="1">
      <alignment vertical="center"/>
    </xf>
    <xf numFmtId="44" fontId="12" fillId="0" borderId="0" xfId="1" applyNumberFormat="1" applyFont="1" applyFill="1" applyBorder="1" applyAlignment="1">
      <alignment vertical="center"/>
    </xf>
  </cellXfs>
  <cellStyles count="11">
    <cellStyle name="Comma 3 2" xfId="9" xr:uid="{ED1C13C5-4918-4F9F-A9C4-6EB536AA41AC}"/>
    <cellStyle name="Currency 2" xfId="2" xr:uid="{77530BE4-DF7B-4B67-882C-B886A13EBF07}"/>
    <cellStyle name="Currency 3" xfId="10" xr:uid="{DF19322B-41EE-4D9F-B538-980B6D5FBD99}"/>
    <cellStyle name="Normal" xfId="0" builtinId="0"/>
    <cellStyle name="Normal 2" xfId="1" xr:uid="{6AA11783-FF6C-4A84-8390-2BAEFEC92E6E}"/>
    <cellStyle name="Normal 2 2 2" xfId="8" xr:uid="{1ED01B79-DA6B-4460-AC95-F923A912308B}"/>
    <cellStyle name="Normal 3 2" xfId="5" xr:uid="{1B6EAD08-7058-4EB9-9D55-64BF423B1ECC}"/>
    <cellStyle name="Normal 3 3" xfId="7" xr:uid="{C6216B1F-FB4D-4301-9203-4BBC00B438E4}"/>
    <cellStyle name="Normal 5 2" xfId="4" xr:uid="{3A33C29F-522F-4E43-970A-22AC11961CF0}"/>
    <cellStyle name="Normal_Sheet" xfId="6" xr:uid="{BA8A770F-2D65-4FC9-8DD5-2B1803CD687D}"/>
    <cellStyle name="Percent 2" xfId="3" xr:uid="{4949D878-B051-4B6F-9D4B-2A9791B3720B}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347382</xdr:colOff>
      <xdr:row>2</xdr:row>
      <xdr:rowOff>56028</xdr:rowOff>
    </xdr:from>
    <xdr:to>
      <xdr:col>19</xdr:col>
      <xdr:colOff>324970</xdr:colOff>
      <xdr:row>4</xdr:row>
      <xdr:rowOff>330836</xdr:rowOff>
    </xdr:to>
    <xdr:pic>
      <xdr:nvPicPr>
        <xdr:cNvPr id="2" name="Picture 1" descr="cid:image001.png@01D1DE53.5B801EB0">
          <a:extLst>
            <a:ext uri="{FF2B5EF4-FFF2-40B4-BE49-F238E27FC236}">
              <a16:creationId xmlns:a16="http://schemas.microsoft.com/office/drawing/2014/main" id="{034783D4-41EB-41A6-9B87-950234996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4082" y="1141878"/>
          <a:ext cx="1406338" cy="1198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ess%20Claim/WWL%20-%20Progress%20Claim%207%20-%20August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Ignacio%20Bazan\Desktop\Proyectos%20Centinela\AES-21-7260\Proj%20Management\Proposals\AES-21-7260%20P01%20Esperanza%20Long%20Range%20FS%20%20Rev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27%20Rio%20Tinto/127-008%20Winu%20FS/01%20Project%20Management/01%20Proposal/B013%20TSF%20Design%20RFP%20Round%20No.%204/WWL%20Winu%20Prelim%20Study%20Validation%20Rev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 Claim 1"/>
      <sheetName val="Progress Claim 2"/>
      <sheetName val="Progress Claim 3"/>
      <sheetName val="Progress Claim 4"/>
      <sheetName val="Progress Claim 5"/>
      <sheetName val="Progress Claim 6"/>
      <sheetName val="Progress Claim 7"/>
      <sheetName val="Feb20 - Hrs &amp; $"/>
      <sheetName val="Mar20 - Hrs &amp; $ "/>
      <sheetName val="Apr20 - Hrs &amp; $"/>
      <sheetName val="May20 - Hrs &amp; $"/>
      <sheetName val="Jun20 - Hrs &amp; $"/>
      <sheetName val="Jul20 - Hrs &amp; $"/>
      <sheetName val="Aug20 - Hrs &amp; $"/>
      <sheetName val="HH Acum Jul"/>
      <sheetName val="Wk 31 &amp;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PrPlan"/>
      <sheetName val="Rates"/>
      <sheetName val="PrData"/>
    </sheetNames>
    <sheetDataSet>
      <sheetData sheetId="0">
        <row r="3">
          <cell r="D3" t="str">
            <v>P&amp;C Santiago</v>
          </cell>
        </row>
        <row r="4">
          <cell r="D4" t="str">
            <v>US$</v>
          </cell>
        </row>
        <row r="6">
          <cell r="D6" t="str">
            <v>AES-21-7260</v>
          </cell>
        </row>
        <row r="7">
          <cell r="D7" t="str">
            <v>Esperanza Long Term FS Tailings Evaluation</v>
          </cell>
        </row>
        <row r="12">
          <cell r="D12">
            <v>41808</v>
          </cell>
        </row>
        <row r="13">
          <cell r="D13" t="str">
            <v>Cost Estimate for Feasibility Engineering</v>
          </cell>
          <cell r="E13" t="str">
            <v>P01 Rev B</v>
          </cell>
        </row>
        <row r="63">
          <cell r="D63" t="str">
            <v>Select Office</v>
          </cell>
        </row>
        <row r="64">
          <cell r="D64" t="str">
            <v>P&amp;C Cape Town</v>
          </cell>
        </row>
        <row r="65">
          <cell r="D65" t="str">
            <v>P&amp;C Westlake</v>
          </cell>
        </row>
        <row r="66">
          <cell r="D66" t="str">
            <v>P&amp;C Johannesburg</v>
          </cell>
        </row>
        <row r="67">
          <cell r="D67" t="str">
            <v>P&amp;C PS Cape Town</v>
          </cell>
        </row>
        <row r="68">
          <cell r="D68" t="str">
            <v>P&amp;C Santiago</v>
          </cell>
        </row>
        <row r="69">
          <cell r="D69" t="str">
            <v>P&amp;C Denver</v>
          </cell>
        </row>
        <row r="70">
          <cell r="D70" t="str">
            <v>P&amp;C Group UK</v>
          </cell>
        </row>
        <row r="73">
          <cell r="H73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A9">
            <v>1</v>
          </cell>
          <cell r="E9" t="str">
            <v>Currency Counter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  <cell r="Q9">
            <v>12</v>
          </cell>
          <cell r="R9">
            <v>13</v>
          </cell>
          <cell r="S9">
            <v>14</v>
          </cell>
          <cell r="T9">
            <v>15</v>
          </cell>
          <cell r="U9">
            <v>16</v>
          </cell>
        </row>
        <row r="10">
          <cell r="A10">
            <v>2</v>
          </cell>
          <cell r="C10" t="str">
            <v>Item</v>
          </cell>
          <cell r="D10" t="str">
            <v>Comments</v>
          </cell>
          <cell r="E10" t="str">
            <v>Unit</v>
          </cell>
          <cell r="F10" t="str">
            <v>S. Africa</v>
          </cell>
          <cell r="G10" t="str">
            <v>International</v>
          </cell>
          <cell r="H10" t="str">
            <v>European Union</v>
          </cell>
          <cell r="I10" t="str">
            <v>Chile</v>
          </cell>
          <cell r="J10" t="str">
            <v>S. Africa</v>
          </cell>
          <cell r="K10" t="str">
            <v>International</v>
          </cell>
          <cell r="L10" t="str">
            <v>European Union</v>
          </cell>
          <cell r="M10" t="str">
            <v>Chile</v>
          </cell>
          <cell r="N10" t="str">
            <v>S. Africa</v>
          </cell>
          <cell r="O10" t="str">
            <v>International</v>
          </cell>
          <cell r="P10" t="str">
            <v>European Union</v>
          </cell>
          <cell r="Q10" t="str">
            <v>Chile</v>
          </cell>
          <cell r="R10" t="str">
            <v>S. Africa</v>
          </cell>
          <cell r="S10" t="str">
            <v>International</v>
          </cell>
          <cell r="T10" t="str">
            <v>European Union</v>
          </cell>
          <cell r="U10" t="str">
            <v>Chile</v>
          </cell>
        </row>
        <row r="11">
          <cell r="A11">
            <v>3</v>
          </cell>
          <cell r="F11" t="str">
            <v>ZAR</v>
          </cell>
          <cell r="G11" t="str">
            <v>US$</v>
          </cell>
          <cell r="H11" t="str">
            <v>Euro</v>
          </cell>
          <cell r="I11" t="str">
            <v>Ch $</v>
          </cell>
          <cell r="J11" t="str">
            <v>ZAR</v>
          </cell>
          <cell r="K11" t="str">
            <v>US$</v>
          </cell>
          <cell r="L11" t="str">
            <v>Euro</v>
          </cell>
          <cell r="M11" t="str">
            <v>Chile$</v>
          </cell>
          <cell r="N11" t="str">
            <v>ZAR</v>
          </cell>
          <cell r="O11" t="str">
            <v>US$</v>
          </cell>
          <cell r="P11" t="str">
            <v>Euro</v>
          </cell>
          <cell r="Q11" t="str">
            <v>Chile$</v>
          </cell>
          <cell r="R11" t="str">
            <v>ZAR</v>
          </cell>
          <cell r="S11" t="str">
            <v>US$</v>
          </cell>
          <cell r="T11" t="str">
            <v>Euro</v>
          </cell>
          <cell r="U11" t="str">
            <v>Chile$</v>
          </cell>
        </row>
        <row r="12">
          <cell r="A12">
            <v>4</v>
          </cell>
          <cell r="B12" t="str">
            <v>Professional
Fees</v>
          </cell>
          <cell r="C12" t="str">
            <v>Principal</v>
          </cell>
          <cell r="E12" t="str">
            <v>hour</v>
          </cell>
          <cell r="F12">
            <v>1450</v>
          </cell>
          <cell r="G12">
            <v>210</v>
          </cell>
          <cell r="H12">
            <v>140</v>
          </cell>
          <cell r="I12">
            <v>105000</v>
          </cell>
          <cell r="J12">
            <v>975</v>
          </cell>
          <cell r="K12">
            <v>130</v>
          </cell>
          <cell r="L12">
            <v>86.710000000000008</v>
          </cell>
          <cell r="M12">
            <v>65000</v>
          </cell>
          <cell r="N12">
            <v>1650</v>
          </cell>
          <cell r="O12">
            <v>220</v>
          </cell>
          <cell r="P12">
            <v>146.74</v>
          </cell>
          <cell r="Q12">
            <v>110000</v>
          </cell>
          <cell r="R12">
            <v>1575</v>
          </cell>
          <cell r="S12">
            <v>210</v>
          </cell>
          <cell r="T12">
            <v>140.07000000000002</v>
          </cell>
          <cell r="U12">
            <v>105000</v>
          </cell>
        </row>
        <row r="13">
          <cell r="A13">
            <v>5</v>
          </cell>
          <cell r="C13" t="str">
            <v>Senior Engineer</v>
          </cell>
          <cell r="E13" t="str">
            <v>hour</v>
          </cell>
          <cell r="F13">
            <v>1100</v>
          </cell>
          <cell r="G13">
            <v>170</v>
          </cell>
          <cell r="H13">
            <v>113</v>
          </cell>
          <cell r="I13">
            <v>85000</v>
          </cell>
          <cell r="J13">
            <v>750</v>
          </cell>
          <cell r="K13">
            <v>100</v>
          </cell>
          <cell r="L13">
            <v>66.7</v>
          </cell>
          <cell r="M13">
            <v>50000</v>
          </cell>
          <cell r="N13">
            <v>1275</v>
          </cell>
          <cell r="O13">
            <v>170</v>
          </cell>
          <cell r="P13">
            <v>113.39</v>
          </cell>
          <cell r="Q13">
            <v>85000</v>
          </cell>
          <cell r="R13">
            <v>1237.5</v>
          </cell>
          <cell r="S13">
            <v>165</v>
          </cell>
          <cell r="T13">
            <v>110.05500000000001</v>
          </cell>
          <cell r="U13">
            <v>82500</v>
          </cell>
        </row>
        <row r="14">
          <cell r="A14">
            <v>6</v>
          </cell>
          <cell r="C14" t="str">
            <v>Project Engineer</v>
          </cell>
          <cell r="E14" t="str">
            <v>hour</v>
          </cell>
          <cell r="F14">
            <v>850</v>
          </cell>
          <cell r="G14">
            <v>140</v>
          </cell>
          <cell r="H14">
            <v>93</v>
          </cell>
          <cell r="I14">
            <v>70000</v>
          </cell>
          <cell r="J14">
            <v>675</v>
          </cell>
          <cell r="K14">
            <v>90</v>
          </cell>
          <cell r="L14">
            <v>60.03</v>
          </cell>
          <cell r="M14">
            <v>45000</v>
          </cell>
          <cell r="N14">
            <v>1125</v>
          </cell>
          <cell r="O14">
            <v>150</v>
          </cell>
          <cell r="P14">
            <v>100.05000000000001</v>
          </cell>
          <cell r="Q14">
            <v>75000</v>
          </cell>
          <cell r="R14">
            <v>1087.5</v>
          </cell>
          <cell r="S14">
            <v>145</v>
          </cell>
          <cell r="T14">
            <v>96.715000000000003</v>
          </cell>
          <cell r="U14">
            <v>72500</v>
          </cell>
        </row>
        <row r="15">
          <cell r="A15">
            <v>7</v>
          </cell>
          <cell r="C15" t="str">
            <v>Graduate Engineer</v>
          </cell>
          <cell r="E15" t="str">
            <v>hour</v>
          </cell>
          <cell r="F15">
            <v>700</v>
          </cell>
          <cell r="G15">
            <v>110</v>
          </cell>
          <cell r="H15">
            <v>73</v>
          </cell>
          <cell r="I15">
            <v>55000</v>
          </cell>
          <cell r="J15">
            <v>472.5</v>
          </cell>
          <cell r="K15">
            <v>63</v>
          </cell>
          <cell r="L15">
            <v>42.021000000000001</v>
          </cell>
          <cell r="M15">
            <v>31500</v>
          </cell>
          <cell r="N15">
            <v>937.5</v>
          </cell>
          <cell r="O15">
            <v>125</v>
          </cell>
          <cell r="P15">
            <v>83.375</v>
          </cell>
          <cell r="Q15">
            <v>62500</v>
          </cell>
          <cell r="R15">
            <v>885</v>
          </cell>
          <cell r="S15">
            <v>118</v>
          </cell>
          <cell r="T15">
            <v>78.706000000000003</v>
          </cell>
          <cell r="U15">
            <v>59000</v>
          </cell>
        </row>
        <row r="16">
          <cell r="A16">
            <v>8</v>
          </cell>
          <cell r="C16" t="str">
            <v>Senior Technician / Draftsperson</v>
          </cell>
          <cell r="E16" t="str">
            <v>hour</v>
          </cell>
          <cell r="F16">
            <v>650</v>
          </cell>
          <cell r="G16">
            <v>105</v>
          </cell>
          <cell r="H16">
            <v>70</v>
          </cell>
          <cell r="I16">
            <v>52500</v>
          </cell>
          <cell r="J16">
            <v>450</v>
          </cell>
          <cell r="K16">
            <v>60</v>
          </cell>
          <cell r="L16">
            <v>40.020000000000003</v>
          </cell>
          <cell r="M16">
            <v>30000</v>
          </cell>
          <cell r="N16">
            <v>825</v>
          </cell>
          <cell r="O16">
            <v>110</v>
          </cell>
          <cell r="P16">
            <v>73.37</v>
          </cell>
          <cell r="Q16">
            <v>55000</v>
          </cell>
          <cell r="R16">
            <v>787.5</v>
          </cell>
          <cell r="S16">
            <v>105</v>
          </cell>
          <cell r="T16">
            <v>70.035000000000011</v>
          </cell>
          <cell r="U16">
            <v>52500</v>
          </cell>
        </row>
        <row r="17">
          <cell r="A17">
            <v>9</v>
          </cell>
          <cell r="C17" t="str">
            <v>Project Technician / Draftsperson</v>
          </cell>
          <cell r="E17" t="str">
            <v>hour</v>
          </cell>
          <cell r="F17">
            <v>500</v>
          </cell>
          <cell r="G17">
            <v>80</v>
          </cell>
          <cell r="H17">
            <v>53</v>
          </cell>
          <cell r="I17">
            <v>40000</v>
          </cell>
          <cell r="J17">
            <v>345</v>
          </cell>
          <cell r="K17">
            <v>46</v>
          </cell>
          <cell r="L17">
            <v>30.682000000000002</v>
          </cell>
          <cell r="M17">
            <v>23000</v>
          </cell>
          <cell r="N17">
            <v>712.5</v>
          </cell>
          <cell r="O17">
            <v>95</v>
          </cell>
          <cell r="P17">
            <v>63.365000000000002</v>
          </cell>
          <cell r="Q17">
            <v>47500</v>
          </cell>
          <cell r="R17">
            <v>667.5</v>
          </cell>
          <cell r="S17">
            <v>89</v>
          </cell>
          <cell r="T17">
            <v>59.363000000000007</v>
          </cell>
          <cell r="U17">
            <v>44500</v>
          </cell>
        </row>
        <row r="18">
          <cell r="A18">
            <v>10</v>
          </cell>
          <cell r="C18" t="str">
            <v>Graduate Technician / Draftsperson</v>
          </cell>
          <cell r="E18" t="str">
            <v>hour</v>
          </cell>
          <cell r="F18">
            <v>350</v>
          </cell>
          <cell r="G18">
            <v>53</v>
          </cell>
          <cell r="H18">
            <v>35</v>
          </cell>
          <cell r="I18">
            <v>26500</v>
          </cell>
          <cell r="J18">
            <v>300</v>
          </cell>
          <cell r="K18">
            <v>40</v>
          </cell>
          <cell r="L18">
            <v>26.68</v>
          </cell>
          <cell r="M18">
            <v>20000</v>
          </cell>
          <cell r="N18">
            <v>555</v>
          </cell>
          <cell r="O18">
            <v>74</v>
          </cell>
          <cell r="P18">
            <v>49.358000000000004</v>
          </cell>
          <cell r="Q18">
            <v>37000</v>
          </cell>
          <cell r="R18">
            <v>675</v>
          </cell>
          <cell r="S18">
            <v>90</v>
          </cell>
          <cell r="T18">
            <v>60.03</v>
          </cell>
          <cell r="U18">
            <v>45000</v>
          </cell>
        </row>
        <row r="19">
          <cell r="A19">
            <v>11</v>
          </cell>
          <cell r="C19" t="str">
            <v>Project Administration</v>
          </cell>
          <cell r="E19" t="str">
            <v>hour</v>
          </cell>
          <cell r="F19">
            <v>225</v>
          </cell>
          <cell r="G19">
            <v>38</v>
          </cell>
          <cell r="H19">
            <v>25</v>
          </cell>
          <cell r="I19">
            <v>19000</v>
          </cell>
          <cell r="J19">
            <v>247.5</v>
          </cell>
          <cell r="K19">
            <v>33</v>
          </cell>
          <cell r="L19">
            <v>22.011000000000003</v>
          </cell>
          <cell r="M19">
            <v>16500</v>
          </cell>
          <cell r="N19">
            <v>555</v>
          </cell>
          <cell r="O19">
            <v>74</v>
          </cell>
          <cell r="P19">
            <v>49.358000000000004</v>
          </cell>
          <cell r="Q19">
            <v>37000</v>
          </cell>
          <cell r="R19">
            <v>525</v>
          </cell>
          <cell r="S19">
            <v>70</v>
          </cell>
          <cell r="T19">
            <v>46.690000000000005</v>
          </cell>
          <cell r="U19">
            <v>35000</v>
          </cell>
        </row>
        <row r="20">
          <cell r="A20">
            <v>12</v>
          </cell>
          <cell r="F20" t="str">
            <v>ZAR</v>
          </cell>
          <cell r="G20" t="str">
            <v>US$</v>
          </cell>
          <cell r="H20" t="str">
            <v>Euro</v>
          </cell>
          <cell r="I20" t="str">
            <v>Ch $</v>
          </cell>
          <cell r="J20" t="str">
            <v>ZAR</v>
          </cell>
          <cell r="K20" t="str">
            <v>US$</v>
          </cell>
          <cell r="L20" t="str">
            <v>Euro</v>
          </cell>
          <cell r="M20" t="str">
            <v>Chile$</v>
          </cell>
          <cell r="N20" t="str">
            <v>ZAR</v>
          </cell>
          <cell r="O20" t="str">
            <v>US$</v>
          </cell>
          <cell r="P20" t="str">
            <v>EURO</v>
          </cell>
          <cell r="Q20" t="str">
            <v>Chile $</v>
          </cell>
          <cell r="R20" t="str">
            <v>ZAR</v>
          </cell>
          <cell r="S20" t="str">
            <v>US$</v>
          </cell>
          <cell r="T20" t="str">
            <v>EURO</v>
          </cell>
          <cell r="U20" t="str">
            <v>Chile $</v>
          </cell>
        </row>
        <row r="21">
          <cell r="A21">
            <v>13</v>
          </cell>
          <cell r="B21" t="str">
            <v>Overhead and Internal Disbursements</v>
          </cell>
          <cell r="C21" t="str">
            <v>Office overheads (telephone, fax, copying, printing, plotting, I.T.)</v>
          </cell>
          <cell r="E21" t="str">
            <v>hour</v>
          </cell>
          <cell r="F21">
            <v>50</v>
          </cell>
          <cell r="G21">
            <v>10</v>
          </cell>
          <cell r="H21">
            <v>7</v>
          </cell>
          <cell r="I21">
            <v>5000</v>
          </cell>
          <cell r="J21">
            <v>56.25</v>
          </cell>
          <cell r="K21">
            <v>7.5</v>
          </cell>
          <cell r="L21">
            <v>5.0025000000000004</v>
          </cell>
          <cell r="M21">
            <v>3750</v>
          </cell>
          <cell r="N21">
            <v>75</v>
          </cell>
          <cell r="O21">
            <v>10</v>
          </cell>
          <cell r="P21">
            <v>6.67</v>
          </cell>
          <cell r="Q21">
            <v>5000</v>
          </cell>
          <cell r="R21">
            <v>71.25</v>
          </cell>
          <cell r="S21">
            <v>9.5</v>
          </cell>
          <cell r="T21">
            <v>6.3365</v>
          </cell>
          <cell r="U21">
            <v>4750</v>
          </cell>
        </row>
        <row r="22">
          <cell r="A22">
            <v>14</v>
          </cell>
          <cell r="C22" t="str">
            <v>Site Allowance for out of office expenses</v>
          </cell>
          <cell r="E22" t="str">
            <v>day</v>
          </cell>
          <cell r="F22">
            <v>200</v>
          </cell>
          <cell r="G22">
            <v>42</v>
          </cell>
          <cell r="H22">
            <v>28</v>
          </cell>
          <cell r="I22">
            <v>21000</v>
          </cell>
          <cell r="J22">
            <v>300</v>
          </cell>
          <cell r="K22">
            <v>40</v>
          </cell>
          <cell r="L22">
            <v>26.68</v>
          </cell>
          <cell r="M22">
            <v>20000</v>
          </cell>
          <cell r="N22">
            <v>315</v>
          </cell>
          <cell r="O22">
            <v>42</v>
          </cell>
          <cell r="P22">
            <v>28.014000000000003</v>
          </cell>
          <cell r="Q22">
            <v>21000</v>
          </cell>
          <cell r="R22">
            <v>315</v>
          </cell>
          <cell r="S22">
            <v>42</v>
          </cell>
          <cell r="T22">
            <v>28.014000000000003</v>
          </cell>
          <cell r="U22">
            <v>21000</v>
          </cell>
        </row>
        <row r="23">
          <cell r="A23">
            <v>15</v>
          </cell>
          <cell r="C23" t="str">
            <v xml:space="preserve"> Laboratory Facilities</v>
          </cell>
        </row>
        <row r="24">
          <cell r="A24">
            <v>16</v>
          </cell>
          <cell r="C24" t="str">
            <v>Test Facility: Large wet laboratory area</v>
          </cell>
          <cell r="D24" t="str">
            <v>Pipe loops, access tower, pumping etc.</v>
          </cell>
          <cell r="E24" t="str">
            <v>day</v>
          </cell>
          <cell r="F24">
            <v>5500</v>
          </cell>
          <cell r="G24">
            <v>733</v>
          </cell>
          <cell r="H24">
            <v>489</v>
          </cell>
          <cell r="I24">
            <v>366500</v>
          </cell>
          <cell r="J24">
            <v>5500</v>
          </cell>
          <cell r="K24">
            <v>733</v>
          </cell>
          <cell r="L24">
            <v>489</v>
          </cell>
          <cell r="M24">
            <v>366500</v>
          </cell>
          <cell r="N24">
            <v>5500</v>
          </cell>
          <cell r="O24">
            <v>733</v>
          </cell>
          <cell r="P24">
            <v>489</v>
          </cell>
          <cell r="Q24">
            <v>366500</v>
          </cell>
          <cell r="R24">
            <v>5500</v>
          </cell>
          <cell r="S24">
            <v>733</v>
          </cell>
          <cell r="T24">
            <v>489</v>
          </cell>
          <cell r="U24">
            <v>366500</v>
          </cell>
        </row>
        <row r="25">
          <cell r="A25">
            <v>17</v>
          </cell>
          <cell r="C25" t="str">
            <v>Test Facility: Pilot plant facility</v>
          </cell>
          <cell r="D25" t="str">
            <v>Full usage of all facilities</v>
          </cell>
          <cell r="E25" t="str">
            <v>day</v>
          </cell>
          <cell r="F25">
            <v>8000</v>
          </cell>
          <cell r="G25">
            <v>1067</v>
          </cell>
          <cell r="H25">
            <v>711</v>
          </cell>
          <cell r="I25">
            <v>533500</v>
          </cell>
          <cell r="J25">
            <v>8000</v>
          </cell>
          <cell r="K25">
            <v>1067</v>
          </cell>
          <cell r="L25">
            <v>711</v>
          </cell>
          <cell r="M25">
            <v>533500</v>
          </cell>
          <cell r="N25">
            <v>8000</v>
          </cell>
          <cell r="O25">
            <v>1067</v>
          </cell>
          <cell r="P25">
            <v>711</v>
          </cell>
          <cell r="Q25">
            <v>533500</v>
          </cell>
          <cell r="R25">
            <v>8000</v>
          </cell>
          <cell r="S25">
            <v>1067</v>
          </cell>
          <cell r="T25">
            <v>711</v>
          </cell>
          <cell r="U25">
            <v>533500</v>
          </cell>
        </row>
        <row r="26">
          <cell r="A26">
            <v>18</v>
          </cell>
          <cell r="C26" t="str">
            <v>Test Facility: Small dry laboratory area</v>
          </cell>
          <cell r="D26" t="str">
            <v>screening, floc selection etc.</v>
          </cell>
          <cell r="E26" t="str">
            <v>day</v>
          </cell>
          <cell r="F26">
            <v>1250</v>
          </cell>
          <cell r="G26">
            <v>167</v>
          </cell>
          <cell r="H26">
            <v>111</v>
          </cell>
          <cell r="I26">
            <v>83500</v>
          </cell>
          <cell r="J26">
            <v>1250</v>
          </cell>
          <cell r="K26">
            <v>167</v>
          </cell>
          <cell r="L26">
            <v>111</v>
          </cell>
          <cell r="M26">
            <v>83500</v>
          </cell>
          <cell r="N26">
            <v>1250</v>
          </cell>
          <cell r="O26">
            <v>167</v>
          </cell>
          <cell r="P26">
            <v>111</v>
          </cell>
          <cell r="Q26">
            <v>83500</v>
          </cell>
          <cell r="R26">
            <v>1250</v>
          </cell>
          <cell r="S26">
            <v>167</v>
          </cell>
          <cell r="T26">
            <v>111</v>
          </cell>
          <cell r="U26">
            <v>83500</v>
          </cell>
        </row>
        <row r="27">
          <cell r="A27">
            <v>19</v>
          </cell>
          <cell r="C27" t="str">
            <v>Test Facility: Small wet laboratory area</v>
          </cell>
          <cell r="D27" t="str">
            <v>rotational viscometer, process viscometer, wear wheel</v>
          </cell>
          <cell r="E27" t="str">
            <v>day</v>
          </cell>
          <cell r="F27">
            <v>2000</v>
          </cell>
          <cell r="G27">
            <v>267</v>
          </cell>
          <cell r="H27">
            <v>178</v>
          </cell>
          <cell r="I27">
            <v>133500</v>
          </cell>
          <cell r="J27">
            <v>2000</v>
          </cell>
          <cell r="K27">
            <v>267</v>
          </cell>
          <cell r="L27">
            <v>178</v>
          </cell>
          <cell r="M27">
            <v>133500</v>
          </cell>
          <cell r="N27">
            <v>2000</v>
          </cell>
          <cell r="O27">
            <v>267</v>
          </cell>
          <cell r="P27">
            <v>178</v>
          </cell>
          <cell r="Q27">
            <v>133500</v>
          </cell>
          <cell r="R27">
            <v>2000</v>
          </cell>
          <cell r="S27">
            <v>267</v>
          </cell>
          <cell r="T27">
            <v>178</v>
          </cell>
          <cell r="U27">
            <v>133500</v>
          </cell>
        </row>
        <row r="28">
          <cell r="A28">
            <v>20</v>
          </cell>
          <cell r="C28" t="str">
            <v xml:space="preserve"> Solids Property Tests</v>
          </cell>
        </row>
        <row r="29">
          <cell r="A29">
            <v>21</v>
          </cell>
          <cell r="C29" t="str">
            <v>Solids Properties – (3) particle micrograph, size analysis and specific gravity</v>
          </cell>
          <cell r="E29" t="str">
            <v>sample</v>
          </cell>
          <cell r="F29">
            <v>955</v>
          </cell>
          <cell r="G29">
            <v>127</v>
          </cell>
          <cell r="H29">
            <v>85</v>
          </cell>
          <cell r="I29">
            <v>63500</v>
          </cell>
          <cell r="J29">
            <v>955</v>
          </cell>
          <cell r="K29">
            <v>127</v>
          </cell>
          <cell r="L29">
            <v>85</v>
          </cell>
          <cell r="M29">
            <v>63500</v>
          </cell>
          <cell r="N29">
            <v>955</v>
          </cell>
          <cell r="O29">
            <v>127</v>
          </cell>
          <cell r="P29">
            <v>85</v>
          </cell>
          <cell r="Q29">
            <v>63500</v>
          </cell>
          <cell r="R29">
            <v>955</v>
          </cell>
          <cell r="S29">
            <v>127</v>
          </cell>
          <cell r="T29">
            <v>85</v>
          </cell>
          <cell r="U29">
            <v>63500</v>
          </cell>
        </row>
        <row r="30">
          <cell r="A30">
            <v>22</v>
          </cell>
          <cell r="C30" t="str">
            <v>Solids Properties – particle micrograph</v>
          </cell>
          <cell r="E30" t="str">
            <v>sample</v>
          </cell>
          <cell r="F30">
            <v>300</v>
          </cell>
          <cell r="G30">
            <v>40</v>
          </cell>
          <cell r="H30">
            <v>27</v>
          </cell>
          <cell r="I30">
            <v>20000</v>
          </cell>
          <cell r="J30">
            <v>300</v>
          </cell>
          <cell r="K30">
            <v>40</v>
          </cell>
          <cell r="L30">
            <v>27</v>
          </cell>
          <cell r="M30">
            <v>20000</v>
          </cell>
          <cell r="N30">
            <v>300</v>
          </cell>
          <cell r="O30">
            <v>40</v>
          </cell>
          <cell r="P30">
            <v>27</v>
          </cell>
          <cell r="Q30">
            <v>20000</v>
          </cell>
          <cell r="R30">
            <v>300</v>
          </cell>
          <cell r="S30">
            <v>40</v>
          </cell>
          <cell r="T30">
            <v>27</v>
          </cell>
          <cell r="U30">
            <v>20000</v>
          </cell>
        </row>
        <row r="31">
          <cell r="A31">
            <v>23</v>
          </cell>
          <cell r="C31" t="str">
            <v xml:space="preserve">Solids Properties – particle size analysis </v>
          </cell>
          <cell r="E31" t="str">
            <v>sample</v>
          </cell>
          <cell r="F31">
            <v>380</v>
          </cell>
          <cell r="G31">
            <v>51</v>
          </cell>
          <cell r="H31">
            <v>34</v>
          </cell>
          <cell r="I31">
            <v>25500</v>
          </cell>
          <cell r="J31">
            <v>380</v>
          </cell>
          <cell r="K31">
            <v>51</v>
          </cell>
          <cell r="L31">
            <v>34</v>
          </cell>
          <cell r="M31">
            <v>25500</v>
          </cell>
          <cell r="N31">
            <v>380</v>
          </cell>
          <cell r="O31">
            <v>51</v>
          </cell>
          <cell r="P31">
            <v>34</v>
          </cell>
          <cell r="Q31">
            <v>25500</v>
          </cell>
          <cell r="R31">
            <v>380</v>
          </cell>
          <cell r="S31">
            <v>51</v>
          </cell>
          <cell r="T31">
            <v>34</v>
          </cell>
          <cell r="U31">
            <v>25500</v>
          </cell>
        </row>
        <row r="32">
          <cell r="A32">
            <v>24</v>
          </cell>
          <cell r="C32" t="str">
            <v>Solids Properties – specific gravity</v>
          </cell>
          <cell r="E32" t="str">
            <v>sample</v>
          </cell>
          <cell r="F32">
            <v>275</v>
          </cell>
          <cell r="G32">
            <v>37</v>
          </cell>
          <cell r="H32">
            <v>24</v>
          </cell>
          <cell r="I32">
            <v>18500</v>
          </cell>
          <cell r="J32">
            <v>275</v>
          </cell>
          <cell r="K32">
            <v>37</v>
          </cell>
          <cell r="L32">
            <v>24</v>
          </cell>
          <cell r="M32">
            <v>18500</v>
          </cell>
          <cell r="N32">
            <v>275</v>
          </cell>
          <cell r="O32">
            <v>37</v>
          </cell>
          <cell r="P32">
            <v>24</v>
          </cell>
          <cell r="Q32">
            <v>18500</v>
          </cell>
          <cell r="R32">
            <v>275</v>
          </cell>
          <cell r="S32">
            <v>37</v>
          </cell>
          <cell r="T32">
            <v>24</v>
          </cell>
          <cell r="U32">
            <v>18500</v>
          </cell>
        </row>
        <row r="33">
          <cell r="A33">
            <v>25</v>
          </cell>
          <cell r="C33" t="str">
            <v xml:space="preserve"> Specialist Software Costs</v>
          </cell>
        </row>
        <row r="34">
          <cell r="A34">
            <v>26</v>
          </cell>
          <cell r="C34" t="str">
            <v>Specialist software usage - Caesar pipe stress analysis</v>
          </cell>
          <cell r="E34" t="str">
            <v>run</v>
          </cell>
          <cell r="F34">
            <v>275</v>
          </cell>
          <cell r="G34">
            <v>37</v>
          </cell>
          <cell r="H34">
            <v>24</v>
          </cell>
          <cell r="I34">
            <v>18500</v>
          </cell>
          <cell r="J34">
            <v>275</v>
          </cell>
          <cell r="K34">
            <v>37</v>
          </cell>
          <cell r="L34">
            <v>24</v>
          </cell>
          <cell r="M34">
            <v>18500</v>
          </cell>
          <cell r="N34">
            <v>225</v>
          </cell>
          <cell r="O34">
            <v>30</v>
          </cell>
          <cell r="P34">
            <v>20.010000000000002</v>
          </cell>
          <cell r="Q34">
            <v>15000</v>
          </cell>
          <cell r="R34">
            <v>225</v>
          </cell>
          <cell r="S34">
            <v>30</v>
          </cell>
          <cell r="T34">
            <v>20.010000000000002</v>
          </cell>
          <cell r="U34">
            <v>15000</v>
          </cell>
        </row>
        <row r="35">
          <cell r="A35">
            <v>27</v>
          </cell>
          <cell r="C35" t="str">
            <v>Specialist software usage - Wanda 3 transient analysis</v>
          </cell>
          <cell r="E35" t="str">
            <v>hour</v>
          </cell>
          <cell r="F35">
            <v>125</v>
          </cell>
          <cell r="G35">
            <v>17</v>
          </cell>
          <cell r="H35">
            <v>11</v>
          </cell>
          <cell r="I35">
            <v>8500</v>
          </cell>
          <cell r="J35">
            <v>125</v>
          </cell>
          <cell r="K35">
            <v>17</v>
          </cell>
          <cell r="L35">
            <v>11</v>
          </cell>
          <cell r="M35">
            <v>8500</v>
          </cell>
          <cell r="N35">
            <v>112.5</v>
          </cell>
          <cell r="O35">
            <v>15</v>
          </cell>
          <cell r="P35">
            <v>10.005000000000001</v>
          </cell>
          <cell r="Q35">
            <v>7500</v>
          </cell>
          <cell r="R35">
            <v>112.5</v>
          </cell>
          <cell r="S35">
            <v>15</v>
          </cell>
          <cell r="T35">
            <v>10.005000000000001</v>
          </cell>
          <cell r="U35">
            <v>7500</v>
          </cell>
        </row>
        <row r="36">
          <cell r="A36">
            <v>28</v>
          </cell>
          <cell r="C36" t="str">
            <v xml:space="preserve"> Rheology Tests</v>
          </cell>
        </row>
        <row r="37">
          <cell r="A37">
            <v>29</v>
          </cell>
          <cell r="C37" t="str">
            <v>20 mm Tube Viscometer Rheology Tests (Denver)</v>
          </cell>
          <cell r="E37" t="str">
            <v>sample</v>
          </cell>
          <cell r="F37">
            <v>26250</v>
          </cell>
          <cell r="N37">
            <v>26250</v>
          </cell>
          <cell r="O37">
            <v>3500</v>
          </cell>
          <cell r="P37">
            <v>2334.5</v>
          </cell>
          <cell r="Q37">
            <v>1750000</v>
          </cell>
        </row>
        <row r="38">
          <cell r="A38">
            <v>30</v>
          </cell>
          <cell r="C38" t="str">
            <v>Fines Rotational Viscometer Rheology Tests (Denver)</v>
          </cell>
          <cell r="E38" t="str">
            <v>sample</v>
          </cell>
          <cell r="F38">
            <v>18750</v>
          </cell>
          <cell r="N38">
            <v>18750</v>
          </cell>
          <cell r="O38">
            <v>2500</v>
          </cell>
          <cell r="P38">
            <v>1667.5</v>
          </cell>
          <cell r="Q38">
            <v>1250000</v>
          </cell>
        </row>
        <row r="39">
          <cell r="A39">
            <v>31</v>
          </cell>
          <cell r="C39" t="str">
            <v>Paste Rotational Viscometer Rheology Tests (Denver)</v>
          </cell>
          <cell r="E39" t="str">
            <v>sample</v>
          </cell>
          <cell r="F39">
            <v>20625</v>
          </cell>
          <cell r="N39">
            <v>20625</v>
          </cell>
          <cell r="O39">
            <v>2750</v>
          </cell>
          <cell r="P39">
            <v>1834.25</v>
          </cell>
          <cell r="Q39">
            <v>1375000</v>
          </cell>
        </row>
        <row r="40">
          <cell r="A40">
            <v>32</v>
          </cell>
          <cell r="C40" t="str">
            <v>Standard Rotational Viscometer Rheology Tests (Denver)</v>
          </cell>
          <cell r="E40" t="str">
            <v>sample</v>
          </cell>
          <cell r="F40">
            <v>16500</v>
          </cell>
          <cell r="N40">
            <v>16500</v>
          </cell>
          <cell r="O40">
            <v>2200</v>
          </cell>
          <cell r="P40">
            <v>1467.4</v>
          </cell>
          <cell r="Q40">
            <v>1100000</v>
          </cell>
        </row>
        <row r="41">
          <cell r="A41">
            <v>33</v>
          </cell>
          <cell r="C41" t="str">
            <v xml:space="preserve"> Fluid Tests</v>
          </cell>
        </row>
        <row r="42">
          <cell r="A42">
            <v>34</v>
          </cell>
          <cell r="C42" t="str">
            <v>Water Quality Analysis</v>
          </cell>
          <cell r="E42" t="str">
            <v>sample</v>
          </cell>
          <cell r="F42">
            <v>1750</v>
          </cell>
          <cell r="G42">
            <v>233</v>
          </cell>
          <cell r="H42">
            <v>156</v>
          </cell>
          <cell r="I42">
            <v>116500</v>
          </cell>
          <cell r="J42">
            <v>1750</v>
          </cell>
          <cell r="K42">
            <v>233</v>
          </cell>
          <cell r="L42">
            <v>156</v>
          </cell>
          <cell r="M42">
            <v>116500</v>
          </cell>
          <cell r="N42">
            <v>1750</v>
          </cell>
          <cell r="O42">
            <v>233</v>
          </cell>
          <cell r="P42">
            <v>156</v>
          </cell>
          <cell r="Q42">
            <v>116500</v>
          </cell>
          <cell r="R42">
            <v>1750</v>
          </cell>
          <cell r="S42">
            <v>233</v>
          </cell>
          <cell r="T42">
            <v>156</v>
          </cell>
          <cell r="U42">
            <v>116500</v>
          </cell>
        </row>
        <row r="43">
          <cell r="A43">
            <v>35</v>
          </cell>
          <cell r="F43" t="str">
            <v>ZAR</v>
          </cell>
          <cell r="G43" t="str">
            <v>US$</v>
          </cell>
          <cell r="H43" t="str">
            <v>Euro</v>
          </cell>
          <cell r="I43" t="str">
            <v>ch$</v>
          </cell>
          <cell r="J43" t="str">
            <v>ZAR</v>
          </cell>
          <cell r="K43" t="str">
            <v>US$</v>
          </cell>
          <cell r="L43" t="str">
            <v>Euro</v>
          </cell>
          <cell r="M43" t="str">
            <v>Chile$</v>
          </cell>
          <cell r="N43" t="str">
            <v>ZAR</v>
          </cell>
          <cell r="O43" t="str">
            <v>US$</v>
          </cell>
          <cell r="P43" t="str">
            <v>EURO</v>
          </cell>
          <cell r="Q43" t="str">
            <v>Chile $</v>
          </cell>
          <cell r="R43" t="str">
            <v>ZAR</v>
          </cell>
          <cell r="S43" t="str">
            <v>US$</v>
          </cell>
          <cell r="T43" t="str">
            <v>EURO</v>
          </cell>
          <cell r="U43" t="str">
            <v>Chile $</v>
          </cell>
        </row>
        <row r="44">
          <cell r="A44">
            <v>36</v>
          </cell>
          <cell r="B44" t="str">
            <v>External
 Disbursements</v>
          </cell>
        </row>
        <row r="45">
          <cell r="A45">
            <v>37</v>
          </cell>
          <cell r="C45" t="str">
            <v>Airfare: CPT/DBN - Economy</v>
          </cell>
          <cell r="D45" t="str">
            <v>All external disbursements include 10% markup</v>
          </cell>
          <cell r="E45" t="str">
            <v>flight</v>
          </cell>
          <cell r="F45">
            <v>5000</v>
          </cell>
          <cell r="G45">
            <v>667</v>
          </cell>
          <cell r="H45">
            <v>445</v>
          </cell>
          <cell r="I45">
            <v>333500</v>
          </cell>
          <cell r="J45">
            <v>5000</v>
          </cell>
          <cell r="K45">
            <v>667</v>
          </cell>
          <cell r="L45">
            <v>445</v>
          </cell>
          <cell r="M45">
            <v>333500</v>
          </cell>
          <cell r="N45">
            <v>5000</v>
          </cell>
          <cell r="O45">
            <v>667</v>
          </cell>
          <cell r="P45">
            <v>445</v>
          </cell>
          <cell r="Q45">
            <v>333500</v>
          </cell>
          <cell r="R45">
            <v>5000</v>
          </cell>
          <cell r="S45">
            <v>667</v>
          </cell>
          <cell r="T45">
            <v>445</v>
          </cell>
          <cell r="U45">
            <v>333500</v>
          </cell>
        </row>
        <row r="46">
          <cell r="A46">
            <v>38</v>
          </cell>
          <cell r="C46" t="str">
            <v>Airfare: CPT/JHB - Economy</v>
          </cell>
          <cell r="D46" t="str">
            <v>All external disbursements include 10% markup</v>
          </cell>
          <cell r="E46" t="str">
            <v>flight</v>
          </cell>
          <cell r="F46">
            <v>5000</v>
          </cell>
          <cell r="G46">
            <v>667</v>
          </cell>
          <cell r="H46">
            <v>445</v>
          </cell>
          <cell r="I46">
            <v>333500</v>
          </cell>
          <cell r="J46">
            <v>5000</v>
          </cell>
          <cell r="K46">
            <v>667</v>
          </cell>
          <cell r="L46">
            <v>445</v>
          </cell>
          <cell r="M46">
            <v>333500</v>
          </cell>
          <cell r="N46">
            <v>5000</v>
          </cell>
          <cell r="O46">
            <v>667</v>
          </cell>
          <cell r="P46">
            <v>445</v>
          </cell>
          <cell r="Q46">
            <v>333500</v>
          </cell>
          <cell r="R46">
            <v>5000</v>
          </cell>
          <cell r="S46">
            <v>667</v>
          </cell>
          <cell r="T46">
            <v>445</v>
          </cell>
          <cell r="U46">
            <v>333500</v>
          </cell>
        </row>
        <row r="47">
          <cell r="A47">
            <v>39</v>
          </cell>
          <cell r="C47" t="str">
            <v>Airfare: CPT/JHB/GAB - Economy</v>
          </cell>
          <cell r="D47" t="str">
            <v>All external disbursements include 10% markup</v>
          </cell>
          <cell r="E47" t="str">
            <v>flight</v>
          </cell>
          <cell r="F47">
            <v>10000</v>
          </cell>
          <cell r="G47">
            <v>1333</v>
          </cell>
          <cell r="H47">
            <v>889</v>
          </cell>
          <cell r="I47">
            <v>666500</v>
          </cell>
          <cell r="J47">
            <v>10000</v>
          </cell>
          <cell r="K47">
            <v>1333</v>
          </cell>
          <cell r="L47">
            <v>889</v>
          </cell>
          <cell r="M47">
            <v>666500</v>
          </cell>
          <cell r="N47">
            <v>10000</v>
          </cell>
          <cell r="O47">
            <v>1333</v>
          </cell>
          <cell r="P47">
            <v>889</v>
          </cell>
          <cell r="Q47">
            <v>666500</v>
          </cell>
          <cell r="R47">
            <v>10000</v>
          </cell>
          <cell r="S47">
            <v>1333</v>
          </cell>
          <cell r="T47">
            <v>889</v>
          </cell>
          <cell r="U47">
            <v>666500</v>
          </cell>
        </row>
        <row r="48">
          <cell r="A48">
            <v>40</v>
          </cell>
          <cell r="C48" t="str">
            <v>Airfare: CPT/KIM - Economy</v>
          </cell>
          <cell r="D48" t="str">
            <v>All external disbursements include 10% markup</v>
          </cell>
          <cell r="E48" t="str">
            <v>flight</v>
          </cell>
          <cell r="F48">
            <v>5000</v>
          </cell>
          <cell r="G48">
            <v>667</v>
          </cell>
          <cell r="H48">
            <v>445</v>
          </cell>
          <cell r="I48">
            <v>333500</v>
          </cell>
          <cell r="J48">
            <v>5000</v>
          </cell>
          <cell r="K48">
            <v>667</v>
          </cell>
          <cell r="L48">
            <v>445</v>
          </cell>
          <cell r="M48">
            <v>333500</v>
          </cell>
          <cell r="N48">
            <v>5000</v>
          </cell>
          <cell r="O48">
            <v>667</v>
          </cell>
          <cell r="P48">
            <v>445</v>
          </cell>
          <cell r="Q48">
            <v>333500</v>
          </cell>
          <cell r="R48">
            <v>5000</v>
          </cell>
          <cell r="S48">
            <v>667</v>
          </cell>
          <cell r="T48">
            <v>445</v>
          </cell>
          <cell r="U48">
            <v>333500</v>
          </cell>
        </row>
        <row r="49">
          <cell r="A49">
            <v>41</v>
          </cell>
          <cell r="C49" t="str">
            <v>Airfare: International</v>
          </cell>
          <cell r="D49" t="str">
            <v>All external disbursements include 10% markup</v>
          </cell>
          <cell r="E49" t="str">
            <v>flight</v>
          </cell>
          <cell r="F49" t="str">
            <v>Get quote</v>
          </cell>
          <cell r="G49" t="str">
            <v>Get quote</v>
          </cell>
          <cell r="H49" t="str">
            <v>Get quote</v>
          </cell>
          <cell r="I49" t="str">
            <v>Get Quote</v>
          </cell>
          <cell r="J49" t="str">
            <v>Get quote</v>
          </cell>
          <cell r="K49" t="str">
            <v>Get quote</v>
          </cell>
          <cell r="L49" t="str">
            <v>Get quote</v>
          </cell>
          <cell r="M49" t="str">
            <v>Get Quote</v>
          </cell>
          <cell r="N49" t="str">
            <v>Get quote</v>
          </cell>
          <cell r="O49" t="str">
            <v>Get quote</v>
          </cell>
          <cell r="P49" t="str">
            <v>Get quote</v>
          </cell>
          <cell r="Q49" t="str">
            <v>Get Quote</v>
          </cell>
          <cell r="R49" t="str">
            <v>Get quote</v>
          </cell>
          <cell r="S49" t="str">
            <v>Get quote</v>
          </cell>
          <cell r="T49" t="str">
            <v>Get quote</v>
          </cell>
          <cell r="U49" t="str">
            <v>Get Quote</v>
          </cell>
        </row>
        <row r="50">
          <cell r="A50">
            <v>42</v>
          </cell>
          <cell r="C50" t="str">
            <v>Car rental: cross border fee (Botswana)</v>
          </cell>
          <cell r="D50" t="str">
            <v>Namibia = R4063 one-way</v>
          </cell>
          <cell r="E50" t="str">
            <v>sum</v>
          </cell>
          <cell r="F50">
            <v>4500</v>
          </cell>
          <cell r="G50">
            <v>600</v>
          </cell>
          <cell r="H50">
            <v>400</v>
          </cell>
          <cell r="I50">
            <v>300000</v>
          </cell>
          <cell r="J50">
            <v>4500</v>
          </cell>
          <cell r="K50">
            <v>600</v>
          </cell>
          <cell r="L50">
            <v>400</v>
          </cell>
          <cell r="M50">
            <v>300000</v>
          </cell>
          <cell r="N50">
            <v>4500</v>
          </cell>
          <cell r="O50">
            <v>600</v>
          </cell>
          <cell r="P50">
            <v>400</v>
          </cell>
          <cell r="Q50">
            <v>300000</v>
          </cell>
          <cell r="R50">
            <v>4500</v>
          </cell>
          <cell r="S50">
            <v>600</v>
          </cell>
          <cell r="T50">
            <v>400</v>
          </cell>
          <cell r="U50">
            <v>300000</v>
          </cell>
        </row>
        <row r="51">
          <cell r="A51">
            <v>43</v>
          </cell>
          <cell r="C51" t="str">
            <v>Car rental: daily rate (Group B - 120 free km/day) Additional km @ R2.36/km</v>
          </cell>
          <cell r="D51" t="str">
            <v>Group B for less than 300 km/day, or 1 or 2 people only.</v>
          </cell>
          <cell r="E51" t="str">
            <v>day</v>
          </cell>
          <cell r="F51">
            <v>1250</v>
          </cell>
          <cell r="G51">
            <v>167</v>
          </cell>
          <cell r="H51">
            <v>111</v>
          </cell>
          <cell r="I51">
            <v>83500</v>
          </cell>
          <cell r="J51">
            <v>1250</v>
          </cell>
          <cell r="K51">
            <v>167</v>
          </cell>
          <cell r="L51">
            <v>111</v>
          </cell>
          <cell r="M51">
            <v>83500</v>
          </cell>
          <cell r="N51">
            <v>1250</v>
          </cell>
          <cell r="O51">
            <v>167</v>
          </cell>
          <cell r="P51">
            <v>111</v>
          </cell>
          <cell r="Q51">
            <v>83500</v>
          </cell>
          <cell r="R51">
            <v>1250</v>
          </cell>
          <cell r="S51">
            <v>167</v>
          </cell>
          <cell r="T51">
            <v>111</v>
          </cell>
          <cell r="U51">
            <v>83500</v>
          </cell>
        </row>
        <row r="52">
          <cell r="A52">
            <v>44</v>
          </cell>
          <cell r="C52" t="str">
            <v>Car rental: daily rate (Group C - 120 free km/day) Additional km @ R3.40/km</v>
          </cell>
          <cell r="D52" t="str">
            <v>Group C only if more than 300 km/day, or more than 2 people in the car</v>
          </cell>
          <cell r="E52" t="str">
            <v>day</v>
          </cell>
          <cell r="F52">
            <v>1650</v>
          </cell>
          <cell r="G52">
            <v>220</v>
          </cell>
          <cell r="H52">
            <v>147</v>
          </cell>
          <cell r="I52">
            <v>110000</v>
          </cell>
          <cell r="J52">
            <v>1650</v>
          </cell>
          <cell r="K52">
            <v>220</v>
          </cell>
          <cell r="L52">
            <v>147</v>
          </cell>
          <cell r="M52">
            <v>110000</v>
          </cell>
          <cell r="N52">
            <v>1650</v>
          </cell>
          <cell r="O52">
            <v>220</v>
          </cell>
          <cell r="P52">
            <v>147</v>
          </cell>
          <cell r="Q52">
            <v>110000</v>
          </cell>
          <cell r="R52">
            <v>1650</v>
          </cell>
          <cell r="S52">
            <v>220</v>
          </cell>
          <cell r="T52">
            <v>147</v>
          </cell>
          <cell r="U52">
            <v>110000</v>
          </cell>
        </row>
        <row r="53">
          <cell r="A53">
            <v>45</v>
          </cell>
          <cell r="C53" t="str">
            <v>Hotel: Botswana rate</v>
          </cell>
          <cell r="E53" t="str">
            <v>day</v>
          </cell>
          <cell r="F53">
            <v>1125</v>
          </cell>
          <cell r="G53">
            <v>150</v>
          </cell>
          <cell r="H53">
            <v>100</v>
          </cell>
          <cell r="I53">
            <v>75000</v>
          </cell>
          <cell r="J53">
            <v>1125</v>
          </cell>
          <cell r="K53">
            <v>150</v>
          </cell>
          <cell r="L53">
            <v>100</v>
          </cell>
          <cell r="M53">
            <v>75000</v>
          </cell>
          <cell r="N53">
            <v>1125</v>
          </cell>
          <cell r="O53">
            <v>150</v>
          </cell>
          <cell r="P53">
            <v>100</v>
          </cell>
          <cell r="Q53">
            <v>75000</v>
          </cell>
          <cell r="R53">
            <v>1125</v>
          </cell>
          <cell r="S53">
            <v>150</v>
          </cell>
          <cell r="T53">
            <v>100</v>
          </cell>
          <cell r="U53">
            <v>75000</v>
          </cell>
        </row>
        <row r="54">
          <cell r="A54">
            <v>46</v>
          </cell>
          <cell r="C54" t="str">
            <v>Hotel: International rate</v>
          </cell>
          <cell r="E54" t="str">
            <v>day</v>
          </cell>
          <cell r="F54">
            <v>1313</v>
          </cell>
          <cell r="G54">
            <v>175</v>
          </cell>
          <cell r="H54">
            <v>117</v>
          </cell>
          <cell r="I54">
            <v>87500</v>
          </cell>
          <cell r="J54">
            <v>1313</v>
          </cell>
          <cell r="K54">
            <v>175</v>
          </cell>
          <cell r="L54">
            <v>117</v>
          </cell>
          <cell r="M54">
            <v>87500</v>
          </cell>
          <cell r="N54">
            <v>1313</v>
          </cell>
          <cell r="O54">
            <v>175</v>
          </cell>
          <cell r="P54">
            <v>117</v>
          </cell>
          <cell r="Q54">
            <v>87500</v>
          </cell>
          <cell r="R54">
            <v>1313</v>
          </cell>
          <cell r="S54">
            <v>175</v>
          </cell>
          <cell r="T54">
            <v>117</v>
          </cell>
          <cell r="U54">
            <v>87500</v>
          </cell>
        </row>
        <row r="55">
          <cell r="A55">
            <v>47</v>
          </cell>
          <cell r="C55" t="str">
            <v>Hotel: RSA rate</v>
          </cell>
          <cell r="E55" t="str">
            <v>day</v>
          </cell>
          <cell r="F55">
            <v>1050</v>
          </cell>
          <cell r="G55">
            <v>125</v>
          </cell>
          <cell r="H55">
            <v>83</v>
          </cell>
          <cell r="I55">
            <v>62500</v>
          </cell>
          <cell r="J55">
            <v>1050</v>
          </cell>
          <cell r="K55">
            <v>125</v>
          </cell>
          <cell r="L55">
            <v>83</v>
          </cell>
          <cell r="M55">
            <v>62500</v>
          </cell>
          <cell r="N55">
            <v>1050</v>
          </cell>
          <cell r="O55">
            <v>125</v>
          </cell>
          <cell r="P55">
            <v>83</v>
          </cell>
          <cell r="Q55">
            <v>62500</v>
          </cell>
          <cell r="R55">
            <v>1050</v>
          </cell>
          <cell r="S55">
            <v>125</v>
          </cell>
          <cell r="T55">
            <v>83</v>
          </cell>
          <cell r="U55">
            <v>62500</v>
          </cell>
        </row>
        <row r="56">
          <cell r="A56">
            <v>48</v>
          </cell>
          <cell r="C56" t="str">
            <v>Tests: Corrosion tests - per sample (inc. courier)</v>
          </cell>
          <cell r="D56" t="str">
            <v>See table below for line item calcs for this</v>
          </cell>
          <cell r="E56" t="str">
            <v>sample</v>
          </cell>
          <cell r="F56">
            <v>21563</v>
          </cell>
          <cell r="G56">
            <v>2875</v>
          </cell>
          <cell r="H56">
            <v>1918</v>
          </cell>
          <cell r="I56">
            <v>1437500</v>
          </cell>
          <cell r="J56">
            <v>21563</v>
          </cell>
          <cell r="K56">
            <v>2875</v>
          </cell>
          <cell r="L56">
            <v>1918</v>
          </cell>
          <cell r="M56">
            <v>1437500</v>
          </cell>
          <cell r="N56">
            <v>14065</v>
          </cell>
          <cell r="O56">
            <v>1875</v>
          </cell>
          <cell r="P56">
            <v>1918</v>
          </cell>
          <cell r="Q56">
            <v>937500</v>
          </cell>
          <cell r="R56">
            <v>21563</v>
          </cell>
          <cell r="S56">
            <v>2875</v>
          </cell>
          <cell r="T56">
            <v>1918</v>
          </cell>
          <cell r="U56">
            <v>1437500</v>
          </cell>
        </row>
        <row r="57">
          <cell r="A57">
            <v>49</v>
          </cell>
          <cell r="C57" t="str">
            <v>Tests: Miller Number tests - per sample (inc. courier)</v>
          </cell>
          <cell r="D57" t="str">
            <v>See table below for line item calcs for this</v>
          </cell>
          <cell r="E57" t="str">
            <v>sample</v>
          </cell>
          <cell r="F57">
            <v>13875</v>
          </cell>
          <cell r="G57">
            <v>1850</v>
          </cell>
          <cell r="H57">
            <v>1234</v>
          </cell>
          <cell r="I57">
            <v>925000</v>
          </cell>
          <cell r="J57">
            <v>13875</v>
          </cell>
          <cell r="K57">
            <v>1875</v>
          </cell>
          <cell r="L57">
            <v>1234</v>
          </cell>
          <cell r="M57">
            <v>925000</v>
          </cell>
          <cell r="N57">
            <v>9375</v>
          </cell>
          <cell r="O57">
            <v>1250</v>
          </cell>
          <cell r="P57">
            <v>1234</v>
          </cell>
          <cell r="Q57">
            <v>625000</v>
          </cell>
          <cell r="R57">
            <v>13875</v>
          </cell>
          <cell r="S57">
            <v>1850</v>
          </cell>
          <cell r="T57">
            <v>1234</v>
          </cell>
          <cell r="U57">
            <v>925000</v>
          </cell>
        </row>
      </sheetData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cept study"/>
      <sheetName val="Prog"/>
      <sheetName val="Detailed Prog"/>
      <sheetName val="Rates"/>
      <sheetName val="Schedule of Rates"/>
      <sheetName val="Rio cash flow table"/>
    </sheetNames>
    <sheetDataSet>
      <sheetData sheetId="0"/>
      <sheetData sheetId="1"/>
      <sheetData sheetId="2"/>
      <sheetData sheetId="3"/>
      <sheetData sheetId="4">
        <row r="3">
          <cell r="A3">
            <v>0</v>
          </cell>
        </row>
        <row r="4">
          <cell r="A4">
            <v>1</v>
          </cell>
          <cell r="B4" t="str">
            <v>G McPhail</v>
          </cell>
          <cell r="C4">
            <v>285</v>
          </cell>
        </row>
        <row r="5">
          <cell r="A5">
            <v>2</v>
          </cell>
          <cell r="B5" t="str">
            <v>D Blenkinsop</v>
          </cell>
          <cell r="C5">
            <v>240</v>
          </cell>
        </row>
        <row r="6">
          <cell r="A6">
            <v>3</v>
          </cell>
          <cell r="B6" t="str">
            <v>C Holmes</v>
          </cell>
          <cell r="C6">
            <v>220</v>
          </cell>
        </row>
        <row r="7">
          <cell r="A7">
            <v>4</v>
          </cell>
          <cell r="B7" t="str">
            <v>R Ugaz</v>
          </cell>
          <cell r="C7">
            <v>220</v>
          </cell>
        </row>
        <row r="8">
          <cell r="A8">
            <v>5</v>
          </cell>
          <cell r="B8" t="str">
            <v>F Garcia</v>
          </cell>
          <cell r="C8">
            <v>205</v>
          </cell>
        </row>
        <row r="9">
          <cell r="A9">
            <v>6</v>
          </cell>
          <cell r="B9" t="str">
            <v>N Nazarov</v>
          </cell>
          <cell r="C9">
            <v>175</v>
          </cell>
        </row>
        <row r="10">
          <cell r="A10">
            <v>7</v>
          </cell>
          <cell r="B10" t="str">
            <v>T Degois</v>
          </cell>
          <cell r="C10">
            <v>145</v>
          </cell>
        </row>
        <row r="11">
          <cell r="A11">
            <v>8</v>
          </cell>
          <cell r="B11" t="str">
            <v>S Lamb</v>
          </cell>
          <cell r="C11">
            <v>90</v>
          </cell>
        </row>
        <row r="12">
          <cell r="A12">
            <v>9</v>
          </cell>
          <cell r="B12" t="str">
            <v>S Flores</v>
          </cell>
          <cell r="C12">
            <v>90</v>
          </cell>
        </row>
        <row r="13">
          <cell r="A13">
            <v>10</v>
          </cell>
          <cell r="B13" t="str">
            <v>J Salas</v>
          </cell>
          <cell r="C13">
            <v>205</v>
          </cell>
        </row>
        <row r="14">
          <cell r="A14">
            <v>11</v>
          </cell>
          <cell r="B14" t="str">
            <v>S Engineer</v>
          </cell>
          <cell r="C14">
            <v>175</v>
          </cell>
        </row>
        <row r="15">
          <cell r="A15">
            <v>12</v>
          </cell>
          <cell r="B15" t="str">
            <v>P Engineer</v>
          </cell>
          <cell r="C15">
            <v>145</v>
          </cell>
        </row>
        <row r="16">
          <cell r="A16">
            <v>13</v>
          </cell>
          <cell r="B16" t="str">
            <v>I Than</v>
          </cell>
          <cell r="C16">
            <v>90</v>
          </cell>
        </row>
        <row r="17">
          <cell r="A17">
            <v>14</v>
          </cell>
          <cell r="B17" t="str">
            <v>V Piper</v>
          </cell>
          <cell r="C17">
            <v>242.5</v>
          </cell>
        </row>
        <row r="18">
          <cell r="A18">
            <v>15</v>
          </cell>
          <cell r="B18" t="str">
            <v>M Nicholls</v>
          </cell>
          <cell r="C18">
            <v>215</v>
          </cell>
        </row>
        <row r="19">
          <cell r="A19">
            <v>16</v>
          </cell>
          <cell r="B19" t="str">
            <v>B Jones</v>
          </cell>
          <cell r="C19">
            <v>160</v>
          </cell>
        </row>
        <row r="20">
          <cell r="A20">
            <v>17</v>
          </cell>
          <cell r="B20" t="str">
            <v>Civil/Mech Draft</v>
          </cell>
          <cell r="C20">
            <v>137.5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4D92-781B-4429-BC48-127E0BDF225A}">
  <sheetPr>
    <tabColor indexed="10"/>
    <outlinePr summaryBelow="0" summaryRight="0"/>
  </sheetPr>
  <dimension ref="A1:W52"/>
  <sheetViews>
    <sheetView showGridLines="0" tabSelected="1" zoomScale="70" zoomScaleNormal="70" zoomScaleSheetLayoutView="70" workbookViewId="0">
      <pane ySplit="1" topLeftCell="A17" activePane="bottomLeft" state="frozen"/>
      <selection activeCell="M160" sqref="M160"/>
      <selection pane="bottomLeft" activeCell="Z34" sqref="Z34"/>
    </sheetView>
  </sheetViews>
  <sheetFormatPr defaultColWidth="11.42578125" defaultRowHeight="12.75" x14ac:dyDescent="0.2"/>
  <cols>
    <col min="1" max="2" width="2.7109375" style="2" customWidth="1"/>
    <col min="3" max="3" width="9.28515625" style="2" customWidth="1"/>
    <col min="4" max="4" width="74.140625" style="2" customWidth="1"/>
    <col min="5" max="5" width="4.42578125" style="2" customWidth="1"/>
    <col min="6" max="6" width="9" style="2" customWidth="1"/>
    <col min="7" max="7" width="16.5703125" style="2" customWidth="1"/>
    <col min="8" max="8" width="19.7109375" style="2" customWidth="1"/>
    <col min="9" max="9" width="4.28515625" style="2" customWidth="1"/>
    <col min="10" max="10" width="8.28515625" style="2" customWidth="1"/>
    <col min="11" max="11" width="17.85546875" style="2" bestFit="1" customWidth="1"/>
    <col min="12" max="12" width="8.140625" style="2" customWidth="1"/>
    <col min="13" max="13" width="3.7109375" style="2" customWidth="1"/>
    <col min="14" max="14" width="9.28515625" style="2" customWidth="1"/>
    <col min="15" max="15" width="19.7109375" style="2" bestFit="1" customWidth="1"/>
    <col min="16" max="16" width="10.28515625" style="2" bestFit="1" customWidth="1"/>
    <col min="17" max="17" width="3.7109375" style="2" customWidth="1"/>
    <col min="18" max="18" width="8.7109375" style="2" customWidth="1"/>
    <col min="19" max="19" width="21.42578125" style="2" bestFit="1" customWidth="1"/>
    <col min="20" max="20" width="10.28515625" style="2" bestFit="1" customWidth="1"/>
    <col min="21" max="21" width="4.28515625" style="2" customWidth="1"/>
    <col min="22" max="16384" width="11.42578125" style="2"/>
  </cols>
  <sheetData>
    <row r="1" spans="1:23" ht="19.5" customHeight="1" thickBot="1" x14ac:dyDescent="0.25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ht="10.5" customHeight="1" thickTop="1" thickBot="1" x14ac:dyDescent="0.25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1:23" s="14" customFormat="1" ht="40.15" customHeight="1" thickTop="1" x14ac:dyDescent="0.3">
      <c r="A3" s="7"/>
      <c r="B3" s="8" t="s">
        <v>0</v>
      </c>
      <c r="C3" s="9"/>
      <c r="D3" s="10" t="s">
        <v>1</v>
      </c>
      <c r="E3" s="10"/>
      <c r="F3" s="10"/>
      <c r="G3" s="10"/>
      <c r="H3" s="10"/>
      <c r="I3" s="10"/>
      <c r="J3" s="10"/>
      <c r="K3" s="11" t="s">
        <v>2</v>
      </c>
      <c r="L3" s="12"/>
      <c r="M3" s="12" t="s">
        <v>3</v>
      </c>
      <c r="N3" s="12"/>
      <c r="O3" s="12"/>
      <c r="P3" s="12"/>
      <c r="Q3" s="12"/>
      <c r="R3" s="13"/>
      <c r="S3" s="12"/>
      <c r="T3" s="12"/>
      <c r="U3" s="13"/>
    </row>
    <row r="4" spans="1:23" s="14" customFormat="1" ht="33" customHeight="1" x14ac:dyDescent="0.3">
      <c r="A4" s="7"/>
      <c r="B4" s="8" t="s">
        <v>4</v>
      </c>
      <c r="C4" s="11"/>
      <c r="D4" s="15"/>
      <c r="E4" s="15"/>
      <c r="F4" s="15"/>
      <c r="G4" s="15"/>
      <c r="H4" s="15"/>
      <c r="I4" s="15"/>
      <c r="J4" s="15"/>
      <c r="K4" s="9" t="s">
        <v>5</v>
      </c>
      <c r="M4" s="16">
        <v>3104089793</v>
      </c>
      <c r="N4" s="16"/>
      <c r="O4" s="16"/>
      <c r="P4" s="17"/>
      <c r="Q4" s="17"/>
      <c r="R4" s="18"/>
      <c r="S4" s="19"/>
      <c r="U4" s="20"/>
    </row>
    <row r="5" spans="1:23" s="14" customFormat="1" ht="33" customHeight="1" thickBot="1" x14ac:dyDescent="0.35">
      <c r="A5" s="7"/>
      <c r="B5" s="8" t="s">
        <v>32</v>
      </c>
      <c r="C5" s="9"/>
      <c r="D5" s="12"/>
      <c r="E5" s="12"/>
      <c r="F5" s="12"/>
      <c r="H5" s="12"/>
      <c r="I5" s="12"/>
      <c r="J5" s="12"/>
      <c r="K5" s="9" t="s">
        <v>6</v>
      </c>
      <c r="L5" s="12"/>
      <c r="M5" s="21">
        <v>44085</v>
      </c>
      <c r="N5" s="21"/>
      <c r="O5" s="21"/>
      <c r="P5" s="21"/>
      <c r="Q5" s="12"/>
      <c r="R5" s="13"/>
      <c r="S5" s="22"/>
      <c r="T5" s="22"/>
      <c r="U5" s="23"/>
    </row>
    <row r="6" spans="1:23" ht="6.75" customHeight="1" thickTop="1" thickBot="1" x14ac:dyDescent="0.25">
      <c r="A6" s="3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</row>
    <row r="7" spans="1:23" ht="13.5" thickTop="1" x14ac:dyDescent="0.2">
      <c r="A7" s="3"/>
      <c r="B7" s="2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8"/>
    </row>
    <row r="8" spans="1:23" ht="13.5" thickBot="1" x14ac:dyDescent="0.25">
      <c r="A8" s="3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ht="13.5" hidden="1" thickTop="1" x14ac:dyDescent="0.2">
      <c r="A9" s="3"/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4"/>
    </row>
    <row r="10" spans="1:23" ht="14.25" thickTop="1" thickBot="1" x14ac:dyDescent="0.25">
      <c r="A10" s="3"/>
      <c r="B10" s="27"/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8"/>
    </row>
    <row r="11" spans="1:23" ht="31.5" customHeight="1" thickTop="1" thickBot="1" x14ac:dyDescent="0.25">
      <c r="A11" s="3"/>
      <c r="B11" s="27"/>
      <c r="C11" s="30"/>
      <c r="D11" s="35"/>
      <c r="E11" s="35"/>
      <c r="F11" s="35"/>
      <c r="G11" s="35"/>
      <c r="H11" s="35"/>
      <c r="I11" s="36"/>
      <c r="J11" s="37" t="s">
        <v>121</v>
      </c>
      <c r="K11" s="38"/>
      <c r="L11" s="38"/>
      <c r="M11" s="38"/>
      <c r="N11" s="38"/>
      <c r="O11" s="38"/>
      <c r="P11" s="38"/>
      <c r="Q11" s="39"/>
      <c r="R11" s="39"/>
      <c r="S11" s="39"/>
      <c r="T11" s="40"/>
      <c r="U11" s="28"/>
    </row>
    <row r="12" spans="1:23" s="58" customFormat="1" ht="28.5" customHeight="1" thickTop="1" x14ac:dyDescent="0.25">
      <c r="A12" s="41"/>
      <c r="B12" s="42"/>
      <c r="C12" s="43" t="s">
        <v>7</v>
      </c>
      <c r="D12" s="44" t="s">
        <v>8</v>
      </c>
      <c r="E12" s="45"/>
      <c r="F12" s="46" t="s">
        <v>9</v>
      </c>
      <c r="G12" s="47"/>
      <c r="H12" s="48"/>
      <c r="I12" s="49"/>
      <c r="J12" s="50" t="s">
        <v>120</v>
      </c>
      <c r="K12" s="51"/>
      <c r="L12" s="52"/>
      <c r="M12" s="45"/>
      <c r="N12" s="53" t="s">
        <v>10</v>
      </c>
      <c r="O12" s="54"/>
      <c r="P12" s="55"/>
      <c r="Q12" s="45"/>
      <c r="R12" s="56" t="s">
        <v>11</v>
      </c>
      <c r="S12" s="51"/>
      <c r="T12" s="52"/>
      <c r="U12" s="57"/>
    </row>
    <row r="13" spans="1:23" s="78" customFormat="1" ht="45" customHeight="1" thickBot="1" x14ac:dyDescent="0.3">
      <c r="A13" s="59"/>
      <c r="B13" s="60"/>
      <c r="C13" s="61"/>
      <c r="D13" s="62"/>
      <c r="E13" s="63"/>
      <c r="F13" s="64" t="s">
        <v>12</v>
      </c>
      <c r="G13" s="65" t="s">
        <v>13</v>
      </c>
      <c r="H13" s="66" t="s">
        <v>14</v>
      </c>
      <c r="I13" s="67"/>
      <c r="J13" s="68" t="s">
        <v>12</v>
      </c>
      <c r="K13" s="69" t="s">
        <v>15</v>
      </c>
      <c r="L13" s="70" t="s">
        <v>16</v>
      </c>
      <c r="M13" s="63"/>
      <c r="N13" s="71" t="s">
        <v>12</v>
      </c>
      <c r="O13" s="72" t="s">
        <v>15</v>
      </c>
      <c r="P13" s="73" t="s">
        <v>16</v>
      </c>
      <c r="Q13" s="63"/>
      <c r="R13" s="74" t="s">
        <v>12</v>
      </c>
      <c r="S13" s="75" t="s">
        <v>15</v>
      </c>
      <c r="T13" s="76" t="s">
        <v>16</v>
      </c>
      <c r="U13" s="77"/>
    </row>
    <row r="14" spans="1:23" s="90" customFormat="1" ht="16.5" thickTop="1" x14ac:dyDescent="0.25">
      <c r="A14" s="3"/>
      <c r="B14" s="27"/>
      <c r="C14" s="272"/>
      <c r="D14" s="273"/>
      <c r="E14" s="79"/>
      <c r="F14" s="80"/>
      <c r="G14" s="81"/>
      <c r="H14" s="82"/>
      <c r="I14" s="83"/>
      <c r="J14" s="84"/>
      <c r="K14" s="84"/>
      <c r="L14" s="85"/>
      <c r="M14" s="86"/>
      <c r="N14" s="87"/>
      <c r="O14" s="87"/>
      <c r="P14" s="88"/>
      <c r="Q14" s="89"/>
      <c r="R14" s="84"/>
      <c r="S14" s="84"/>
      <c r="T14" s="85"/>
      <c r="U14" s="28"/>
      <c r="W14" s="78"/>
    </row>
    <row r="15" spans="1:23" s="90" customFormat="1" ht="24.75" customHeight="1" x14ac:dyDescent="0.2">
      <c r="A15" s="3"/>
      <c r="B15" s="91"/>
      <c r="C15" s="274">
        <v>1</v>
      </c>
      <c r="D15" s="111" t="s">
        <v>17</v>
      </c>
      <c r="E15" s="94"/>
      <c r="F15" s="95" t="s">
        <v>18</v>
      </c>
      <c r="G15" s="96">
        <v>24770</v>
      </c>
      <c r="H15" s="97">
        <f>G15</f>
        <v>24770</v>
      </c>
      <c r="I15" s="98"/>
      <c r="J15" s="99" t="str">
        <f>F15</f>
        <v>Glb</v>
      </c>
      <c r="K15" s="96">
        <v>7485</v>
      </c>
      <c r="L15" s="100">
        <f>K15/H15</f>
        <v>0.30218005651998386</v>
      </c>
      <c r="M15" s="94"/>
      <c r="N15" s="101" t="s">
        <v>18</v>
      </c>
      <c r="O15" s="102">
        <f>'[1]Jun20 - Hrs &amp; $'!F24</f>
        <v>0</v>
      </c>
      <c r="P15" s="103">
        <f>O15/H15</f>
        <v>0</v>
      </c>
      <c r="Q15" s="94"/>
      <c r="R15" s="104" t="s">
        <v>18</v>
      </c>
      <c r="S15" s="105">
        <f>K15+O15</f>
        <v>7485</v>
      </c>
      <c r="T15" s="100">
        <f>L15+P15</f>
        <v>0.30218005651998386</v>
      </c>
      <c r="U15" s="28"/>
      <c r="W15" s="78"/>
    </row>
    <row r="16" spans="1:23" s="90" customFormat="1" ht="24.75" customHeight="1" x14ac:dyDescent="0.2">
      <c r="A16" s="3"/>
      <c r="B16" s="27"/>
      <c r="C16" s="106">
        <v>2</v>
      </c>
      <c r="D16" s="93" t="s">
        <v>19</v>
      </c>
      <c r="E16" s="94"/>
      <c r="F16" s="95" t="s">
        <v>18</v>
      </c>
      <c r="G16" s="107">
        <v>28744</v>
      </c>
      <c r="H16" s="97">
        <f t="shared" ref="H16:H28" si="0">G16</f>
        <v>28744</v>
      </c>
      <c r="I16" s="98"/>
      <c r="J16" s="99" t="str">
        <f t="shared" ref="J16:J20" si="1">F16</f>
        <v>Glb</v>
      </c>
      <c r="K16" s="96">
        <v>93509.75</v>
      </c>
      <c r="L16" s="100">
        <f t="shared" ref="L16:L28" si="2">K16/H16</f>
        <v>3.2531919704981909</v>
      </c>
      <c r="M16" s="94"/>
      <c r="N16" s="101" t="s">
        <v>18</v>
      </c>
      <c r="O16" s="102">
        <f>'[1]Jun20 - Hrs &amp; $'!H24</f>
        <v>0</v>
      </c>
      <c r="P16" s="103">
        <f t="shared" ref="P16:P35" si="3">O16/H16</f>
        <v>0</v>
      </c>
      <c r="Q16" s="94"/>
      <c r="R16" s="104" t="s">
        <v>18</v>
      </c>
      <c r="S16" s="105">
        <f t="shared" ref="S16:T35" si="4">K16+O16</f>
        <v>93509.75</v>
      </c>
      <c r="T16" s="100">
        <f t="shared" si="4"/>
        <v>3.2531919704981909</v>
      </c>
      <c r="U16" s="28"/>
      <c r="W16" s="78"/>
    </row>
    <row r="17" spans="1:23" s="90" customFormat="1" ht="24.75" customHeight="1" x14ac:dyDescent="0.2">
      <c r="A17" s="3"/>
      <c r="B17" s="27"/>
      <c r="C17" s="106">
        <v>3</v>
      </c>
      <c r="D17" s="93" t="s">
        <v>20</v>
      </c>
      <c r="E17" s="94"/>
      <c r="F17" s="95" t="s">
        <v>18</v>
      </c>
      <c r="G17" s="107">
        <v>62574</v>
      </c>
      <c r="H17" s="97">
        <f t="shared" si="0"/>
        <v>62574</v>
      </c>
      <c r="I17" s="108"/>
      <c r="J17" s="99" t="str">
        <f t="shared" si="1"/>
        <v>Glb</v>
      </c>
      <c r="K17" s="96">
        <v>112306.25</v>
      </c>
      <c r="L17" s="100">
        <f t="shared" si="2"/>
        <v>1.7947749864160834</v>
      </c>
      <c r="M17" s="109"/>
      <c r="N17" s="101" t="s">
        <v>18</v>
      </c>
      <c r="O17" s="102">
        <f>'[1]Jun20 - Hrs &amp; $'!J24</f>
        <v>0</v>
      </c>
      <c r="P17" s="103">
        <f t="shared" si="3"/>
        <v>0</v>
      </c>
      <c r="Q17" s="109"/>
      <c r="R17" s="104" t="s">
        <v>18</v>
      </c>
      <c r="S17" s="105">
        <f t="shared" si="4"/>
        <v>112306.25</v>
      </c>
      <c r="T17" s="100">
        <f t="shared" si="4"/>
        <v>1.7947749864160834</v>
      </c>
      <c r="U17" s="28"/>
      <c r="W17" s="78"/>
    </row>
    <row r="18" spans="1:23" s="90" customFormat="1" ht="24.75" customHeight="1" x14ac:dyDescent="0.2">
      <c r="A18" s="3"/>
      <c r="B18" s="27"/>
      <c r="C18" s="106">
        <v>4</v>
      </c>
      <c r="D18" s="93" t="s">
        <v>21</v>
      </c>
      <c r="E18" s="94"/>
      <c r="F18" s="95" t="s">
        <v>18</v>
      </c>
      <c r="G18" s="107">
        <v>45535</v>
      </c>
      <c r="H18" s="97">
        <f t="shared" si="0"/>
        <v>45535</v>
      </c>
      <c r="I18" s="108"/>
      <c r="J18" s="99" t="str">
        <f t="shared" si="1"/>
        <v>Glb</v>
      </c>
      <c r="K18" s="96">
        <v>34143.75</v>
      </c>
      <c r="L18" s="100">
        <f t="shared" si="2"/>
        <v>0.74983529153398487</v>
      </c>
      <c r="M18" s="109"/>
      <c r="N18" s="101" t="s">
        <v>18</v>
      </c>
      <c r="O18" s="102">
        <f>'[1]Jun20 - Hrs &amp; $'!L24</f>
        <v>0</v>
      </c>
      <c r="P18" s="103">
        <f t="shared" si="3"/>
        <v>0</v>
      </c>
      <c r="Q18" s="109"/>
      <c r="R18" s="104" t="s">
        <v>18</v>
      </c>
      <c r="S18" s="105">
        <f t="shared" si="4"/>
        <v>34143.75</v>
      </c>
      <c r="T18" s="100">
        <f t="shared" si="4"/>
        <v>0.74983529153398487</v>
      </c>
      <c r="U18" s="28"/>
      <c r="W18" s="78"/>
    </row>
    <row r="19" spans="1:23" s="90" customFormat="1" ht="24.75" customHeight="1" x14ac:dyDescent="0.2">
      <c r="A19" s="3"/>
      <c r="B19" s="27"/>
      <c r="C19" s="106">
        <v>5</v>
      </c>
      <c r="D19" s="93" t="s">
        <v>22</v>
      </c>
      <c r="E19" s="94"/>
      <c r="F19" s="95" t="s">
        <v>18</v>
      </c>
      <c r="G19" s="107">
        <v>29874</v>
      </c>
      <c r="H19" s="97">
        <f t="shared" si="0"/>
        <v>29874</v>
      </c>
      <c r="I19" s="108"/>
      <c r="J19" s="99" t="str">
        <f t="shared" si="1"/>
        <v>Glb</v>
      </c>
      <c r="K19" s="96">
        <v>9995</v>
      </c>
      <c r="L19" s="100">
        <f t="shared" si="2"/>
        <v>0.33457186851442727</v>
      </c>
      <c r="M19" s="109"/>
      <c r="N19" s="101" t="s">
        <v>18</v>
      </c>
      <c r="O19" s="102">
        <f>'[1]Jun20 - Hrs &amp; $'!N24</f>
        <v>0</v>
      </c>
      <c r="P19" s="103">
        <f t="shared" si="3"/>
        <v>0</v>
      </c>
      <c r="Q19" s="109"/>
      <c r="R19" s="104" t="s">
        <v>18</v>
      </c>
      <c r="S19" s="105">
        <f t="shared" si="4"/>
        <v>9995</v>
      </c>
      <c r="T19" s="100">
        <f t="shared" si="4"/>
        <v>0.33457186851442727</v>
      </c>
      <c r="U19" s="28"/>
      <c r="W19" s="78"/>
    </row>
    <row r="20" spans="1:23" s="90" customFormat="1" ht="24.75" customHeight="1" x14ac:dyDescent="0.2">
      <c r="A20" s="3"/>
      <c r="B20" s="27"/>
      <c r="C20" s="106">
        <v>6</v>
      </c>
      <c r="D20" s="93" t="s">
        <v>23</v>
      </c>
      <c r="E20" s="94"/>
      <c r="F20" s="95" t="s">
        <v>18</v>
      </c>
      <c r="G20" s="107">
        <v>32715</v>
      </c>
      <c r="H20" s="97">
        <f t="shared" si="0"/>
        <v>32715</v>
      </c>
      <c r="I20" s="110"/>
      <c r="J20" s="99" t="str">
        <f t="shared" si="1"/>
        <v>Glb</v>
      </c>
      <c r="K20" s="96">
        <v>39390</v>
      </c>
      <c r="L20" s="100">
        <f t="shared" si="2"/>
        <v>1.2040348464007335</v>
      </c>
      <c r="M20" s="109"/>
      <c r="N20" s="101" t="s">
        <v>18</v>
      </c>
      <c r="O20" s="102">
        <f>'[1]Jun20 - Hrs &amp; $'!P24</f>
        <v>0</v>
      </c>
      <c r="P20" s="103">
        <f t="shared" si="3"/>
        <v>0</v>
      </c>
      <c r="Q20" s="109"/>
      <c r="R20" s="104" t="s">
        <v>18</v>
      </c>
      <c r="S20" s="105">
        <f t="shared" si="4"/>
        <v>39390</v>
      </c>
      <c r="T20" s="100">
        <f t="shared" si="4"/>
        <v>1.2040348464007335</v>
      </c>
      <c r="U20" s="28"/>
      <c r="W20" s="78"/>
    </row>
    <row r="21" spans="1:23" s="90" customFormat="1" ht="24.75" customHeight="1" x14ac:dyDescent="0.2">
      <c r="A21" s="3"/>
      <c r="B21" s="27"/>
      <c r="C21" s="106">
        <v>7</v>
      </c>
      <c r="D21" s="93" t="s">
        <v>24</v>
      </c>
      <c r="F21" s="95" t="s">
        <v>18</v>
      </c>
      <c r="G21" s="107">
        <v>1865</v>
      </c>
      <c r="H21" s="97">
        <f t="shared" si="0"/>
        <v>1865</v>
      </c>
      <c r="I21" s="110"/>
      <c r="J21" s="95" t="s">
        <v>18</v>
      </c>
      <c r="K21" s="96">
        <v>3090</v>
      </c>
      <c r="L21" s="100">
        <f t="shared" si="2"/>
        <v>1.6568364611260054</v>
      </c>
      <c r="M21" s="109"/>
      <c r="N21" s="101" t="s">
        <v>18</v>
      </c>
      <c r="O21" s="102">
        <v>0</v>
      </c>
      <c r="P21" s="103">
        <f t="shared" si="3"/>
        <v>0</v>
      </c>
      <c r="Q21" s="109"/>
      <c r="R21" s="104" t="s">
        <v>18</v>
      </c>
      <c r="S21" s="105">
        <f t="shared" si="4"/>
        <v>3090</v>
      </c>
      <c r="T21" s="100">
        <f t="shared" si="4"/>
        <v>1.6568364611260054</v>
      </c>
      <c r="U21" s="28"/>
      <c r="W21" s="78"/>
    </row>
    <row r="22" spans="1:23" s="90" customFormat="1" ht="24.75" customHeight="1" x14ac:dyDescent="0.2">
      <c r="A22" s="3"/>
      <c r="B22" s="27"/>
      <c r="C22" s="106">
        <v>8</v>
      </c>
      <c r="D22" s="93" t="s">
        <v>25</v>
      </c>
      <c r="E22" s="94"/>
      <c r="F22" s="95" t="s">
        <v>18</v>
      </c>
      <c r="G22" s="107">
        <v>84021.15</v>
      </c>
      <c r="H22" s="97">
        <f t="shared" si="0"/>
        <v>84021.15</v>
      </c>
      <c r="I22" s="110"/>
      <c r="J22" s="95" t="s">
        <v>18</v>
      </c>
      <c r="K22" s="96">
        <v>116315</v>
      </c>
      <c r="L22" s="100">
        <f t="shared" si="2"/>
        <v>1.3843538204368782</v>
      </c>
      <c r="M22" s="109"/>
      <c r="N22" s="101" t="s">
        <v>18</v>
      </c>
      <c r="O22" s="102">
        <v>3720</v>
      </c>
      <c r="P22" s="103">
        <f t="shared" si="3"/>
        <v>4.4274566582342662E-2</v>
      </c>
      <c r="Q22" s="109"/>
      <c r="R22" s="104" t="s">
        <v>18</v>
      </c>
      <c r="S22" s="105">
        <f t="shared" si="4"/>
        <v>120035</v>
      </c>
      <c r="T22" s="100">
        <f t="shared" si="4"/>
        <v>1.4286283870192209</v>
      </c>
      <c r="U22" s="28"/>
      <c r="W22" s="78"/>
    </row>
    <row r="23" spans="1:23" s="90" customFormat="1" ht="24.75" customHeight="1" x14ac:dyDescent="0.2">
      <c r="A23" s="3"/>
      <c r="B23" s="27"/>
      <c r="C23" s="106">
        <v>9</v>
      </c>
      <c r="D23" s="93" t="s">
        <v>26</v>
      </c>
      <c r="E23" s="94"/>
      <c r="F23" s="95" t="s">
        <v>18</v>
      </c>
      <c r="G23" s="107">
        <v>70560</v>
      </c>
      <c r="H23" s="97">
        <f t="shared" si="0"/>
        <v>70560</v>
      </c>
      <c r="I23" s="110"/>
      <c r="J23" s="95" t="s">
        <v>18</v>
      </c>
      <c r="K23" s="96">
        <v>53525</v>
      </c>
      <c r="L23" s="100">
        <f t="shared" si="2"/>
        <v>0.7585742630385488</v>
      </c>
      <c r="M23" s="109"/>
      <c r="N23" s="101" t="s">
        <v>18</v>
      </c>
      <c r="O23" s="102">
        <v>3740</v>
      </c>
      <c r="P23" s="103">
        <f t="shared" si="3"/>
        <v>5.3004535147392291E-2</v>
      </c>
      <c r="Q23" s="109"/>
      <c r="R23" s="104" t="s">
        <v>18</v>
      </c>
      <c r="S23" s="105">
        <f t="shared" si="4"/>
        <v>57265</v>
      </c>
      <c r="T23" s="100">
        <f t="shared" si="4"/>
        <v>0.81157879818594114</v>
      </c>
      <c r="U23" s="28"/>
      <c r="W23" s="78"/>
    </row>
    <row r="24" spans="1:23" s="90" customFormat="1" ht="24.75" customHeight="1" x14ac:dyDescent="0.2">
      <c r="A24" s="3"/>
      <c r="B24" s="27"/>
      <c r="C24" s="106">
        <v>10</v>
      </c>
      <c r="D24" s="93" t="s">
        <v>27</v>
      </c>
      <c r="E24" s="94"/>
      <c r="F24" s="95" t="s">
        <v>18</v>
      </c>
      <c r="G24" s="107">
        <v>63325</v>
      </c>
      <c r="H24" s="97">
        <f t="shared" si="0"/>
        <v>63325</v>
      </c>
      <c r="I24" s="110"/>
      <c r="J24" s="95" t="s">
        <v>18</v>
      </c>
      <c r="K24" s="96">
        <v>25940</v>
      </c>
      <c r="L24" s="100">
        <f t="shared" si="2"/>
        <v>0.40963284642716147</v>
      </c>
      <c r="M24" s="109"/>
      <c r="N24" s="101" t="s">
        <v>18</v>
      </c>
      <c r="O24" s="102">
        <v>0</v>
      </c>
      <c r="P24" s="103">
        <f t="shared" si="3"/>
        <v>0</v>
      </c>
      <c r="Q24" s="109"/>
      <c r="R24" s="104" t="s">
        <v>18</v>
      </c>
      <c r="S24" s="105">
        <f t="shared" si="4"/>
        <v>25940</v>
      </c>
      <c r="T24" s="100">
        <f t="shared" si="4"/>
        <v>0.40963284642716147</v>
      </c>
      <c r="U24" s="28"/>
      <c r="W24" s="78"/>
    </row>
    <row r="25" spans="1:23" s="90" customFormat="1" ht="24.75" customHeight="1" x14ac:dyDescent="0.2">
      <c r="A25" s="3"/>
      <c r="B25" s="27"/>
      <c r="C25" s="106">
        <v>11</v>
      </c>
      <c r="D25" s="93" t="s">
        <v>28</v>
      </c>
      <c r="E25" s="94"/>
      <c r="F25" s="95" t="s">
        <v>18</v>
      </c>
      <c r="G25" s="107">
        <v>27020</v>
      </c>
      <c r="H25" s="97">
        <f t="shared" si="0"/>
        <v>27020</v>
      </c>
      <c r="I25" s="110"/>
      <c r="J25" s="95" t="s">
        <v>18</v>
      </c>
      <c r="K25" s="96">
        <v>5940</v>
      </c>
      <c r="L25" s="100">
        <f t="shared" si="2"/>
        <v>0.21983715766099185</v>
      </c>
      <c r="M25" s="109"/>
      <c r="N25" s="101" t="s">
        <v>18</v>
      </c>
      <c r="O25" s="102">
        <v>0</v>
      </c>
      <c r="P25" s="103">
        <f t="shared" si="3"/>
        <v>0</v>
      </c>
      <c r="Q25" s="109"/>
      <c r="R25" s="104" t="s">
        <v>18</v>
      </c>
      <c r="S25" s="105">
        <f t="shared" si="4"/>
        <v>5940</v>
      </c>
      <c r="T25" s="100">
        <f t="shared" si="4"/>
        <v>0.21983715766099185</v>
      </c>
      <c r="U25" s="28"/>
      <c r="W25" s="78"/>
    </row>
    <row r="26" spans="1:23" s="90" customFormat="1" ht="24.75" customHeight="1" x14ac:dyDescent="0.2">
      <c r="A26" s="3"/>
      <c r="B26" s="27"/>
      <c r="C26" s="106">
        <v>12</v>
      </c>
      <c r="D26" s="93" t="s">
        <v>29</v>
      </c>
      <c r="E26" s="94"/>
      <c r="F26" s="95" t="s">
        <v>18</v>
      </c>
      <c r="G26" s="107">
        <v>8350</v>
      </c>
      <c r="H26" s="97">
        <f t="shared" si="0"/>
        <v>8350</v>
      </c>
      <c r="I26" s="110"/>
      <c r="J26" s="95" t="s">
        <v>18</v>
      </c>
      <c r="K26" s="96">
        <v>3040</v>
      </c>
      <c r="L26" s="100">
        <f t="shared" si="2"/>
        <v>0.36407185628742517</v>
      </c>
      <c r="M26" s="109"/>
      <c r="N26" s="101" t="s">
        <v>18</v>
      </c>
      <c r="O26" s="102">
        <v>0</v>
      </c>
      <c r="P26" s="103">
        <f t="shared" si="3"/>
        <v>0</v>
      </c>
      <c r="Q26" s="109"/>
      <c r="R26" s="104" t="s">
        <v>18</v>
      </c>
      <c r="S26" s="105">
        <f t="shared" si="4"/>
        <v>3040</v>
      </c>
      <c r="T26" s="100">
        <f t="shared" si="4"/>
        <v>0.36407185628742517</v>
      </c>
      <c r="U26" s="28"/>
      <c r="W26" s="78"/>
    </row>
    <row r="27" spans="1:23" s="90" customFormat="1" ht="24.75" customHeight="1" x14ac:dyDescent="0.2">
      <c r="A27" s="3"/>
      <c r="B27" s="27"/>
      <c r="C27" s="106">
        <v>13</v>
      </c>
      <c r="D27" s="93" t="s">
        <v>30</v>
      </c>
      <c r="E27" s="94"/>
      <c r="F27" s="95" t="s">
        <v>18</v>
      </c>
      <c r="G27" s="107">
        <v>70015</v>
      </c>
      <c r="H27" s="97">
        <f t="shared" si="0"/>
        <v>70015</v>
      </c>
      <c r="I27" s="110"/>
      <c r="J27" s="95" t="s">
        <v>18</v>
      </c>
      <c r="K27" s="96">
        <v>22645</v>
      </c>
      <c r="L27" s="100">
        <f t="shared" si="2"/>
        <v>0.32343069342283798</v>
      </c>
      <c r="M27" s="109"/>
      <c r="N27" s="101" t="s">
        <v>18</v>
      </c>
      <c r="O27" s="102">
        <v>0</v>
      </c>
      <c r="P27" s="103">
        <f t="shared" si="3"/>
        <v>0</v>
      </c>
      <c r="Q27" s="109"/>
      <c r="R27" s="104" t="s">
        <v>18</v>
      </c>
      <c r="S27" s="105">
        <f t="shared" si="4"/>
        <v>22645</v>
      </c>
      <c r="T27" s="100">
        <f t="shared" si="4"/>
        <v>0.32343069342283798</v>
      </c>
      <c r="U27" s="28"/>
      <c r="W27" s="78"/>
    </row>
    <row r="28" spans="1:23" s="90" customFormat="1" ht="24.75" customHeight="1" x14ac:dyDescent="0.2">
      <c r="A28" s="3"/>
      <c r="B28" s="27"/>
      <c r="C28" s="106">
        <v>14</v>
      </c>
      <c r="D28" s="93" t="s">
        <v>31</v>
      </c>
      <c r="E28" s="94"/>
      <c r="F28" s="95" t="s">
        <v>18</v>
      </c>
      <c r="G28" s="107">
        <v>35274.5</v>
      </c>
      <c r="H28" s="112">
        <f t="shared" si="0"/>
        <v>35274.5</v>
      </c>
      <c r="I28" s="110"/>
      <c r="J28" s="95" t="s">
        <v>18</v>
      </c>
      <c r="K28" s="96">
        <v>35255</v>
      </c>
      <c r="L28" s="100">
        <f t="shared" si="2"/>
        <v>0.99944719273129312</v>
      </c>
      <c r="M28" s="109"/>
      <c r="N28" s="101" t="s">
        <v>18</v>
      </c>
      <c r="O28" s="102">
        <v>4065</v>
      </c>
      <c r="P28" s="103">
        <f t="shared" si="3"/>
        <v>0.11523905370735234</v>
      </c>
      <c r="Q28" s="109"/>
      <c r="R28" s="104" t="s">
        <v>18</v>
      </c>
      <c r="S28" s="105">
        <f t="shared" si="4"/>
        <v>39320</v>
      </c>
      <c r="T28" s="100">
        <f t="shared" si="4"/>
        <v>1.1146862464386456</v>
      </c>
      <c r="U28" s="28"/>
      <c r="W28" s="78"/>
    </row>
    <row r="29" spans="1:23" s="90" customFormat="1" ht="24.75" customHeight="1" thickBot="1" x14ac:dyDescent="0.25">
      <c r="A29" s="3"/>
      <c r="B29" s="27"/>
      <c r="C29" s="249"/>
      <c r="D29" s="113"/>
      <c r="E29" s="114"/>
      <c r="F29" s="115"/>
      <c r="G29" s="257"/>
      <c r="H29" s="258"/>
      <c r="I29" s="116"/>
      <c r="J29" s="257"/>
      <c r="K29" s="257"/>
      <c r="L29" s="259"/>
      <c r="M29" s="114"/>
      <c r="N29" s="256"/>
      <c r="O29" s="260"/>
      <c r="P29" s="117"/>
      <c r="Q29" s="114"/>
      <c r="R29" s="118"/>
      <c r="S29" s="119"/>
      <c r="T29" s="120"/>
      <c r="U29" s="28"/>
      <c r="W29" s="78"/>
    </row>
    <row r="30" spans="1:23" s="90" customFormat="1" ht="24.75" customHeight="1" thickTop="1" x14ac:dyDescent="0.2">
      <c r="A30" s="3"/>
      <c r="B30" s="27"/>
      <c r="C30" s="250"/>
      <c r="D30" s="251"/>
      <c r="E30" s="251"/>
      <c r="F30" s="250"/>
      <c r="G30" s="252"/>
      <c r="H30" s="252"/>
      <c r="I30" s="253"/>
      <c r="J30" s="250"/>
      <c r="K30" s="252"/>
      <c r="L30" s="254"/>
      <c r="M30" s="253"/>
      <c r="N30" s="261"/>
      <c r="O30" s="262"/>
      <c r="P30" s="263"/>
      <c r="Q30" s="253"/>
      <c r="R30" s="250"/>
      <c r="S30" s="255"/>
      <c r="T30" s="254"/>
      <c r="U30" s="28"/>
      <c r="W30" s="78"/>
    </row>
    <row r="31" spans="1:23" s="90" customFormat="1" ht="24.75" customHeight="1" x14ac:dyDescent="0.2">
      <c r="A31" s="3"/>
      <c r="B31" s="27"/>
      <c r="C31" s="264"/>
      <c r="D31" s="265"/>
      <c r="E31" s="265"/>
      <c r="F31" s="264"/>
      <c r="G31" s="266"/>
      <c r="H31" s="126">
        <f>+SUM(H4:H29)</f>
        <v>584642.65</v>
      </c>
      <c r="I31" s="127"/>
      <c r="J31" s="127"/>
      <c r="K31" s="128">
        <f>+SUM(K4:K29)</f>
        <v>562579.75</v>
      </c>
      <c r="L31" s="122"/>
      <c r="M31" s="122"/>
      <c r="N31" s="124"/>
      <c r="O31" s="128">
        <f>SUM(O4:O29)</f>
        <v>11525</v>
      </c>
      <c r="P31" s="122"/>
      <c r="Q31" s="122"/>
      <c r="R31" s="124"/>
      <c r="S31" s="128">
        <f>+ROUND(SUM(S4:S29),0)</f>
        <v>574105</v>
      </c>
      <c r="T31" s="271">
        <f>S31/H31</f>
        <v>0.9819759129786374</v>
      </c>
      <c r="U31" s="28"/>
      <c r="W31" s="78"/>
    </row>
    <row r="32" spans="1:23" s="90" customFormat="1" ht="24.75" customHeight="1" x14ac:dyDescent="0.25">
      <c r="A32" s="3"/>
      <c r="B32" s="27"/>
      <c r="C32" s="264"/>
      <c r="D32" s="265"/>
      <c r="E32" s="265"/>
      <c r="F32" s="264"/>
      <c r="G32" s="286" t="s">
        <v>138</v>
      </c>
      <c r="H32" s="285">
        <f>H31+'Change Register'!I17+6522</f>
        <v>508269.65</v>
      </c>
      <c r="I32" s="267"/>
      <c r="J32" s="264"/>
      <c r="K32" s="266"/>
      <c r="L32" s="268"/>
      <c r="M32" s="267"/>
      <c r="N32" s="269"/>
      <c r="O32" s="283" t="s">
        <v>139</v>
      </c>
      <c r="P32" s="270"/>
      <c r="Q32" s="267"/>
      <c r="R32" s="264"/>
      <c r="S32" s="287">
        <f>H32-S31</f>
        <v>-65835.349999999977</v>
      </c>
      <c r="T32" s="268"/>
      <c r="U32" s="28"/>
      <c r="W32" s="78"/>
    </row>
    <row r="33" spans="1:23" s="90" customFormat="1" ht="24.75" customHeight="1" thickBot="1" x14ac:dyDescent="0.25">
      <c r="A33" s="3"/>
      <c r="B33" s="27"/>
      <c r="C33" s="92"/>
      <c r="D33" s="265"/>
      <c r="E33" s="265"/>
      <c r="F33" s="276"/>
      <c r="G33" s="277"/>
      <c r="H33" s="266"/>
      <c r="I33" s="267"/>
      <c r="J33" s="276"/>
      <c r="K33" s="277"/>
      <c r="L33" s="278"/>
      <c r="M33" s="267"/>
      <c r="N33" s="280"/>
      <c r="O33" s="281"/>
      <c r="P33" s="282"/>
      <c r="Q33" s="267"/>
      <c r="R33" s="276"/>
      <c r="S33" s="279"/>
      <c r="T33" s="278"/>
      <c r="U33" s="28"/>
      <c r="W33" s="78"/>
    </row>
    <row r="34" spans="1:23" s="90" customFormat="1" ht="16.5" thickTop="1" x14ac:dyDescent="0.25">
      <c r="A34" s="3"/>
      <c r="B34" s="27"/>
      <c r="C34" s="272"/>
      <c r="D34" s="275"/>
      <c r="E34" s="79"/>
      <c r="F34" s="80"/>
      <c r="G34" s="81"/>
      <c r="H34" s="82"/>
      <c r="I34" s="83"/>
      <c r="J34" s="84"/>
      <c r="K34" s="84"/>
      <c r="L34" s="85"/>
      <c r="M34" s="86"/>
      <c r="N34" s="87"/>
      <c r="O34" s="87"/>
      <c r="P34" s="88"/>
      <c r="Q34" s="89"/>
      <c r="R34" s="84"/>
      <c r="S34" s="84"/>
      <c r="T34" s="85"/>
      <c r="U34" s="28"/>
      <c r="W34" s="78"/>
    </row>
    <row r="35" spans="1:23" s="90" customFormat="1" ht="24.75" customHeight="1" x14ac:dyDescent="0.2">
      <c r="A35" s="3"/>
      <c r="B35" s="27"/>
      <c r="C35" s="106">
        <v>15</v>
      </c>
      <c r="D35" s="111" t="s">
        <v>122</v>
      </c>
      <c r="E35" s="94"/>
      <c r="F35" s="95" t="s">
        <v>18</v>
      </c>
      <c r="G35" s="107">
        <f>'Change Register'!I31</f>
        <v>348395</v>
      </c>
      <c r="H35" s="112">
        <f>G35</f>
        <v>348395</v>
      </c>
      <c r="I35" s="110"/>
      <c r="J35" s="99" t="str">
        <f>F35</f>
        <v>Glb</v>
      </c>
      <c r="K35" s="96">
        <v>251020</v>
      </c>
      <c r="L35" s="100">
        <f>K35/H35</f>
        <v>0.72050402560312288</v>
      </c>
      <c r="M35" s="109"/>
      <c r="N35" s="101" t="s">
        <v>18</v>
      </c>
      <c r="O35" s="102">
        <v>41885</v>
      </c>
      <c r="P35" s="103">
        <f t="shared" si="3"/>
        <v>0.12022273568794041</v>
      </c>
      <c r="Q35" s="109"/>
      <c r="R35" s="104" t="s">
        <v>18</v>
      </c>
      <c r="S35" s="105">
        <f t="shared" si="4"/>
        <v>292905</v>
      </c>
      <c r="T35" s="100">
        <f t="shared" si="4"/>
        <v>0.84072676129106327</v>
      </c>
      <c r="U35" s="28"/>
      <c r="W35" s="78"/>
    </row>
    <row r="36" spans="1:23" s="90" customFormat="1" ht="24.75" customHeight="1" thickBot="1" x14ac:dyDescent="0.25">
      <c r="A36" s="3"/>
      <c r="B36" s="27"/>
      <c r="C36" s="249"/>
      <c r="D36" s="113"/>
      <c r="E36" s="114"/>
      <c r="F36" s="115"/>
      <c r="G36" s="257"/>
      <c r="H36" s="258"/>
      <c r="I36" s="116"/>
      <c r="J36" s="257"/>
      <c r="K36" s="257"/>
      <c r="L36" s="259"/>
      <c r="M36" s="114"/>
      <c r="N36" s="256"/>
      <c r="O36" s="260"/>
      <c r="P36" s="117"/>
      <c r="Q36" s="114"/>
      <c r="R36" s="118"/>
      <c r="S36" s="119"/>
      <c r="T36" s="120"/>
      <c r="U36" s="28"/>
      <c r="W36" s="78"/>
    </row>
    <row r="37" spans="1:23" ht="15.75" thickTop="1" x14ac:dyDescent="0.2">
      <c r="A37" s="3"/>
      <c r="B37" s="27"/>
      <c r="C37" s="121"/>
      <c r="D37" s="122"/>
      <c r="E37" s="122"/>
      <c r="F37" s="122"/>
      <c r="G37" s="122"/>
      <c r="H37" s="123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28"/>
    </row>
    <row r="38" spans="1:23" ht="15" x14ac:dyDescent="0.2">
      <c r="A38" s="3"/>
      <c r="B38" s="27"/>
      <c r="C38" s="122"/>
      <c r="D38" s="124"/>
      <c r="E38" s="124"/>
      <c r="F38" s="125"/>
      <c r="G38" s="124"/>
      <c r="H38" s="126">
        <f>+SUM(H34:H36)</f>
        <v>348395</v>
      </c>
      <c r="I38" s="127"/>
      <c r="J38" s="127"/>
      <c r="K38" s="126">
        <f>+SUM(K34:K36)</f>
        <v>251020</v>
      </c>
      <c r="L38" s="122"/>
      <c r="M38" s="122"/>
      <c r="N38" s="124"/>
      <c r="O38" s="126">
        <f>+SUM(O34:O36)</f>
        <v>41885</v>
      </c>
      <c r="P38" s="122"/>
      <c r="Q38" s="122"/>
      <c r="R38" s="124"/>
      <c r="S38" s="126">
        <f>+SUM(S34:S36)</f>
        <v>292905</v>
      </c>
      <c r="T38" s="271">
        <f>S38/H38</f>
        <v>0.84072676129106327</v>
      </c>
      <c r="U38" s="28"/>
    </row>
    <row r="39" spans="1:23" ht="18" x14ac:dyDescent="0.25">
      <c r="A39" s="1"/>
      <c r="B39" s="27"/>
      <c r="C39" s="1"/>
      <c r="D39" s="1"/>
      <c r="E39" s="1"/>
      <c r="F39" s="1"/>
      <c r="G39" s="1"/>
      <c r="H39" s="129"/>
      <c r="I39" s="129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"/>
      <c r="U39" s="28"/>
    </row>
    <row r="40" spans="1:23" ht="41.25" customHeight="1" x14ac:dyDescent="0.25">
      <c r="B40" s="27"/>
      <c r="D40" s="131"/>
      <c r="E40" s="131"/>
      <c r="F40" s="1"/>
      <c r="G40" s="1"/>
      <c r="H40" s="1"/>
      <c r="I40" s="129"/>
      <c r="J40" s="129"/>
      <c r="K40" s="130"/>
      <c r="L40" s="130"/>
      <c r="M40" s="130"/>
      <c r="N40" s="130"/>
      <c r="O40" s="130"/>
      <c r="P40" s="132"/>
      <c r="Q40" s="130"/>
      <c r="T40" s="130"/>
      <c r="U40" s="28"/>
      <c r="V40" s="78"/>
      <c r="W40" s="78"/>
    </row>
    <row r="41" spans="1:23" ht="18" x14ac:dyDescent="0.25">
      <c r="A41" s="3"/>
      <c r="B41" s="27"/>
      <c r="C41" s="1"/>
      <c r="D41" s="283" t="s">
        <v>124</v>
      </c>
      <c r="E41" s="130"/>
      <c r="F41" s="1"/>
      <c r="G41" s="1"/>
      <c r="H41" s="126">
        <f>+H32+H38</f>
        <v>856664.65</v>
      </c>
      <c r="I41" s="127"/>
      <c r="J41" s="127"/>
      <c r="K41" s="126">
        <f>+K31+K38</f>
        <v>813599.75</v>
      </c>
      <c r="L41" s="122"/>
      <c r="M41" s="122"/>
      <c r="N41" s="124"/>
      <c r="O41" s="126">
        <f>+O31+O38</f>
        <v>53410</v>
      </c>
      <c r="P41" s="122"/>
      <c r="Q41" s="122"/>
      <c r="R41" s="124"/>
      <c r="S41" s="126">
        <f>+S31+S38</f>
        <v>867010</v>
      </c>
      <c r="T41" s="271">
        <f>S41/H41</f>
        <v>1.012076312475366</v>
      </c>
      <c r="U41" s="28"/>
      <c r="V41" s="90"/>
      <c r="W41" s="90"/>
    </row>
    <row r="42" spans="1:23" ht="18" x14ac:dyDescent="0.25">
      <c r="A42" s="3"/>
      <c r="B42" s="27"/>
      <c r="C42" s="1"/>
      <c r="D42" s="130"/>
      <c r="E42" s="130"/>
      <c r="F42" s="1"/>
      <c r="G42" s="1"/>
      <c r="H42" s="129"/>
      <c r="I42" s="129"/>
      <c r="J42" s="130"/>
      <c r="K42" s="130"/>
      <c r="L42" s="130"/>
      <c r="M42" s="130"/>
      <c r="N42" s="130"/>
      <c r="O42" s="132"/>
      <c r="P42" s="130"/>
      <c r="Q42" s="130"/>
      <c r="R42" s="130"/>
      <c r="S42" s="130"/>
      <c r="T42" s="130"/>
      <c r="U42" s="28"/>
      <c r="V42" s="90"/>
      <c r="W42" s="90"/>
    </row>
    <row r="43" spans="1:23" ht="18" x14ac:dyDescent="0.25">
      <c r="A43" s="3"/>
      <c r="B43" s="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83" t="s">
        <v>141</v>
      </c>
      <c r="P43" s="1"/>
      <c r="Q43" s="1"/>
      <c r="R43" s="1"/>
      <c r="S43" s="287">
        <f>H41-S41</f>
        <v>-10345.349999999977</v>
      </c>
      <c r="T43" s="1"/>
      <c r="U43" s="28"/>
    </row>
    <row r="44" spans="1:23" ht="18" x14ac:dyDescent="0.25">
      <c r="A44" s="3"/>
      <c r="B44" s="2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83"/>
      <c r="P44" s="1"/>
      <c r="Q44" s="1"/>
      <c r="R44" s="1"/>
      <c r="S44" s="288"/>
      <c r="T44" s="1"/>
      <c r="U44" s="28"/>
    </row>
    <row r="45" spans="1:23" ht="18" x14ac:dyDescent="0.25">
      <c r="A45" s="3"/>
      <c r="B45" s="2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83" t="s">
        <v>140</v>
      </c>
      <c r="P45" s="1"/>
      <c r="Q45" s="1"/>
      <c r="R45" s="1"/>
      <c r="S45" s="102">
        <f>S20+S28-G20-G28</f>
        <v>10720.5</v>
      </c>
      <c r="T45" s="1"/>
      <c r="U45" s="28"/>
    </row>
    <row r="46" spans="1:23" ht="18" x14ac:dyDescent="0.25">
      <c r="A46" s="3"/>
      <c r="B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83"/>
      <c r="P46" s="1"/>
      <c r="Q46" s="1"/>
      <c r="R46" s="1"/>
      <c r="S46" s="288"/>
      <c r="T46" s="1"/>
      <c r="U46" s="28"/>
    </row>
    <row r="47" spans="1:23" ht="18" x14ac:dyDescent="0.25">
      <c r="A47" s="3"/>
      <c r="B47" s="2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83"/>
      <c r="P47" s="1"/>
      <c r="Q47" s="1"/>
      <c r="R47" s="1"/>
      <c r="S47" s="288"/>
      <c r="T47" s="1"/>
      <c r="U47" s="28"/>
    </row>
    <row r="48" spans="1:23" ht="18" x14ac:dyDescent="0.25">
      <c r="A48" s="3"/>
      <c r="B48" s="2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83" t="s">
        <v>123</v>
      </c>
      <c r="P48" s="1"/>
      <c r="Q48" s="1"/>
      <c r="R48" s="1"/>
      <c r="S48" s="102">
        <f>S45+S43</f>
        <v>375.15000000002328</v>
      </c>
      <c r="T48" s="1"/>
      <c r="U48" s="28"/>
    </row>
    <row r="49" spans="1:21" ht="13.5" thickBot="1" x14ac:dyDescent="0.25">
      <c r="A49" s="3"/>
      <c r="B49" s="2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8"/>
    </row>
    <row r="50" spans="1:21" ht="9.75" customHeight="1" thickTop="1" thickBot="1" x14ac:dyDescent="0.3">
      <c r="A50" s="133"/>
      <c r="B50" s="134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6"/>
    </row>
    <row r="51" spans="1:21" ht="13.5" thickTop="1" x14ac:dyDescent="0.2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</sheetData>
  <mergeCells count="14">
    <mergeCell ref="B50:U50"/>
    <mergeCell ref="B6:U6"/>
    <mergeCell ref="J11:T11"/>
    <mergeCell ref="C12:C13"/>
    <mergeCell ref="D12:D13"/>
    <mergeCell ref="F12:H12"/>
    <mergeCell ref="J12:L12"/>
    <mergeCell ref="N12:P12"/>
    <mergeCell ref="R12:T12"/>
    <mergeCell ref="B2:U2"/>
    <mergeCell ref="D3:J3"/>
    <mergeCell ref="M4:O4"/>
    <mergeCell ref="M5:P5"/>
    <mergeCell ref="S5:U5"/>
  </mergeCells>
  <pageMargins left="1.299212598425197" right="0.70866141732283472" top="0.74803149606299213" bottom="0.74803149606299213" header="0.31496062992125984" footer="0.31496062992125984"/>
  <pageSetup paperSize="9" scale="4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B065-88AB-4FC7-B84A-7D510DD90DC6}">
  <sheetPr>
    <pageSetUpPr fitToPage="1"/>
  </sheetPr>
  <dimension ref="A1:U54"/>
  <sheetViews>
    <sheetView showGridLines="0" zoomScale="70" zoomScaleNormal="70" zoomScaleSheetLayoutView="54" workbookViewId="0">
      <selection activeCell="AO21" sqref="AO21"/>
    </sheetView>
  </sheetViews>
  <sheetFormatPr defaultColWidth="9.140625" defaultRowHeight="14.25" x14ac:dyDescent="0.25"/>
  <cols>
    <col min="1" max="1" width="4.7109375" style="137" customWidth="1"/>
    <col min="2" max="2" width="3.5703125" style="137" customWidth="1"/>
    <col min="3" max="3" width="20.28515625" style="137" customWidth="1"/>
    <col min="4" max="5" width="66.42578125" style="137" customWidth="1"/>
    <col min="6" max="6" width="18" style="137" hidden="1" customWidth="1"/>
    <col min="7" max="7" width="18.140625" style="137" customWidth="1"/>
    <col min="8" max="8" width="17.42578125" style="137" customWidth="1"/>
    <col min="9" max="9" width="18.28515625" style="137" bestFit="1" customWidth="1"/>
    <col min="10" max="10" width="16.140625" style="137" customWidth="1"/>
    <col min="11" max="11" width="20.28515625" style="137" customWidth="1"/>
    <col min="12" max="12" width="18.7109375" style="137" hidden="1" customWidth="1"/>
    <col min="13" max="13" width="24.5703125" style="137" hidden="1" customWidth="1"/>
    <col min="14" max="14" width="27.140625" style="137" hidden="1" customWidth="1"/>
    <col min="15" max="15" width="25.7109375" style="138" hidden="1" customWidth="1"/>
    <col min="16" max="16" width="24.5703125" style="138" hidden="1" customWidth="1"/>
    <col min="17" max="19" width="17.42578125" style="137" hidden="1" customWidth="1"/>
    <col min="20" max="20" width="52.140625" style="137" hidden="1" customWidth="1"/>
    <col min="21" max="21" width="3.7109375" style="138" customWidth="1"/>
    <col min="22" max="22" width="4.7109375" style="137" customWidth="1"/>
    <col min="23" max="16384" width="9.140625" style="137"/>
  </cols>
  <sheetData>
    <row r="1" spans="1:21" ht="25.5" customHeight="1" x14ac:dyDescent="0.25"/>
    <row r="2" spans="1:21" x14ac:dyDescent="0.25"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  <c r="P2" s="141"/>
      <c r="Q2" s="140"/>
      <c r="R2" s="140"/>
      <c r="S2" s="140"/>
      <c r="T2" s="140"/>
      <c r="U2" s="142"/>
    </row>
    <row r="3" spans="1:21" ht="26.25" customHeight="1" x14ac:dyDescent="0.25">
      <c r="B3" s="143"/>
      <c r="C3" s="144"/>
      <c r="D3" s="145"/>
      <c r="E3" s="145"/>
      <c r="F3" s="146"/>
      <c r="G3" s="147"/>
      <c r="H3" s="148"/>
      <c r="I3" s="146"/>
      <c r="J3" s="146"/>
      <c r="K3" s="146"/>
      <c r="L3" s="148"/>
      <c r="M3" s="148"/>
      <c r="N3" s="148"/>
      <c r="O3" s="149"/>
      <c r="P3" s="149"/>
      <c r="Q3" s="148"/>
      <c r="R3" s="148"/>
      <c r="S3" s="148"/>
      <c r="T3" s="150"/>
      <c r="U3" s="151"/>
    </row>
    <row r="4" spans="1:21" ht="26.25" customHeight="1" x14ac:dyDescent="0.3">
      <c r="B4" s="143"/>
      <c r="C4" s="152" t="s">
        <v>1</v>
      </c>
      <c r="D4" s="153"/>
      <c r="E4" s="154"/>
      <c r="F4" s="155"/>
      <c r="G4" s="156"/>
      <c r="H4" s="157"/>
      <c r="I4" s="155"/>
      <c r="J4" s="155"/>
      <c r="K4" s="155"/>
      <c r="L4" s="157"/>
      <c r="M4" s="157"/>
      <c r="N4" s="157"/>
      <c r="O4" s="158"/>
      <c r="P4" s="158"/>
      <c r="Q4" s="157"/>
      <c r="R4" s="157"/>
      <c r="S4" s="157"/>
      <c r="T4" s="159"/>
      <c r="U4" s="151"/>
    </row>
    <row r="5" spans="1:21" ht="45.75" customHeight="1" x14ac:dyDescent="0.25">
      <c r="B5" s="143"/>
      <c r="C5" s="160" t="s">
        <v>33</v>
      </c>
      <c r="D5" s="153"/>
      <c r="E5" s="154"/>
      <c r="F5" s="155"/>
      <c r="G5" s="156"/>
      <c r="H5" s="157"/>
      <c r="M5" s="161" t="s">
        <v>34</v>
      </c>
      <c r="N5" s="161" t="s">
        <v>35</v>
      </c>
      <c r="O5" s="161" t="s">
        <v>36</v>
      </c>
      <c r="P5" s="161" t="s">
        <v>37</v>
      </c>
      <c r="Q5" s="157"/>
      <c r="R5" s="157"/>
      <c r="S5" s="157"/>
      <c r="T5" s="162"/>
      <c r="U5" s="151"/>
    </row>
    <row r="6" spans="1:21" ht="25.15" customHeight="1" x14ac:dyDescent="0.25">
      <c r="B6" s="143"/>
      <c r="C6" s="160" t="s">
        <v>38</v>
      </c>
      <c r="D6" s="163">
        <v>44085</v>
      </c>
      <c r="E6" s="164"/>
      <c r="F6" s="165"/>
      <c r="G6" s="156"/>
      <c r="H6" s="157"/>
      <c r="M6" s="166">
        <f>COUNTIF(K11:K31,"Approved")</f>
        <v>19</v>
      </c>
      <c r="N6" s="166">
        <f>COUNTIF(K11:K31,"Awaiting Approval")</f>
        <v>0</v>
      </c>
      <c r="O6" s="166">
        <f>COUNTIF(K11:K31,"Rejected")</f>
        <v>0</v>
      </c>
      <c r="P6" s="166">
        <f>SUM(M6:O7)</f>
        <v>19</v>
      </c>
      <c r="Q6" s="157"/>
      <c r="R6" s="157"/>
      <c r="S6" s="157"/>
      <c r="T6" s="162"/>
      <c r="U6" s="151"/>
    </row>
    <row r="7" spans="1:21" ht="25.15" customHeight="1" x14ac:dyDescent="0.25">
      <c r="B7" s="143"/>
      <c r="C7" s="167"/>
      <c r="F7" s="155"/>
      <c r="G7" s="168"/>
      <c r="H7" s="157"/>
      <c r="M7" s="169"/>
      <c r="N7" s="169">
        <v>0</v>
      </c>
      <c r="O7" s="169"/>
      <c r="P7" s="169"/>
      <c r="Q7" s="157"/>
      <c r="R7" s="157"/>
      <c r="S7" s="157"/>
      <c r="T7" s="162"/>
      <c r="U7" s="151"/>
    </row>
    <row r="8" spans="1:21" ht="14.25" customHeight="1" x14ac:dyDescent="0.25">
      <c r="B8" s="143"/>
      <c r="C8" s="167"/>
      <c r="D8" s="170"/>
      <c r="E8" s="171"/>
      <c r="F8" s="155"/>
      <c r="H8" s="157"/>
      <c r="I8" s="155"/>
      <c r="J8" s="155"/>
      <c r="K8" s="155"/>
      <c r="L8" s="172"/>
      <c r="M8" s="157"/>
      <c r="N8" s="157"/>
      <c r="O8" s="173"/>
      <c r="P8" s="173"/>
      <c r="Q8" s="157"/>
      <c r="R8" s="157"/>
      <c r="S8" s="157"/>
      <c r="T8" s="174"/>
      <c r="U8" s="175"/>
    </row>
    <row r="9" spans="1:21" s="157" customFormat="1" ht="87.75" customHeight="1" x14ac:dyDescent="0.25">
      <c r="B9" s="176"/>
      <c r="C9" s="177" t="s">
        <v>39</v>
      </c>
      <c r="D9" s="177" t="s">
        <v>40</v>
      </c>
      <c r="E9" s="178" t="s">
        <v>41</v>
      </c>
      <c r="F9" s="178" t="s">
        <v>42</v>
      </c>
      <c r="G9" s="177" t="s">
        <v>43</v>
      </c>
      <c r="H9" s="177" t="s">
        <v>44</v>
      </c>
      <c r="I9" s="177" t="s">
        <v>45</v>
      </c>
      <c r="J9" s="177" t="s">
        <v>46</v>
      </c>
      <c r="K9" s="179" t="s">
        <v>47</v>
      </c>
      <c r="L9" s="178" t="s">
        <v>48</v>
      </c>
      <c r="M9" s="178" t="s">
        <v>49</v>
      </c>
      <c r="N9" s="178" t="s">
        <v>50</v>
      </c>
      <c r="O9" s="178" t="s">
        <v>51</v>
      </c>
      <c r="P9" s="178" t="s">
        <v>52</v>
      </c>
      <c r="Q9" s="177" t="s">
        <v>53</v>
      </c>
      <c r="R9" s="177" t="s">
        <v>54</v>
      </c>
      <c r="S9" s="177" t="s">
        <v>55</v>
      </c>
      <c r="T9" s="177" t="s">
        <v>56</v>
      </c>
      <c r="U9" s="180"/>
    </row>
    <row r="10" spans="1:21" s="157" customFormat="1" ht="24.75" customHeight="1" x14ac:dyDescent="0.25">
      <c r="B10" s="176"/>
      <c r="C10" s="181"/>
      <c r="D10" s="181"/>
      <c r="E10" s="182"/>
      <c r="F10" s="183"/>
      <c r="G10" s="181"/>
      <c r="H10" s="181" t="s">
        <v>57</v>
      </c>
      <c r="I10" s="181" t="s">
        <v>58</v>
      </c>
      <c r="J10" s="181"/>
      <c r="K10" s="184"/>
      <c r="L10" s="182"/>
      <c r="M10" s="182" t="s">
        <v>57</v>
      </c>
      <c r="N10" s="182" t="s">
        <v>58</v>
      </c>
      <c r="O10" s="182" t="s">
        <v>58</v>
      </c>
      <c r="P10" s="182" t="s">
        <v>58</v>
      </c>
      <c r="Q10" s="181"/>
      <c r="R10" s="181"/>
      <c r="S10" s="181"/>
      <c r="T10" s="181"/>
      <c r="U10" s="180"/>
    </row>
    <row r="11" spans="1:21" s="185" customFormat="1" ht="36" customHeight="1" x14ac:dyDescent="0.25">
      <c r="B11" s="186"/>
      <c r="C11" s="187" t="s">
        <v>59</v>
      </c>
      <c r="D11" s="188" t="s">
        <v>60</v>
      </c>
      <c r="E11" s="188" t="s">
        <v>61</v>
      </c>
      <c r="F11" s="189"/>
      <c r="G11" s="190"/>
      <c r="H11" s="191">
        <v>201</v>
      </c>
      <c r="I11" s="192">
        <v>32025</v>
      </c>
      <c r="J11" s="193"/>
      <c r="K11" s="194" t="s">
        <v>62</v>
      </c>
      <c r="L11" s="189"/>
      <c r="M11" s="193"/>
      <c r="N11" s="192"/>
      <c r="O11" s="192"/>
      <c r="P11" s="192">
        <f>SUM(N11:O11)</f>
        <v>0</v>
      </c>
      <c r="Q11" s="191"/>
      <c r="R11" s="195"/>
      <c r="S11" s="191"/>
      <c r="T11" s="188"/>
      <c r="U11" s="196"/>
    </row>
    <row r="12" spans="1:21" s="185" customFormat="1" ht="29.25" customHeight="1" x14ac:dyDescent="0.25">
      <c r="A12" s="197"/>
      <c r="B12" s="198"/>
      <c r="C12" s="187" t="s">
        <v>63</v>
      </c>
      <c r="D12" s="188" t="s">
        <v>64</v>
      </c>
      <c r="E12" s="199" t="s">
        <v>65</v>
      </c>
      <c r="F12" s="189"/>
      <c r="G12" s="190"/>
      <c r="H12" s="191">
        <v>69</v>
      </c>
      <c r="I12" s="192">
        <v>13105</v>
      </c>
      <c r="J12" s="193"/>
      <c r="K12" s="194" t="s">
        <v>62</v>
      </c>
      <c r="L12" s="189"/>
      <c r="M12" s="193"/>
      <c r="N12" s="192"/>
      <c r="O12" s="192"/>
      <c r="P12" s="192">
        <f t="shared" ref="P12:P25" si="0">SUM(N12:O12)</f>
        <v>0</v>
      </c>
      <c r="Q12" s="191"/>
      <c r="R12" s="195"/>
      <c r="S12" s="191"/>
      <c r="T12" s="188"/>
      <c r="U12" s="196"/>
    </row>
    <row r="13" spans="1:21" s="185" customFormat="1" ht="41.25" customHeight="1" x14ac:dyDescent="0.25">
      <c r="B13" s="186"/>
      <c r="C13" s="187" t="s">
        <v>66</v>
      </c>
      <c r="D13" s="188" t="s">
        <v>67</v>
      </c>
      <c r="E13" s="199" t="s">
        <v>68</v>
      </c>
      <c r="F13" s="189"/>
      <c r="G13" s="190"/>
      <c r="H13" s="191">
        <v>52</v>
      </c>
      <c r="I13" s="192">
        <v>10600</v>
      </c>
      <c r="J13" s="193"/>
      <c r="K13" s="194" t="s">
        <v>62</v>
      </c>
      <c r="L13" s="189"/>
      <c r="M13" s="193"/>
      <c r="N13" s="192"/>
      <c r="O13" s="192"/>
      <c r="P13" s="192">
        <f t="shared" si="0"/>
        <v>0</v>
      </c>
      <c r="Q13" s="191"/>
      <c r="R13" s="195"/>
      <c r="S13" s="191"/>
      <c r="T13" s="188"/>
      <c r="U13" s="196"/>
    </row>
    <row r="14" spans="1:21" s="185" customFormat="1" ht="28.5" customHeight="1" x14ac:dyDescent="0.25">
      <c r="B14" s="186"/>
      <c r="C14" s="187" t="s">
        <v>69</v>
      </c>
      <c r="D14" s="188" t="s">
        <v>70</v>
      </c>
      <c r="E14" s="199" t="s">
        <v>71</v>
      </c>
      <c r="F14" s="189"/>
      <c r="G14" s="190"/>
      <c r="H14" s="191">
        <v>70</v>
      </c>
      <c r="I14" s="192">
        <v>13350</v>
      </c>
      <c r="J14" s="193"/>
      <c r="K14" s="194" t="s">
        <v>62</v>
      </c>
      <c r="L14" s="189"/>
      <c r="M14" s="193"/>
      <c r="N14" s="192"/>
      <c r="O14" s="192"/>
      <c r="P14" s="192">
        <f t="shared" si="0"/>
        <v>0</v>
      </c>
      <c r="Q14" s="191"/>
      <c r="R14" s="195"/>
      <c r="S14" s="191"/>
      <c r="T14" s="188"/>
      <c r="U14" s="196"/>
    </row>
    <row r="15" spans="1:21" s="185" customFormat="1" ht="32.25" customHeight="1" x14ac:dyDescent="0.25">
      <c r="B15" s="186"/>
      <c r="C15" s="187" t="s">
        <v>72</v>
      </c>
      <c r="D15" s="188" t="s">
        <v>73</v>
      </c>
      <c r="E15" s="199" t="s">
        <v>74</v>
      </c>
      <c r="F15" s="189"/>
      <c r="G15" s="190"/>
      <c r="H15" s="191">
        <v>43</v>
      </c>
      <c r="I15" s="192">
        <v>9855</v>
      </c>
      <c r="J15" s="193"/>
      <c r="K15" s="194" t="s">
        <v>62</v>
      </c>
      <c r="L15" s="189"/>
      <c r="M15" s="193"/>
      <c r="N15" s="192"/>
      <c r="O15" s="192"/>
      <c r="P15" s="192">
        <f t="shared" si="0"/>
        <v>0</v>
      </c>
      <c r="Q15" s="191"/>
      <c r="R15" s="195"/>
      <c r="S15" s="191"/>
      <c r="T15" s="188"/>
      <c r="U15" s="196"/>
    </row>
    <row r="16" spans="1:21" s="185" customFormat="1" ht="30" customHeight="1" x14ac:dyDescent="0.25">
      <c r="B16" s="186"/>
      <c r="C16" s="187" t="s">
        <v>75</v>
      </c>
      <c r="D16" s="188" t="s">
        <v>76</v>
      </c>
      <c r="E16" s="199" t="s">
        <v>77</v>
      </c>
      <c r="F16" s="189"/>
      <c r="G16" s="190"/>
      <c r="H16" s="191">
        <v>72</v>
      </c>
      <c r="I16" s="192">
        <v>12120</v>
      </c>
      <c r="J16" s="193"/>
      <c r="K16" s="194" t="s">
        <v>62</v>
      </c>
      <c r="L16" s="189"/>
      <c r="M16" s="193"/>
      <c r="N16" s="192"/>
      <c r="O16" s="192"/>
      <c r="P16" s="192">
        <f t="shared" si="0"/>
        <v>0</v>
      </c>
      <c r="Q16" s="191"/>
      <c r="R16" s="195"/>
      <c r="S16" s="191"/>
      <c r="T16" s="188"/>
      <c r="U16" s="196"/>
    </row>
    <row r="17" spans="1:21" s="185" customFormat="1" ht="31.5" customHeight="1" x14ac:dyDescent="0.25">
      <c r="B17" s="186"/>
      <c r="C17" s="187" t="s">
        <v>78</v>
      </c>
      <c r="D17" s="188" t="s">
        <v>79</v>
      </c>
      <c r="E17" s="199" t="s">
        <v>80</v>
      </c>
      <c r="F17" s="189"/>
      <c r="G17" s="190"/>
      <c r="H17" s="200">
        <v>-533</v>
      </c>
      <c r="I17" s="201">
        <v>-82895</v>
      </c>
      <c r="J17" s="193"/>
      <c r="K17" s="194" t="s">
        <v>62</v>
      </c>
      <c r="L17" s="189"/>
      <c r="M17" s="193"/>
      <c r="N17" s="192"/>
      <c r="O17" s="192"/>
      <c r="P17" s="192">
        <f t="shared" si="0"/>
        <v>0</v>
      </c>
      <c r="Q17" s="191"/>
      <c r="R17" s="195"/>
      <c r="S17" s="191"/>
      <c r="T17" s="188"/>
      <c r="U17" s="196"/>
    </row>
    <row r="18" spans="1:21" s="185" customFormat="1" ht="27" customHeight="1" x14ac:dyDescent="0.25">
      <c r="B18" s="186"/>
      <c r="C18" s="187" t="s">
        <v>81</v>
      </c>
      <c r="D18" s="188" t="s">
        <v>82</v>
      </c>
      <c r="E18" s="199" t="s">
        <v>83</v>
      </c>
      <c r="F18" s="189"/>
      <c r="G18" s="190"/>
      <c r="H18" s="191">
        <f>34+42+14+130+6+8</f>
        <v>234</v>
      </c>
      <c r="I18" s="192">
        <v>35330</v>
      </c>
      <c r="J18" s="193"/>
      <c r="K18" s="194" t="s">
        <v>62</v>
      </c>
      <c r="L18" s="189"/>
      <c r="M18" s="193"/>
      <c r="N18" s="192"/>
      <c r="O18" s="192"/>
      <c r="P18" s="192">
        <f t="shared" si="0"/>
        <v>0</v>
      </c>
      <c r="Q18" s="191"/>
      <c r="R18" s="195"/>
      <c r="S18" s="191"/>
      <c r="T18" s="188"/>
      <c r="U18" s="196"/>
    </row>
    <row r="19" spans="1:21" s="185" customFormat="1" ht="27" customHeight="1" x14ac:dyDescent="0.25">
      <c r="B19" s="186"/>
      <c r="C19" s="187" t="s">
        <v>84</v>
      </c>
      <c r="D19" s="188" t="s">
        <v>85</v>
      </c>
      <c r="E19" s="199" t="s">
        <v>86</v>
      </c>
      <c r="F19" s="189"/>
      <c r="G19" s="190"/>
      <c r="H19" s="191">
        <v>55</v>
      </c>
      <c r="I19" s="192">
        <v>9595</v>
      </c>
      <c r="J19" s="193"/>
      <c r="K19" s="194" t="s">
        <v>62</v>
      </c>
      <c r="L19" s="189"/>
      <c r="M19" s="193"/>
      <c r="N19" s="192"/>
      <c r="O19" s="192"/>
      <c r="P19" s="192">
        <f t="shared" si="0"/>
        <v>0</v>
      </c>
      <c r="Q19" s="191"/>
      <c r="R19" s="195"/>
      <c r="S19" s="191"/>
      <c r="T19" s="188"/>
      <c r="U19" s="196"/>
    </row>
    <row r="20" spans="1:21" s="185" customFormat="1" ht="27" customHeight="1" x14ac:dyDescent="0.25">
      <c r="B20" s="186"/>
      <c r="C20" s="187" t="s">
        <v>87</v>
      </c>
      <c r="D20" s="188" t="s">
        <v>88</v>
      </c>
      <c r="E20" s="199" t="s">
        <v>89</v>
      </c>
      <c r="F20" s="189"/>
      <c r="G20" s="190"/>
      <c r="H20" s="191">
        <v>60</v>
      </c>
      <c r="I20" s="192">
        <v>10960</v>
      </c>
      <c r="J20" s="193"/>
      <c r="K20" s="194" t="s">
        <v>62</v>
      </c>
      <c r="L20" s="189"/>
      <c r="M20" s="193"/>
      <c r="N20" s="192"/>
      <c r="O20" s="192"/>
      <c r="P20" s="192">
        <f t="shared" si="0"/>
        <v>0</v>
      </c>
      <c r="Q20" s="191"/>
      <c r="R20" s="195"/>
      <c r="S20" s="191"/>
      <c r="T20" s="188"/>
      <c r="U20" s="196"/>
    </row>
    <row r="21" spans="1:21" s="185" customFormat="1" ht="27" customHeight="1" x14ac:dyDescent="0.25">
      <c r="B21" s="186"/>
      <c r="C21" s="187" t="s">
        <v>90</v>
      </c>
      <c r="D21" s="188" t="s">
        <v>91</v>
      </c>
      <c r="E21" s="199" t="s">
        <v>92</v>
      </c>
      <c r="F21" s="189"/>
      <c r="G21" s="190"/>
      <c r="H21" s="191">
        <v>161</v>
      </c>
      <c r="I21" s="192">
        <v>26965</v>
      </c>
      <c r="J21" s="193"/>
      <c r="K21" s="194" t="s">
        <v>62</v>
      </c>
      <c r="L21" s="189"/>
      <c r="M21" s="193"/>
      <c r="N21" s="192"/>
      <c r="O21" s="192"/>
      <c r="P21" s="192">
        <f t="shared" si="0"/>
        <v>0</v>
      </c>
      <c r="Q21" s="191"/>
      <c r="R21" s="195"/>
      <c r="S21" s="191"/>
      <c r="T21" s="188"/>
      <c r="U21" s="196"/>
    </row>
    <row r="22" spans="1:21" s="185" customFormat="1" ht="27" customHeight="1" x14ac:dyDescent="0.25">
      <c r="B22" s="186"/>
      <c r="C22" s="187" t="s">
        <v>93</v>
      </c>
      <c r="D22" s="188" t="s">
        <v>94</v>
      </c>
      <c r="E22" s="199" t="s">
        <v>95</v>
      </c>
      <c r="F22" s="189"/>
      <c r="G22" s="190"/>
      <c r="H22" s="191">
        <v>118</v>
      </c>
      <c r="I22" s="192">
        <v>18190</v>
      </c>
      <c r="J22" s="193"/>
      <c r="K22" s="194" t="s">
        <v>62</v>
      </c>
      <c r="L22" s="189"/>
      <c r="M22" s="193"/>
      <c r="N22" s="192"/>
      <c r="O22" s="192"/>
      <c r="P22" s="192">
        <f t="shared" si="0"/>
        <v>0</v>
      </c>
      <c r="Q22" s="191"/>
      <c r="R22" s="195"/>
      <c r="S22" s="191"/>
      <c r="T22" s="188"/>
      <c r="U22" s="196"/>
    </row>
    <row r="23" spans="1:21" s="185" customFormat="1" ht="27" customHeight="1" x14ac:dyDescent="0.25">
      <c r="B23" s="186"/>
      <c r="C23" s="187" t="s">
        <v>96</v>
      </c>
      <c r="D23" s="188" t="s">
        <v>97</v>
      </c>
      <c r="E23" s="199" t="s">
        <v>98</v>
      </c>
      <c r="F23" s="189"/>
      <c r="G23" s="190"/>
      <c r="H23" s="191">
        <v>147</v>
      </c>
      <c r="I23" s="192">
        <v>24975</v>
      </c>
      <c r="J23" s="193"/>
      <c r="K23" s="194" t="s">
        <v>62</v>
      </c>
      <c r="L23" s="189"/>
      <c r="M23" s="193"/>
      <c r="N23" s="192"/>
      <c r="O23" s="192"/>
      <c r="P23" s="192">
        <f t="shared" si="0"/>
        <v>0</v>
      </c>
      <c r="Q23" s="191"/>
      <c r="R23" s="195"/>
      <c r="S23" s="191"/>
      <c r="T23" s="188"/>
      <c r="U23" s="196"/>
    </row>
    <row r="24" spans="1:21" s="185" customFormat="1" ht="27" customHeight="1" x14ac:dyDescent="0.25">
      <c r="B24" s="186"/>
      <c r="C24" s="187" t="s">
        <v>99</v>
      </c>
      <c r="D24" s="188" t="s">
        <v>100</v>
      </c>
      <c r="E24" s="199" t="s">
        <v>101</v>
      </c>
      <c r="F24" s="189"/>
      <c r="G24" s="190"/>
      <c r="H24" s="191">
        <v>158</v>
      </c>
      <c r="I24" s="192">
        <v>25660</v>
      </c>
      <c r="J24" s="193"/>
      <c r="K24" s="194" t="s">
        <v>62</v>
      </c>
      <c r="L24" s="189"/>
      <c r="M24" s="193"/>
      <c r="N24" s="192"/>
      <c r="O24" s="192"/>
      <c r="P24" s="192">
        <f t="shared" si="0"/>
        <v>0</v>
      </c>
      <c r="Q24" s="191"/>
      <c r="R24" s="195"/>
      <c r="S24" s="191"/>
      <c r="T24" s="188"/>
      <c r="U24" s="196"/>
    </row>
    <row r="25" spans="1:21" s="185" customFormat="1" ht="27" customHeight="1" x14ac:dyDescent="0.25">
      <c r="A25" s="202"/>
      <c r="B25" s="203"/>
      <c r="C25" s="204" t="s">
        <v>102</v>
      </c>
      <c r="D25" s="205" t="s">
        <v>103</v>
      </c>
      <c r="E25" s="206" t="s">
        <v>104</v>
      </c>
      <c r="F25" s="207"/>
      <c r="G25" s="208"/>
      <c r="H25" s="209">
        <v>104</v>
      </c>
      <c r="I25" s="210">
        <v>21355</v>
      </c>
      <c r="J25" s="211"/>
      <c r="K25" s="194" t="s">
        <v>62</v>
      </c>
      <c r="L25" s="207"/>
      <c r="M25" s="211"/>
      <c r="N25" s="210"/>
      <c r="O25" s="210"/>
      <c r="P25" s="210">
        <f t="shared" si="0"/>
        <v>0</v>
      </c>
      <c r="Q25" s="209"/>
      <c r="R25" s="212"/>
      <c r="S25" s="209"/>
      <c r="T25" s="205"/>
      <c r="U25" s="196"/>
    </row>
    <row r="26" spans="1:21" s="185" customFormat="1" ht="27" customHeight="1" x14ac:dyDescent="0.25">
      <c r="A26" s="202"/>
      <c r="B26" s="203"/>
      <c r="C26" s="204" t="s">
        <v>105</v>
      </c>
      <c r="D26" s="205" t="s">
        <v>106</v>
      </c>
      <c r="E26" s="188" t="s">
        <v>116</v>
      </c>
      <c r="F26" s="190"/>
      <c r="G26" s="190"/>
      <c r="H26" s="191">
        <v>134</v>
      </c>
      <c r="I26" s="192">
        <v>24250</v>
      </c>
      <c r="J26" s="193"/>
      <c r="K26" s="194" t="s">
        <v>62</v>
      </c>
      <c r="L26" s="190"/>
      <c r="M26" s="193"/>
      <c r="N26" s="192"/>
      <c r="O26" s="192"/>
      <c r="P26" s="192"/>
      <c r="Q26" s="191"/>
      <c r="R26" s="195"/>
      <c r="S26" s="191"/>
      <c r="T26" s="188"/>
      <c r="U26" s="196"/>
    </row>
    <row r="27" spans="1:21" s="185" customFormat="1" ht="27" customHeight="1" x14ac:dyDescent="0.25">
      <c r="A27" s="202"/>
      <c r="B27" s="203"/>
      <c r="C27" s="204" t="s">
        <v>107</v>
      </c>
      <c r="D27" s="205" t="s">
        <v>108</v>
      </c>
      <c r="E27" s="188" t="s">
        <v>117</v>
      </c>
      <c r="F27" s="190"/>
      <c r="G27" s="190"/>
      <c r="H27" s="191">
        <v>70</v>
      </c>
      <c r="I27" s="192">
        <v>11390</v>
      </c>
      <c r="J27" s="193"/>
      <c r="K27" s="194" t="s">
        <v>62</v>
      </c>
      <c r="L27" s="190"/>
      <c r="M27" s="193"/>
      <c r="N27" s="192"/>
      <c r="O27" s="192"/>
      <c r="P27" s="192"/>
      <c r="Q27" s="191"/>
      <c r="R27" s="195"/>
      <c r="S27" s="191"/>
      <c r="T27" s="188"/>
      <c r="U27" s="196"/>
    </row>
    <row r="28" spans="1:21" s="185" customFormat="1" ht="27" customHeight="1" x14ac:dyDescent="0.25">
      <c r="A28" s="202"/>
      <c r="B28" s="203"/>
      <c r="C28" s="204" t="s">
        <v>109</v>
      </c>
      <c r="D28" s="205" t="s">
        <v>110</v>
      </c>
      <c r="E28" s="188" t="s">
        <v>118</v>
      </c>
      <c r="F28" s="190"/>
      <c r="G28" s="190"/>
      <c r="H28" s="191">
        <v>244</v>
      </c>
      <c r="I28" s="192">
        <v>34120</v>
      </c>
      <c r="J28" s="193"/>
      <c r="K28" s="194" t="s">
        <v>62</v>
      </c>
      <c r="L28" s="190"/>
      <c r="M28" s="193"/>
      <c r="N28" s="192"/>
      <c r="O28" s="192"/>
      <c r="P28" s="192"/>
      <c r="Q28" s="191"/>
      <c r="R28" s="195"/>
      <c r="S28" s="191"/>
      <c r="T28" s="188"/>
      <c r="U28" s="196"/>
    </row>
    <row r="29" spans="1:21" s="185" customFormat="1" ht="27" customHeight="1" x14ac:dyDescent="0.25">
      <c r="A29" s="202"/>
      <c r="B29" s="203"/>
      <c r="C29" s="204" t="s">
        <v>111</v>
      </c>
      <c r="D29" s="205" t="s">
        <v>112</v>
      </c>
      <c r="E29" s="188" t="s">
        <v>119</v>
      </c>
      <c r="F29" s="190"/>
      <c r="G29" s="190"/>
      <c r="H29" s="191">
        <v>86</v>
      </c>
      <c r="I29" s="192">
        <v>14550</v>
      </c>
      <c r="J29" s="193"/>
      <c r="K29" s="194" t="s">
        <v>62</v>
      </c>
      <c r="L29" s="190"/>
      <c r="M29" s="193"/>
      <c r="N29" s="192"/>
      <c r="O29" s="192"/>
      <c r="P29" s="192"/>
      <c r="Q29" s="191"/>
      <c r="R29" s="195"/>
      <c r="S29" s="191"/>
      <c r="T29" s="188"/>
      <c r="U29" s="196"/>
    </row>
    <row r="30" spans="1:21" s="185" customFormat="1" ht="27" customHeight="1" thickBot="1" x14ac:dyDescent="0.3">
      <c r="A30" s="202"/>
      <c r="B30" s="203"/>
      <c r="C30" s="213"/>
      <c r="D30" s="214"/>
      <c r="E30" s="214"/>
      <c r="F30" s="215"/>
      <c r="G30" s="215"/>
      <c r="H30" s="216"/>
      <c r="I30" s="217"/>
      <c r="J30" s="218"/>
      <c r="K30" s="219"/>
      <c r="L30" s="215"/>
      <c r="M30" s="218"/>
      <c r="N30" s="217"/>
      <c r="O30" s="217"/>
      <c r="P30" s="217"/>
      <c r="Q30" s="216"/>
      <c r="R30" s="220"/>
      <c r="S30" s="216"/>
      <c r="T30" s="214"/>
      <c r="U30" s="196"/>
    </row>
    <row r="31" spans="1:21" s="221" customFormat="1" ht="31.5" customHeight="1" thickBot="1" x14ac:dyDescent="0.3">
      <c r="B31" s="222"/>
      <c r="C31" s="223"/>
      <c r="D31" s="223"/>
      <c r="E31" s="224"/>
      <c r="F31" s="224"/>
      <c r="G31" s="248" t="s">
        <v>125</v>
      </c>
      <c r="H31" s="225">
        <f>SUM(H11:H29)</f>
        <v>1545</v>
      </c>
      <c r="I31" s="226">
        <f>SUM(I11:I29)-I17</f>
        <v>348395</v>
      </c>
      <c r="J31" s="227"/>
      <c r="K31" s="223"/>
      <c r="L31" s="224"/>
      <c r="M31" s="228">
        <f t="shared" ref="M31:S31" si="1">SUM(M11:M25)</f>
        <v>0</v>
      </c>
      <c r="N31" s="226">
        <f t="shared" si="1"/>
        <v>0</v>
      </c>
      <c r="O31" s="226">
        <f t="shared" si="1"/>
        <v>0</v>
      </c>
      <c r="P31" s="226">
        <f t="shared" si="1"/>
        <v>0</v>
      </c>
      <c r="Q31" s="228">
        <f t="shared" si="1"/>
        <v>0</v>
      </c>
      <c r="R31" s="226">
        <f t="shared" si="1"/>
        <v>0</v>
      </c>
      <c r="S31" s="228">
        <f t="shared" si="1"/>
        <v>0</v>
      </c>
      <c r="T31" s="229"/>
      <c r="U31" s="230"/>
    </row>
    <row r="32" spans="1:21" s="221" customFormat="1" ht="31.5" customHeight="1" x14ac:dyDescent="0.25">
      <c r="B32" s="222"/>
      <c r="C32" s="231" t="s">
        <v>113</v>
      </c>
      <c r="D32" s="232"/>
      <c r="E32" s="232"/>
      <c r="F32" s="232"/>
      <c r="G32" s="232"/>
      <c r="H32" s="233"/>
      <c r="I32" s="234"/>
      <c r="J32" s="234"/>
      <c r="K32" s="232"/>
      <c r="L32" s="232"/>
      <c r="M32" s="233"/>
      <c r="N32" s="234"/>
      <c r="O32" s="234"/>
      <c r="P32" s="234"/>
      <c r="Q32" s="233"/>
      <c r="R32" s="233"/>
      <c r="S32" s="233"/>
      <c r="T32" s="235"/>
      <c r="U32" s="230"/>
    </row>
    <row r="33" spans="2:21" s="185" customFormat="1" ht="20.25" customHeight="1" x14ac:dyDescent="0.25">
      <c r="B33" s="236"/>
      <c r="C33" s="237"/>
      <c r="D33" s="238"/>
      <c r="E33" s="238"/>
      <c r="F33" s="239"/>
      <c r="G33" s="237"/>
      <c r="H33" s="240"/>
      <c r="I33" s="241"/>
      <c r="J33" s="241"/>
      <c r="K33" s="239"/>
      <c r="L33" s="239"/>
      <c r="M33" s="242"/>
      <c r="N33" s="242"/>
      <c r="O33" s="242"/>
      <c r="P33" s="242"/>
      <c r="Q33" s="240"/>
      <c r="R33" s="240"/>
      <c r="S33" s="240"/>
      <c r="T33" s="243"/>
      <c r="U33" s="244"/>
    </row>
    <row r="34" spans="2:21" ht="25.5" customHeight="1" x14ac:dyDescent="0.25"/>
    <row r="53" spans="6:6" ht="18" x14ac:dyDescent="0.25">
      <c r="F53" s="245" t="s">
        <v>114</v>
      </c>
    </row>
    <row r="54" spans="6:6" ht="18" x14ac:dyDescent="0.25">
      <c r="F54" s="246" t="s">
        <v>115</v>
      </c>
    </row>
  </sheetData>
  <mergeCells count="4">
    <mergeCell ref="M6:M7"/>
    <mergeCell ref="N6:N7"/>
    <mergeCell ref="O6:O7"/>
    <mergeCell ref="P6:P7"/>
  </mergeCells>
  <conditionalFormatting sqref="F31:F33 K11:K33">
    <cfRule type="cellIs" dxfId="4" priority="4" operator="equal">
      <formula>"Approved"</formula>
    </cfRule>
    <cfRule type="cellIs" dxfId="3" priority="5" operator="equal">
      <formula>"Awaiting Approval"</formula>
    </cfRule>
  </conditionalFormatting>
  <conditionalFormatting sqref="K33 F33 K11:K30">
    <cfRule type="cellIs" dxfId="2" priority="3" operator="equal">
      <formula>"Rejected"</formula>
    </cfRule>
  </conditionalFormatting>
  <dataValidations disablePrompts="1" count="3">
    <dataValidation type="list" allowBlank="1" showInputMessage="1" showErrorMessage="1" sqref="K12:K13 K30" xr:uid="{004C5B11-D91E-4699-8EFE-8ADC0818A95F}">
      <formula1>"Approved, Rejected, Awaiting Approval"</formula1>
    </dataValidation>
    <dataValidation type="list" allowBlank="1" showInputMessage="1" showErrorMessage="1" sqref="K11 K14:K29" xr:uid="{9AE7306B-200D-47F1-BFA9-12606DE18B4C}">
      <formula1>"Approved, Rejected, Awaiting Approval, "</formula1>
    </dataValidation>
    <dataValidation type="list" allowBlank="1" showInputMessage="1" showErrorMessage="1" sqref="G11:G30" xr:uid="{F3B2F489-6055-4A3A-A504-E37595CCAF64}">
      <formula1>$F$53:$F$54</formula1>
    </dataValidation>
  </dataValidations>
  <printOptions horizontalCentered="1"/>
  <pageMargins left="0.25" right="0.25" top="0.75" bottom="0.75" header="0.3" footer="0.3"/>
  <pageSetup paperSize="9" scale="50" orientation="landscape" r:id="rId1"/>
  <headerFooter scaleWithDoc="0">
    <oddFooter>&amp;C&amp;"Arial,Regular"&amp;10Page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793762A-CD0A-4E36-81EF-C2A057C96A56}">
            <xm:f>NOT(ISERROR(SEARCH($F$54,G11)))</xm:f>
            <xm:f>$F$54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6EBB8DB-B5BB-435E-BCBD-D5F6B55AB8A8}">
            <xm:f>NOT(ISERROR(SEARCH($F$53,G11)))</xm:f>
            <xm:f>$F$53</xm:f>
            <x14:dxf>
              <fill>
                <patternFill>
                  <bgColor rgb="FF92D050"/>
                </patternFill>
              </fill>
            </x14:dxf>
          </x14:cfRule>
          <xm:sqref>G11:G30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7E26-D657-404E-B96D-5DFA8EBF4118}">
  <dimension ref="A1:B32"/>
  <sheetViews>
    <sheetView workbookViewId="0">
      <selection activeCell="B33" sqref="B33"/>
    </sheetView>
  </sheetViews>
  <sheetFormatPr defaultRowHeight="15" x14ac:dyDescent="0.25"/>
  <sheetData>
    <row r="1" spans="1:2" x14ac:dyDescent="0.25">
      <c r="A1" s="284" t="s">
        <v>133</v>
      </c>
      <c r="B1" s="284"/>
    </row>
    <row r="2" spans="1:2" x14ac:dyDescent="0.25">
      <c r="A2" t="s">
        <v>126</v>
      </c>
      <c r="B2">
        <v>2862.75</v>
      </c>
    </row>
    <row r="3" spans="1:2" x14ac:dyDescent="0.25">
      <c r="A3" t="s">
        <v>127</v>
      </c>
      <c r="B3">
        <v>363.75</v>
      </c>
    </row>
    <row r="4" spans="1:2" x14ac:dyDescent="0.25">
      <c r="A4" t="s">
        <v>128</v>
      </c>
      <c r="B4">
        <v>1527.5</v>
      </c>
    </row>
    <row r="5" spans="1:2" x14ac:dyDescent="0.25">
      <c r="A5" t="s">
        <v>129</v>
      </c>
      <c r="B5">
        <v>11367.25</v>
      </c>
    </row>
    <row r="6" spans="1:2" x14ac:dyDescent="0.25">
      <c r="A6" t="s">
        <v>130</v>
      </c>
      <c r="B6">
        <v>965</v>
      </c>
    </row>
    <row r="7" spans="1:2" x14ac:dyDescent="0.25">
      <c r="A7" t="s">
        <v>131</v>
      </c>
    </row>
    <row r="8" spans="1:2" x14ac:dyDescent="0.25">
      <c r="A8" t="s">
        <v>132</v>
      </c>
      <c r="B8">
        <v>-485</v>
      </c>
    </row>
    <row r="9" spans="1:2" x14ac:dyDescent="0.25">
      <c r="B9" s="247">
        <f>SUM(B2:B8)</f>
        <v>16601.25</v>
      </c>
    </row>
    <row r="14" spans="1:2" x14ac:dyDescent="0.25">
      <c r="A14" t="s">
        <v>134</v>
      </c>
    </row>
    <row r="16" spans="1:2" x14ac:dyDescent="0.25">
      <c r="A16" t="s">
        <v>126</v>
      </c>
      <c r="B16">
        <v>2772</v>
      </c>
    </row>
    <row r="17" spans="1:2" x14ac:dyDescent="0.25">
      <c r="A17" t="s">
        <v>129</v>
      </c>
      <c r="B17">
        <v>13671</v>
      </c>
    </row>
    <row r="18" spans="1:2" x14ac:dyDescent="0.25">
      <c r="A18" t="s">
        <v>130</v>
      </c>
      <c r="B18">
        <v>630</v>
      </c>
    </row>
    <row r="19" spans="1:2" x14ac:dyDescent="0.25">
      <c r="B19" s="247">
        <f>SUM(B16:B18)</f>
        <v>17073</v>
      </c>
    </row>
    <row r="23" spans="1:2" x14ac:dyDescent="0.25">
      <c r="A23" t="s">
        <v>135</v>
      </c>
    </row>
    <row r="25" spans="1:2" x14ac:dyDescent="0.25">
      <c r="B25">
        <v>120432</v>
      </c>
    </row>
    <row r="27" spans="1:2" x14ac:dyDescent="0.25">
      <c r="A27" t="s">
        <v>136</v>
      </c>
      <c r="B27">
        <v>82895</v>
      </c>
    </row>
    <row r="30" spans="1:2" x14ac:dyDescent="0.25">
      <c r="A30" t="s">
        <v>137</v>
      </c>
    </row>
    <row r="32" spans="1:2" x14ac:dyDescent="0.25">
      <c r="B32">
        <f>B25-B27</f>
        <v>37537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Change Register</vt:lpstr>
      <vt:lpstr>AQ2</vt:lpstr>
      <vt:lpstr>Summary!Categoria</vt:lpstr>
      <vt:lpstr>'Change Register'!Print_Area</vt:lpstr>
      <vt:lpstr>Summary!Print_Area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Garcia</cp:lastModifiedBy>
  <cp:lastPrinted>2020-09-18T03:46:37Z</cp:lastPrinted>
  <dcterms:created xsi:type="dcterms:W3CDTF">2020-09-18T02:09:41Z</dcterms:created>
  <dcterms:modified xsi:type="dcterms:W3CDTF">2020-09-18T04:09:25Z</dcterms:modified>
</cp:coreProperties>
</file>