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25b0f41ee1d8f0f/Documents/Work/Strategy/K-12-Strategy-Business-Plan/"/>
    </mc:Choice>
  </mc:AlternateContent>
  <xr:revisionPtr revIDLastSave="268" documentId="8_{CC4FBE10-DF72-4502-B9B6-7429491147AB}" xr6:coauthVersionLast="47" xr6:coauthVersionMax="47" xr10:uidLastSave="{C0E7F33D-A7F2-4CED-B17F-21E1EC121125}"/>
  <bookViews>
    <workbookView xWindow="-120" yWindow="-120" windowWidth="51840" windowHeight="21240" xr2:uid="{0EE0C468-2149-4A7D-8156-9A7797F47512}"/>
  </bookViews>
  <sheets>
    <sheet name="Sheet1" sheetId="1" r:id="rId1"/>
    <sheet name="Inputs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" i="1" l="1"/>
  <c r="U18" i="1" s="1"/>
  <c r="U19" i="1" s="1"/>
  <c r="U16" i="1"/>
  <c r="S18" i="1"/>
  <c r="S17" i="1"/>
  <c r="S16" i="1"/>
  <c r="S19" i="1" s="1"/>
  <c r="Q18" i="1"/>
  <c r="Q16" i="1"/>
  <c r="Q19" i="1" s="1"/>
  <c r="L17" i="1"/>
  <c r="J17" i="1"/>
  <c r="H17" i="1"/>
  <c r="F17" i="1"/>
  <c r="Q17" i="1"/>
  <c r="O17" i="1"/>
  <c r="O16" i="1"/>
  <c r="F5" i="1"/>
  <c r="F6" i="1"/>
  <c r="F7" i="1"/>
  <c r="F8" i="1"/>
  <c r="F9" i="1"/>
  <c r="F10" i="1"/>
  <c r="F11" i="1"/>
  <c r="F12" i="1"/>
  <c r="F4" i="1"/>
  <c r="K13" i="1"/>
  <c r="I13" i="1"/>
  <c r="G13" i="1"/>
  <c r="E13" i="1"/>
  <c r="L12" i="1"/>
  <c r="J12" i="1"/>
  <c r="H12" i="1"/>
  <c r="L11" i="1"/>
  <c r="J11" i="1"/>
  <c r="H11" i="1"/>
  <c r="L10" i="1"/>
  <c r="J10" i="1"/>
  <c r="H10" i="1"/>
  <c r="L9" i="1"/>
  <c r="J9" i="1"/>
  <c r="H9" i="1"/>
  <c r="L8" i="1"/>
  <c r="J8" i="1"/>
  <c r="H8" i="1"/>
  <c r="L7" i="1"/>
  <c r="J7" i="1"/>
  <c r="H7" i="1"/>
  <c r="L6" i="1"/>
  <c r="J6" i="1"/>
  <c r="H6" i="1"/>
  <c r="L5" i="1"/>
  <c r="J5" i="1"/>
  <c r="H5" i="1"/>
  <c r="L4" i="1"/>
  <c r="J4" i="1"/>
  <c r="H4" i="1"/>
  <c r="C2" i="1"/>
  <c r="C4" i="1" s="1"/>
  <c r="C3" i="2"/>
  <c r="C4" i="2"/>
  <c r="C5" i="2"/>
  <c r="C6" i="2"/>
  <c r="C7" i="2"/>
  <c r="C8" i="2"/>
  <c r="C9" i="2"/>
  <c r="C10" i="2"/>
  <c r="C11" i="2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C20" i="2"/>
  <c r="C21" i="2"/>
  <c r="E21" i="2" s="1"/>
  <c r="C22" i="2"/>
  <c r="E22" i="2" s="1"/>
  <c r="C2" i="2"/>
  <c r="D5" i="1"/>
  <c r="D6" i="1"/>
  <c r="D7" i="1"/>
  <c r="D8" i="1"/>
  <c r="D9" i="1"/>
  <c r="D10" i="1"/>
  <c r="D11" i="1"/>
  <c r="D12" i="1"/>
  <c r="D4" i="1"/>
  <c r="E2" i="2"/>
  <c r="E3" i="2"/>
  <c r="E4" i="2"/>
  <c r="E5" i="2"/>
  <c r="E6" i="2"/>
  <c r="E7" i="2"/>
  <c r="E8" i="2"/>
  <c r="E9" i="2"/>
  <c r="E10" i="2"/>
  <c r="E11" i="2"/>
  <c r="E12" i="2"/>
  <c r="E13" i="2"/>
  <c r="E19" i="2"/>
  <c r="E20" i="2"/>
  <c r="L13" i="1" l="1"/>
  <c r="J13" i="1"/>
  <c r="H13" i="1"/>
  <c r="F13" i="1"/>
  <c r="F16" i="1" s="1"/>
  <c r="C8" i="1"/>
  <c r="C10" i="1"/>
  <c r="C9" i="1"/>
  <c r="C6" i="1"/>
  <c r="C11" i="1"/>
  <c r="C5" i="1"/>
  <c r="C7" i="1"/>
  <c r="C12" i="1"/>
  <c r="H16" i="1" l="1"/>
  <c r="J16" i="1" s="1"/>
  <c r="L16" i="1" s="1"/>
  <c r="T13" i="1" l="1"/>
  <c r="R13" i="1"/>
  <c r="P13" i="1"/>
  <c r="N13" i="1"/>
  <c r="U12" i="1"/>
  <c r="U11" i="1"/>
  <c r="U10" i="1"/>
  <c r="U9" i="1"/>
  <c r="U8" i="1"/>
  <c r="U7" i="1"/>
  <c r="U6" i="1"/>
  <c r="U5" i="1"/>
  <c r="U4" i="1"/>
  <c r="S12" i="1"/>
  <c r="S11" i="1"/>
  <c r="S10" i="1"/>
  <c r="S9" i="1"/>
  <c r="S8" i="1"/>
  <c r="S7" i="1"/>
  <c r="S6" i="1"/>
  <c r="S5" i="1"/>
  <c r="S4" i="1"/>
  <c r="Q5" i="1"/>
  <c r="Q6" i="1"/>
  <c r="Q7" i="1"/>
  <c r="Q8" i="1"/>
  <c r="Q9" i="1"/>
  <c r="Q10" i="1"/>
  <c r="Q11" i="1"/>
  <c r="Q12" i="1"/>
  <c r="Q4" i="1"/>
  <c r="O5" i="1"/>
  <c r="O6" i="1"/>
  <c r="O7" i="1"/>
  <c r="O8" i="1"/>
  <c r="O9" i="1"/>
  <c r="O10" i="1"/>
  <c r="O11" i="1"/>
  <c r="O12" i="1"/>
  <c r="O4" i="1"/>
  <c r="F18" i="1" l="1"/>
  <c r="F19" i="1" s="1"/>
  <c r="U13" i="1"/>
  <c r="S13" i="1"/>
  <c r="Q13" i="1"/>
  <c r="O13" i="1"/>
  <c r="H18" i="1" l="1"/>
  <c r="H19" i="1" s="1"/>
  <c r="J18" i="1" l="1"/>
  <c r="J19" i="1" s="1"/>
  <c r="L18" i="1"/>
  <c r="L19" i="1" l="1"/>
  <c r="O18" i="1"/>
  <c r="O19" i="1" s="1"/>
</calcChain>
</file>

<file path=xl/sharedStrings.xml><?xml version="1.0" encoding="utf-8"?>
<sst xmlns="http://schemas.openxmlformats.org/spreadsheetml/2006/main" count="44" uniqueCount="27">
  <si>
    <t xml:space="preserve">Year 1 </t>
  </si>
  <si>
    <t>#of Projects</t>
  </si>
  <si>
    <t xml:space="preserve">$ Total </t>
  </si>
  <si>
    <t>Year 2</t>
  </si>
  <si>
    <t>Year 3</t>
  </si>
  <si>
    <t>Year 4</t>
  </si>
  <si>
    <t>Project Valaues</t>
  </si>
  <si>
    <t>FTE Staff Required</t>
  </si>
  <si>
    <t xml:space="preserve">Building relationships, portfolio  -----------&gt;  Expand to Bigger Projects </t>
  </si>
  <si>
    <t>Value</t>
  </si>
  <si>
    <t>Hourly Salary</t>
  </si>
  <si>
    <t>Hourly cost</t>
  </si>
  <si>
    <t>PE Week</t>
  </si>
  <si>
    <t>PDDW Weeks</t>
  </si>
  <si>
    <t>Annual Cost to PDDW</t>
  </si>
  <si>
    <t>Burden</t>
  </si>
  <si>
    <t>Multiplier</t>
  </si>
  <si>
    <t>Q1</t>
  </si>
  <si>
    <t>Q2</t>
  </si>
  <si>
    <t>Revenue + Start Equity</t>
  </si>
  <si>
    <t>Start Equity</t>
  </si>
  <si>
    <t>Staff + Overhead</t>
  </si>
  <si>
    <t>Q3</t>
  </si>
  <si>
    <t>Q4</t>
  </si>
  <si>
    <t>Cumilatives</t>
  </si>
  <si>
    <t>Bottom Line</t>
  </si>
  <si>
    <t>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</si>
</sst>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6" fontId="0" fillId="2" borderId="0" xfId="0" applyNumberFormat="1" applyFill="1"/>
    <xf numFmtId="0" fontId="0" fillId="0" borderId="3" xfId="0" applyBorder="1"/>
    <xf numFmtId="0" fontId="0" fillId="0" borderId="4" xfId="0" applyBorder="1"/>
    <xf numFmtId="6" fontId="0" fillId="0" borderId="4" xfId="0" applyNumberFormat="1" applyBorder="1"/>
    <xf numFmtId="0" fontId="0" fillId="0" borderId="5" xfId="1" applyNumberFormat="1" applyFont="1" applyBorder="1"/>
    <xf numFmtId="6" fontId="0" fillId="0" borderId="6" xfId="0" applyNumberFormat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2" borderId="0" xfId="1" applyNumberFormat="1" applyFont="1" applyFill="1"/>
    <xf numFmtId="1" fontId="0" fillId="2" borderId="0" xfId="1" applyNumberFormat="1" applyFont="1" applyFill="1"/>
    <xf numFmtId="1" fontId="0" fillId="0" borderId="0" xfId="2" applyNumberFormat="1" applyFont="1" applyAlignment="1">
      <alignment vertical="center" wrapText="1"/>
    </xf>
    <xf numFmtId="6" fontId="0" fillId="0" borderId="0" xfId="0" applyNumberFormat="1"/>
    <xf numFmtId="164" fontId="0" fillId="2" borderId="0" xfId="0" applyNumberFormat="1" applyFill="1"/>
    <xf numFmtId="9" fontId="0" fillId="0" borderId="0" xfId="0" applyNumberFormat="1"/>
    <xf numFmtId="165" fontId="0" fillId="0" borderId="0" xfId="1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7" xfId="0" applyBorder="1"/>
    <xf numFmtId="0" fontId="4" fillId="0" borderId="3" xfId="0" applyFont="1" applyBorder="1"/>
    <xf numFmtId="0" fontId="4" fillId="0" borderId="4" xfId="0" applyFont="1" applyBorder="1"/>
    <xf numFmtId="6" fontId="4" fillId="0" borderId="4" xfId="0" applyNumberFormat="1" applyFont="1" applyBorder="1"/>
    <xf numFmtId="0" fontId="4" fillId="0" borderId="5" xfId="1" applyNumberFormat="1" applyFont="1" applyBorder="1"/>
    <xf numFmtId="6" fontId="4" fillId="0" borderId="6" xfId="0" applyNumberFormat="1" applyFont="1" applyBorder="1"/>
    <xf numFmtId="0" fontId="4" fillId="3" borderId="8" xfId="0" applyFont="1" applyFill="1" applyBorder="1" applyAlignment="1">
      <alignment horizontal="center" wrapText="1"/>
    </xf>
    <xf numFmtId="0" fontId="4" fillId="3" borderId="0" xfId="0" applyFont="1" applyFill="1"/>
    <xf numFmtId="6" fontId="4" fillId="3" borderId="0" xfId="0" applyNumberFormat="1" applyFont="1" applyFill="1"/>
    <xf numFmtId="6" fontId="4" fillId="3" borderId="9" xfId="0" applyNumberFormat="1" applyFont="1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0" xfId="0" applyBorder="1"/>
    <xf numFmtId="6" fontId="0" fillId="0" borderId="0" xfId="0" applyNumberFormat="1" applyBorder="1"/>
    <xf numFmtId="165" fontId="0" fillId="0" borderId="0" xfId="0" applyNumberFormat="1" applyBorder="1"/>
    <xf numFmtId="0" fontId="0" fillId="0" borderId="8" xfId="0" applyBorder="1"/>
    <xf numFmtId="0" fontId="0" fillId="0" borderId="1" xfId="0" applyBorder="1"/>
    <xf numFmtId="6" fontId="2" fillId="0" borderId="8" xfId="0" applyNumberFormat="1" applyFont="1" applyBorder="1"/>
    <xf numFmtId="0" fontId="0" fillId="0" borderId="2" xfId="0" applyBorder="1"/>
    <xf numFmtId="165" fontId="0" fillId="0" borderId="4" xfId="0" applyNumberFormat="1" applyBorder="1"/>
    <xf numFmtId="0" fontId="0" fillId="0" borderId="5" xfId="0" applyBorder="1"/>
    <xf numFmtId="9" fontId="0" fillId="0" borderId="9" xfId="0" applyNumberFormat="1" applyBorder="1"/>
    <xf numFmtId="0" fontId="0" fillId="0" borderId="9" xfId="0" applyBorder="1"/>
    <xf numFmtId="165" fontId="0" fillId="0" borderId="9" xfId="0" applyNumberFormat="1" applyBorder="1"/>
    <xf numFmtId="165" fontId="0" fillId="0" borderId="6" xfId="0" applyNumberFormat="1" applyBorder="1"/>
    <xf numFmtId="0" fontId="0" fillId="0" borderId="0" xfId="0" applyFill="1" applyBorder="1"/>
    <xf numFmtId="6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3">
    <dxf>
      <numFmt numFmtId="1" formatCode="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4-year</a:t>
            </a:r>
            <a:r>
              <a:rPr lang="en-US" baseline="0"/>
              <a:t> Conservative Plan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(Sheet1!$O$13,Sheet1!$Q$13,Sheet1!$S$13,Sheet1!$U$13)</c:f>
              <c:numCache>
                <c:formatCode>"$"#,##0_);[Red]\("$"#,##0\)</c:formatCode>
                <c:ptCount val="4"/>
                <c:pt idx="0">
                  <c:v>460000</c:v>
                </c:pt>
                <c:pt idx="1">
                  <c:v>950000</c:v>
                </c:pt>
                <c:pt idx="2">
                  <c:v>2270000</c:v>
                </c:pt>
                <c:pt idx="3">
                  <c:v>4420000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A-4F9D-ABC3-DAB144F0F822}"/>
            </c:ext>
          </c:extLst>
        </c:ser>
        <c:ser>
          <c:idx val="1"/>
          <c:order val="1"/>
          <c:tx>
            <c:v>Staff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(Sheet1!$O$17,Sheet1!$Q$17,Sheet1!$S$17,Sheet1!$U$17)</c:f>
              <c:numCache>
                <c:formatCode>"$"#,##0_);[Red]\("$"#,##0\)</c:formatCode>
                <c:ptCount val="4"/>
                <c:pt idx="0">
                  <c:v>600000</c:v>
                </c:pt>
                <c:pt idx="1">
                  <c:v>800000</c:v>
                </c:pt>
                <c:pt idx="2">
                  <c:v>1400000</c:v>
                </c:pt>
                <c:pt idx="3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A-4F9D-ABC3-DAB144F0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6160"/>
        <c:axId val="332681840"/>
      </c:lineChart>
      <c:catAx>
        <c:axId val="33268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1840"/>
        <c:crosses val="autoZero"/>
        <c:auto val="1"/>
        <c:lblAlgn val="ctr"/>
        <c:lblOffset val="100"/>
        <c:noMultiLvlLbl val="0"/>
      </c:catAx>
      <c:valAx>
        <c:axId val="332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1 -</a:t>
            </a:r>
            <a:r>
              <a:rPr lang="en-US" baseline="0"/>
              <a:t> Balance Sheet</a:t>
            </a:r>
            <a:r>
              <a:rPr lang="en-US"/>
              <a:t> </a:t>
            </a:r>
          </a:p>
          <a:p>
            <a:pPr>
              <a:defRPr/>
            </a:pPr>
            <a:r>
              <a:rPr lang="en-US" baseline="0"/>
              <a:t>Conservative Plan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 + Starting Equity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(Sheet1!$F$16,Sheet1!$H$16,Sheet1!$J$16,Sheet1!$L$16)</c:f>
              <c:numCache>
                <c:formatCode>"$"#,##0_);[Red]\("$"#,##0\)</c:formatCode>
                <c:ptCount val="4"/>
                <c:pt idx="0">
                  <c:v>500000</c:v>
                </c:pt>
                <c:pt idx="1">
                  <c:v>520000</c:v>
                </c:pt>
                <c:pt idx="2">
                  <c:v>590000</c:v>
                </c:pt>
                <c:pt idx="3">
                  <c:v>860000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B-4869-83E1-BADC6628B34E}"/>
            </c:ext>
          </c:extLst>
        </c:ser>
        <c:ser>
          <c:idx val="1"/>
          <c:order val="1"/>
          <c:tx>
            <c:v>Expenses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(Sheet1!$F$18,Sheet1!$H$18,Sheet1!$J$18,Sheet1!$L$18)</c:f>
              <c:numCache>
                <c:formatCode>_("$"* #,##0_);_("$"* \(#,##0\);_("$"* "-"??_);_(@_)</c:formatCode>
                <c:ptCount val="4"/>
                <c:pt idx="0">
                  <c:v>187500</c:v>
                </c:pt>
                <c:pt idx="1">
                  <c:v>375000</c:v>
                </c:pt>
                <c:pt idx="2">
                  <c:v>562500</c:v>
                </c:pt>
                <c:pt idx="3">
                  <c:v>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B-4869-83E1-BADC6628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86160"/>
        <c:axId val="332681840"/>
      </c:lineChart>
      <c:catAx>
        <c:axId val="33268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1840"/>
        <c:crosses val="autoZero"/>
        <c:auto val="1"/>
        <c:lblAlgn val="ctr"/>
        <c:lblOffset val="100"/>
        <c:noMultiLvlLbl val="0"/>
      </c:catAx>
      <c:valAx>
        <c:axId val="332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6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140139</xdr:colOff>
      <xdr:row>19</xdr:row>
      <xdr:rowOff>125388</xdr:rowOff>
    </xdr:from>
    <xdr:to>
      <xdr:col>21</xdr:col>
      <xdr:colOff>252389</xdr:colOff>
      <xdr:row>37</xdr:row>
      <xdr:rowOff>163488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E0936-007B-980D-C49D-8CEE573E0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691115</xdr:colOff>
      <xdr:row>19</xdr:row>
      <xdr:rowOff>157907</xdr:rowOff>
    </xdr:from>
    <xdr:to>
      <xdr:col>10</xdr:col>
      <xdr:colOff>95208</xdr:colOff>
      <xdr:row>38</xdr:row>
      <xdr:rowOff>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03B708-4A24-4254-8F9C-B067A059A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8D8B7-6BFE-425F-96C5-DEA5D1C00980}" name="Table1" displayName="Table1" ref="D1:E22" totalsRowShown="0" headerRowDxfId="2">
  <autoFilter ref="D1:E22" xr:uid="{E1B8D8B7-6BFE-425F-96C5-DEA5D1C00980}"/>
  <tableColumns count="2">
    <tableColumn id="1" xr3:uid="{B03857D7-9FFE-42CA-AE0C-542C9B51FB25}" name="Value" dataDxfId="1"/>
    <tableColumn id="2" xr3:uid="{1A75E8E5-DF5B-4FFE-8031-8091E28A340A}" name="Hourly cost" dataDxfId="0" dataCellStyle="Percent">
      <calculatedColumnFormula>C2*Table1[[#This Row],[Value]]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4BC8-FC9E-4126-8A3B-6D526C5387B9}">
  <dimension ref="B1:U19"/>
  <sheetViews>
    <sheetView tabSelected="1" zoomScale="130" zoomScaleNormal="130" workbookViewId="0">
      <selection activeCell="U16" sqref="U16:U18"/>
    </sheetView>
  </sheetViews>
  <sheetFormatPr defaultRowHeight="15" x14ac:dyDescent="0.25"/>
  <cols>
    <col min="2" max="2" width="20.28515625" bestFit="1" customWidth="1"/>
    <col min="3" max="3" width="20.85546875" bestFit="1" customWidth="1"/>
    <col min="4" max="12" width="13.28515625" customWidth="1"/>
    <col min="13" max="13" width="4" customWidth="1"/>
    <col min="14" max="14" width="10.42578125" bestFit="1" customWidth="1"/>
    <col min="15" max="15" width="12.5703125" bestFit="1" customWidth="1"/>
    <col min="16" max="16" width="10.42578125" bestFit="1" customWidth="1"/>
    <col min="17" max="17" width="14.140625" bestFit="1" customWidth="1"/>
    <col min="18" max="18" width="10.42578125" bestFit="1" customWidth="1"/>
    <col min="19" max="19" width="12.140625" customWidth="1"/>
    <col min="20" max="20" width="10.42578125" bestFit="1" customWidth="1"/>
    <col min="21" max="21" width="12.5703125" bestFit="1" customWidth="1"/>
  </cols>
  <sheetData>
    <row r="1" spans="2:21" ht="15.75" thickBot="1" x14ac:dyDescent="0.3">
      <c r="B1" t="s">
        <v>16</v>
      </c>
      <c r="C1" s="13"/>
      <c r="N1" t="s">
        <v>8</v>
      </c>
    </row>
    <row r="2" spans="2:21" x14ac:dyDescent="0.25">
      <c r="B2" s="17">
        <v>2</v>
      </c>
      <c r="C2" s="13">
        <f>_xlfn.XLOOKUP(B2,Inputs!D:D,Inputs!E:E)</f>
        <v>142.45014245014244</v>
      </c>
      <c r="D2" s="13">
        <v>310</v>
      </c>
      <c r="E2" s="31" t="s">
        <v>17</v>
      </c>
      <c r="F2" s="32"/>
      <c r="G2" s="31" t="s">
        <v>18</v>
      </c>
      <c r="H2" s="32"/>
      <c r="I2" s="31" t="s">
        <v>22</v>
      </c>
      <c r="J2" s="32"/>
      <c r="K2" s="31" t="s">
        <v>23</v>
      </c>
      <c r="L2" s="32"/>
      <c r="M2" s="25"/>
      <c r="N2" s="29" t="s">
        <v>0</v>
      </c>
      <c r="O2" s="30"/>
      <c r="P2" s="29" t="s">
        <v>3</v>
      </c>
      <c r="Q2" s="30"/>
      <c r="R2" s="29" t="s">
        <v>4</v>
      </c>
      <c r="S2" s="30"/>
      <c r="T2" s="29" t="s">
        <v>5</v>
      </c>
      <c r="U2" s="30"/>
    </row>
    <row r="3" spans="2:21" x14ac:dyDescent="0.25">
      <c r="B3" s="1" t="s">
        <v>6</v>
      </c>
      <c r="C3" s="1" t="s">
        <v>13</v>
      </c>
      <c r="D3" s="1" t="s">
        <v>12</v>
      </c>
      <c r="E3" s="20" t="s">
        <v>1</v>
      </c>
      <c r="F3" s="21" t="s">
        <v>2</v>
      </c>
      <c r="G3" s="20" t="s">
        <v>1</v>
      </c>
      <c r="H3" s="21" t="s">
        <v>2</v>
      </c>
      <c r="I3" s="20" t="s">
        <v>1</v>
      </c>
      <c r="J3" s="21" t="s">
        <v>2</v>
      </c>
      <c r="K3" s="20" t="s">
        <v>1</v>
      </c>
      <c r="L3" s="21" t="s">
        <v>2</v>
      </c>
      <c r="M3" s="26"/>
      <c r="N3" s="3" t="s">
        <v>1</v>
      </c>
      <c r="O3" s="4" t="s">
        <v>2</v>
      </c>
      <c r="P3" s="3" t="s">
        <v>1</v>
      </c>
      <c r="Q3" s="4" t="s">
        <v>2</v>
      </c>
      <c r="R3" s="3" t="s">
        <v>1</v>
      </c>
      <c r="S3" s="4" t="s">
        <v>2</v>
      </c>
      <c r="T3" s="3" t="s">
        <v>1</v>
      </c>
      <c r="U3" s="4" t="s">
        <v>2</v>
      </c>
    </row>
    <row r="4" spans="2:21" x14ac:dyDescent="0.25">
      <c r="B4" s="2">
        <v>20000</v>
      </c>
      <c r="C4" s="14">
        <f>B4/$C$2/40</f>
        <v>3.5100000000000002</v>
      </c>
      <c r="D4" s="10">
        <f>B4/$D$2/40</f>
        <v>1.6129032258064515</v>
      </c>
      <c r="E4" s="20">
        <v>0</v>
      </c>
      <c r="F4" s="22">
        <f>B4*E4</f>
        <v>0</v>
      </c>
      <c r="G4" s="20">
        <v>1</v>
      </c>
      <c r="H4" s="22">
        <f>$B4*G4</f>
        <v>20000</v>
      </c>
      <c r="I4" s="20">
        <v>1</v>
      </c>
      <c r="J4" s="22">
        <f>$B4*I4</f>
        <v>20000</v>
      </c>
      <c r="K4" s="20">
        <v>1</v>
      </c>
      <c r="L4" s="22">
        <f>$B4*K4</f>
        <v>20000</v>
      </c>
      <c r="M4" s="27"/>
      <c r="N4" s="3">
        <v>3</v>
      </c>
      <c r="O4" s="5">
        <f t="shared" ref="O4:O12" si="0">N4*B4</f>
        <v>60000</v>
      </c>
      <c r="P4" s="3">
        <v>5</v>
      </c>
      <c r="Q4" s="5">
        <f>$B4*P4</f>
        <v>100000</v>
      </c>
      <c r="R4" s="3">
        <v>1</v>
      </c>
      <c r="S4" s="5">
        <f>$B4*R4</f>
        <v>20000</v>
      </c>
      <c r="T4" s="3">
        <v>1</v>
      </c>
      <c r="U4" s="5">
        <f>$B4*T4</f>
        <v>20000</v>
      </c>
    </row>
    <row r="5" spans="2:21" x14ac:dyDescent="0.25">
      <c r="B5" s="2">
        <v>50000</v>
      </c>
      <c r="C5" s="14">
        <f t="shared" ref="C5:C12" si="1">B5/$C$2/40</f>
        <v>8.7750000000000021</v>
      </c>
      <c r="D5" s="10">
        <f t="shared" ref="D5:D12" si="2">B5/$D$2/40</f>
        <v>4.032258064516129</v>
      </c>
      <c r="E5" s="20">
        <v>0</v>
      </c>
      <c r="F5" s="22">
        <f t="shared" ref="F5:F12" si="3">B5*E5</f>
        <v>0</v>
      </c>
      <c r="G5" s="20">
        <v>0</v>
      </c>
      <c r="H5" s="22">
        <f t="shared" ref="H5:H12" si="4">$B5*G5</f>
        <v>0</v>
      </c>
      <c r="I5" s="20">
        <v>1</v>
      </c>
      <c r="J5" s="22">
        <f t="shared" ref="J5:J12" si="5">$B5*I5</f>
        <v>50000</v>
      </c>
      <c r="K5" s="20">
        <v>1</v>
      </c>
      <c r="L5" s="22">
        <f t="shared" ref="L5:L12" si="6">$B5*K5</f>
        <v>50000</v>
      </c>
      <c r="M5" s="27"/>
      <c r="N5" s="3">
        <v>2</v>
      </c>
      <c r="O5" s="5">
        <f t="shared" si="0"/>
        <v>100000</v>
      </c>
      <c r="P5" s="3">
        <v>3</v>
      </c>
      <c r="Q5" s="5">
        <f t="shared" ref="Q5:S12" si="7">$B5*P5</f>
        <v>150000</v>
      </c>
      <c r="R5" s="3">
        <v>3</v>
      </c>
      <c r="S5" s="5">
        <f t="shared" si="7"/>
        <v>150000</v>
      </c>
      <c r="T5" s="3">
        <v>2</v>
      </c>
      <c r="U5" s="5">
        <f t="shared" ref="U5" si="8">$B5*T5</f>
        <v>100000</v>
      </c>
    </row>
    <row r="6" spans="2:21" x14ac:dyDescent="0.25">
      <c r="B6" s="2">
        <v>100000</v>
      </c>
      <c r="C6" s="14">
        <f t="shared" si="1"/>
        <v>17.550000000000004</v>
      </c>
      <c r="D6" s="11">
        <f t="shared" si="2"/>
        <v>8.064516129032258</v>
      </c>
      <c r="E6" s="20">
        <v>0</v>
      </c>
      <c r="F6" s="22">
        <f t="shared" si="3"/>
        <v>0</v>
      </c>
      <c r="G6" s="20">
        <v>0</v>
      </c>
      <c r="H6" s="22">
        <f t="shared" si="4"/>
        <v>0</v>
      </c>
      <c r="I6" s="20">
        <v>0</v>
      </c>
      <c r="J6" s="22">
        <f t="shared" si="5"/>
        <v>0</v>
      </c>
      <c r="K6" s="20">
        <v>1</v>
      </c>
      <c r="L6" s="22">
        <f t="shared" si="6"/>
        <v>100000</v>
      </c>
      <c r="M6" s="27"/>
      <c r="N6" s="3">
        <v>1</v>
      </c>
      <c r="O6" s="5">
        <f t="shared" si="0"/>
        <v>100000</v>
      </c>
      <c r="P6" s="3">
        <v>2</v>
      </c>
      <c r="Q6" s="5">
        <f t="shared" si="7"/>
        <v>200000</v>
      </c>
      <c r="R6" s="3">
        <v>5</v>
      </c>
      <c r="S6" s="5">
        <f t="shared" si="7"/>
        <v>500000</v>
      </c>
      <c r="T6" s="3">
        <v>3</v>
      </c>
      <c r="U6" s="5">
        <f t="shared" ref="U6" si="9">$B6*T6</f>
        <v>300000</v>
      </c>
    </row>
    <row r="7" spans="2:21" x14ac:dyDescent="0.25">
      <c r="B7" s="2">
        <v>200000</v>
      </c>
      <c r="C7" s="14">
        <f t="shared" si="1"/>
        <v>35.100000000000009</v>
      </c>
      <c r="D7" s="11">
        <f t="shared" si="2"/>
        <v>16.129032258064516</v>
      </c>
      <c r="E7" s="20">
        <v>0</v>
      </c>
      <c r="F7" s="22">
        <f t="shared" si="3"/>
        <v>0</v>
      </c>
      <c r="G7" s="20">
        <v>0</v>
      </c>
      <c r="H7" s="22">
        <f t="shared" si="4"/>
        <v>0</v>
      </c>
      <c r="I7" s="20">
        <v>0</v>
      </c>
      <c r="J7" s="22">
        <f t="shared" si="5"/>
        <v>0</v>
      </c>
      <c r="K7" s="20">
        <v>0.5</v>
      </c>
      <c r="L7" s="22">
        <f t="shared" si="6"/>
        <v>100000</v>
      </c>
      <c r="M7" s="27"/>
      <c r="N7" s="3">
        <v>1</v>
      </c>
      <c r="O7" s="5">
        <f t="shared" si="0"/>
        <v>200000</v>
      </c>
      <c r="P7" s="3">
        <v>1</v>
      </c>
      <c r="Q7" s="5">
        <f t="shared" si="7"/>
        <v>200000</v>
      </c>
      <c r="R7" s="3">
        <v>2</v>
      </c>
      <c r="S7" s="5">
        <f t="shared" si="7"/>
        <v>400000</v>
      </c>
      <c r="T7" s="3">
        <v>2</v>
      </c>
      <c r="U7" s="5">
        <f t="shared" ref="U7" si="10">$B7*T7</f>
        <v>400000</v>
      </c>
    </row>
    <row r="8" spans="2:21" x14ac:dyDescent="0.25">
      <c r="B8" s="2">
        <v>300000</v>
      </c>
      <c r="C8" s="14">
        <f t="shared" si="1"/>
        <v>52.65</v>
      </c>
      <c r="D8" s="11">
        <f t="shared" si="2"/>
        <v>24.193548387096776</v>
      </c>
      <c r="E8" s="20"/>
      <c r="F8" s="22">
        <f t="shared" si="3"/>
        <v>0</v>
      </c>
      <c r="G8" s="20">
        <v>0</v>
      </c>
      <c r="H8" s="22">
        <f t="shared" si="4"/>
        <v>0</v>
      </c>
      <c r="I8" s="20">
        <v>0</v>
      </c>
      <c r="J8" s="22">
        <f t="shared" si="5"/>
        <v>0</v>
      </c>
      <c r="K8" s="20">
        <v>0</v>
      </c>
      <c r="L8" s="22">
        <f t="shared" si="6"/>
        <v>0</v>
      </c>
      <c r="M8" s="27"/>
      <c r="N8" s="3"/>
      <c r="O8" s="5">
        <f t="shared" si="0"/>
        <v>0</v>
      </c>
      <c r="P8" s="3">
        <v>1</v>
      </c>
      <c r="Q8" s="5">
        <f t="shared" si="7"/>
        <v>300000</v>
      </c>
      <c r="R8" s="3">
        <v>1</v>
      </c>
      <c r="S8" s="5">
        <f t="shared" si="7"/>
        <v>300000</v>
      </c>
      <c r="T8" s="3">
        <v>2</v>
      </c>
      <c r="U8" s="5">
        <f t="shared" ref="U8" si="11">$B8*T8</f>
        <v>600000</v>
      </c>
    </row>
    <row r="9" spans="2:21" x14ac:dyDescent="0.25">
      <c r="B9" s="2">
        <v>400000</v>
      </c>
      <c r="C9" s="14">
        <f t="shared" si="1"/>
        <v>70.200000000000017</v>
      </c>
      <c r="D9" s="11">
        <f t="shared" si="2"/>
        <v>32.258064516129032</v>
      </c>
      <c r="E9" s="20"/>
      <c r="F9" s="22">
        <f t="shared" si="3"/>
        <v>0</v>
      </c>
      <c r="G9" s="20"/>
      <c r="H9" s="22">
        <f t="shared" si="4"/>
        <v>0</v>
      </c>
      <c r="I9" s="20">
        <v>0</v>
      </c>
      <c r="J9" s="22">
        <f t="shared" si="5"/>
        <v>0</v>
      </c>
      <c r="K9" s="20">
        <v>0</v>
      </c>
      <c r="L9" s="22">
        <f t="shared" si="6"/>
        <v>0</v>
      </c>
      <c r="M9" s="27"/>
      <c r="N9" s="3"/>
      <c r="O9" s="5">
        <f t="shared" si="0"/>
        <v>0</v>
      </c>
      <c r="P9" s="3"/>
      <c r="Q9" s="5">
        <f t="shared" si="7"/>
        <v>0</v>
      </c>
      <c r="R9" s="3">
        <v>1</v>
      </c>
      <c r="S9" s="5">
        <f t="shared" si="7"/>
        <v>400000</v>
      </c>
      <c r="T9" s="3">
        <v>2</v>
      </c>
      <c r="U9" s="5">
        <f t="shared" ref="U9" si="12">$B9*T9</f>
        <v>800000</v>
      </c>
    </row>
    <row r="10" spans="2:21" x14ac:dyDescent="0.25">
      <c r="B10" s="2">
        <v>500000</v>
      </c>
      <c r="C10" s="14">
        <f t="shared" si="1"/>
        <v>87.750000000000014</v>
      </c>
      <c r="D10" s="11">
        <f t="shared" si="2"/>
        <v>40.322580645161295</v>
      </c>
      <c r="E10" s="20"/>
      <c r="F10" s="22">
        <f t="shared" si="3"/>
        <v>0</v>
      </c>
      <c r="G10" s="20"/>
      <c r="H10" s="22">
        <f t="shared" si="4"/>
        <v>0</v>
      </c>
      <c r="I10" s="20">
        <v>0</v>
      </c>
      <c r="J10" s="22">
        <f t="shared" si="5"/>
        <v>0</v>
      </c>
      <c r="K10" s="20">
        <v>0</v>
      </c>
      <c r="L10" s="22">
        <f t="shared" si="6"/>
        <v>0</v>
      </c>
      <c r="M10" s="27"/>
      <c r="N10" s="3"/>
      <c r="O10" s="5">
        <f t="shared" si="0"/>
        <v>0</v>
      </c>
      <c r="P10" s="3"/>
      <c r="Q10" s="5">
        <f t="shared" si="7"/>
        <v>0</v>
      </c>
      <c r="R10" s="3">
        <v>1</v>
      </c>
      <c r="S10" s="5">
        <f t="shared" si="7"/>
        <v>500000</v>
      </c>
      <c r="T10" s="3">
        <v>2</v>
      </c>
      <c r="U10" s="5">
        <f t="shared" ref="U10" si="13">$B10*T10</f>
        <v>1000000</v>
      </c>
    </row>
    <row r="11" spans="2:21" x14ac:dyDescent="0.25">
      <c r="B11" s="2">
        <v>600000</v>
      </c>
      <c r="C11" s="14">
        <f t="shared" si="1"/>
        <v>105.3</v>
      </c>
      <c r="D11" s="11">
        <f t="shared" si="2"/>
        <v>48.387096774193552</v>
      </c>
      <c r="E11" s="20"/>
      <c r="F11" s="22">
        <f t="shared" si="3"/>
        <v>0</v>
      </c>
      <c r="G11" s="20"/>
      <c r="H11" s="22">
        <f t="shared" si="4"/>
        <v>0</v>
      </c>
      <c r="I11" s="20"/>
      <c r="J11" s="22">
        <f t="shared" si="5"/>
        <v>0</v>
      </c>
      <c r="K11" s="20">
        <v>0</v>
      </c>
      <c r="L11" s="22">
        <f t="shared" si="6"/>
        <v>0</v>
      </c>
      <c r="M11" s="27"/>
      <c r="N11" s="3"/>
      <c r="O11" s="5">
        <f t="shared" si="0"/>
        <v>0</v>
      </c>
      <c r="P11" s="3"/>
      <c r="Q11" s="5">
        <f t="shared" si="7"/>
        <v>0</v>
      </c>
      <c r="R11" s="3"/>
      <c r="S11" s="5">
        <f t="shared" si="7"/>
        <v>0</v>
      </c>
      <c r="T11" s="3">
        <v>2</v>
      </c>
      <c r="U11" s="5">
        <f t="shared" ref="U11" si="14">$B11*T11</f>
        <v>1200000</v>
      </c>
    </row>
    <row r="12" spans="2:21" x14ac:dyDescent="0.25">
      <c r="B12" s="2">
        <v>700000</v>
      </c>
      <c r="C12" s="14">
        <f t="shared" si="1"/>
        <v>122.85000000000002</v>
      </c>
      <c r="D12" s="11">
        <f t="shared" si="2"/>
        <v>56.451612903225808</v>
      </c>
      <c r="E12" s="20"/>
      <c r="F12" s="22">
        <f t="shared" si="3"/>
        <v>0</v>
      </c>
      <c r="G12" s="20"/>
      <c r="H12" s="22">
        <f t="shared" si="4"/>
        <v>0</v>
      </c>
      <c r="I12" s="20"/>
      <c r="J12" s="22">
        <f t="shared" si="5"/>
        <v>0</v>
      </c>
      <c r="K12" s="20"/>
      <c r="L12" s="22">
        <f t="shared" si="6"/>
        <v>0</v>
      </c>
      <c r="M12" s="27"/>
      <c r="N12" s="3"/>
      <c r="O12" s="5">
        <f t="shared" si="0"/>
        <v>0</v>
      </c>
      <c r="P12" s="3"/>
      <c r="Q12" s="5">
        <f t="shared" si="7"/>
        <v>0</v>
      </c>
      <c r="R12" s="3"/>
      <c r="S12" s="5">
        <f t="shared" si="7"/>
        <v>0</v>
      </c>
      <c r="T12" s="3"/>
      <c r="U12" s="5">
        <f t="shared" ref="U12" si="15">$B12*T12</f>
        <v>0</v>
      </c>
    </row>
    <row r="13" spans="2:21" ht="15.75" thickBot="1" x14ac:dyDescent="0.3">
      <c r="E13" s="23">
        <f t="shared" ref="E13" si="16">SUM(E4:E12)</f>
        <v>0</v>
      </c>
      <c r="F13" s="24">
        <f t="shared" ref="F13" si="17">SUM(F4:F12)</f>
        <v>0</v>
      </c>
      <c r="G13" s="23">
        <f t="shared" ref="G13" si="18">SUM(G4:G12)</f>
        <v>1</v>
      </c>
      <c r="H13" s="24">
        <f t="shared" ref="H13" si="19">SUM(H4:H12)</f>
        <v>20000</v>
      </c>
      <c r="I13" s="23">
        <f t="shared" ref="I13" si="20">SUM(I4:I12)</f>
        <v>2</v>
      </c>
      <c r="J13" s="24">
        <f t="shared" ref="J13" si="21">SUM(J4:J12)</f>
        <v>70000</v>
      </c>
      <c r="K13" s="23">
        <f t="shared" ref="K13" si="22">SUM(K4:K12)</f>
        <v>3.5</v>
      </c>
      <c r="L13" s="24">
        <f t="shared" ref="L13" si="23">SUM(L4:L12)</f>
        <v>270000</v>
      </c>
      <c r="M13" s="28"/>
      <c r="N13" s="6">
        <f t="shared" ref="N13:U13" si="24">SUM(N4:N12)</f>
        <v>7</v>
      </c>
      <c r="O13" s="7">
        <f t="shared" si="24"/>
        <v>460000</v>
      </c>
      <c r="P13" s="6">
        <f t="shared" si="24"/>
        <v>12</v>
      </c>
      <c r="Q13" s="7">
        <f t="shared" si="24"/>
        <v>950000</v>
      </c>
      <c r="R13" s="6">
        <f t="shared" si="24"/>
        <v>14</v>
      </c>
      <c r="S13" s="7">
        <f t="shared" si="24"/>
        <v>2270000</v>
      </c>
      <c r="T13" s="6">
        <f t="shared" si="24"/>
        <v>16</v>
      </c>
      <c r="U13" s="7">
        <f t="shared" si="24"/>
        <v>4420000</v>
      </c>
    </row>
    <row r="14" spans="2:21" ht="15.75" thickBot="1" x14ac:dyDescent="0.3">
      <c r="B14" t="s">
        <v>24</v>
      </c>
      <c r="E14" s="36"/>
      <c r="F14" s="36"/>
      <c r="G14" s="36"/>
      <c r="H14" s="36"/>
      <c r="I14" s="36"/>
      <c r="J14" s="36"/>
      <c r="K14" s="36"/>
      <c r="L14" s="36"/>
      <c r="M14" s="19"/>
      <c r="N14" s="19"/>
      <c r="O14" s="19"/>
      <c r="P14" s="19"/>
      <c r="Q14" s="19"/>
      <c r="R14" s="19"/>
      <c r="S14" s="19"/>
      <c r="T14" s="19"/>
      <c r="U14" s="19"/>
    </row>
    <row r="15" spans="2:21" x14ac:dyDescent="0.25">
      <c r="B15" s="37" t="s">
        <v>20</v>
      </c>
      <c r="C15" s="38">
        <v>500000</v>
      </c>
      <c r="D15" s="36"/>
      <c r="E15" s="36"/>
      <c r="F15" s="36"/>
      <c r="G15" s="36"/>
      <c r="H15" s="36"/>
      <c r="I15" s="36"/>
      <c r="J15" s="36"/>
      <c r="K15" s="36"/>
      <c r="L15" s="39"/>
      <c r="N15">
        <v>3</v>
      </c>
      <c r="O15" s="16" t="s">
        <v>26</v>
      </c>
      <c r="P15">
        <v>4</v>
      </c>
      <c r="Q15" s="16" t="s">
        <v>26</v>
      </c>
      <c r="R15">
        <v>7</v>
      </c>
      <c r="S15" s="16" t="s">
        <v>26</v>
      </c>
      <c r="T15">
        <v>13</v>
      </c>
      <c r="U15" s="16" t="s">
        <v>26</v>
      </c>
    </row>
    <row r="16" spans="2:21" x14ac:dyDescent="0.25">
      <c r="B16" s="3" t="s">
        <v>19</v>
      </c>
      <c r="C16" s="33"/>
      <c r="D16" s="33"/>
      <c r="E16" s="33"/>
      <c r="F16" s="34">
        <f>F13+C15</f>
        <v>500000</v>
      </c>
      <c r="G16" s="33"/>
      <c r="H16" s="34">
        <f>H13+F16</f>
        <v>520000</v>
      </c>
      <c r="I16" s="33"/>
      <c r="J16" s="34">
        <f>J13+H16</f>
        <v>590000</v>
      </c>
      <c r="K16" s="33"/>
      <c r="L16" s="5">
        <f>L13+J16</f>
        <v>860000</v>
      </c>
      <c r="M16" s="13"/>
      <c r="O16" s="13">
        <f>L16</f>
        <v>860000</v>
      </c>
      <c r="Q16" s="34">
        <f>Q13+O16</f>
        <v>1810000</v>
      </c>
      <c r="S16" s="34">
        <f>S13+Q16</f>
        <v>4080000</v>
      </c>
      <c r="U16" s="34">
        <f>U13+S16</f>
        <v>8500000</v>
      </c>
    </row>
    <row r="17" spans="2:21" x14ac:dyDescent="0.25">
      <c r="B17" s="3" t="s">
        <v>7</v>
      </c>
      <c r="C17" s="33"/>
      <c r="D17" s="33"/>
      <c r="E17" s="35"/>
      <c r="F17" s="35">
        <f>$O$17/4</f>
        <v>150000</v>
      </c>
      <c r="G17" s="35"/>
      <c r="H17" s="35">
        <f>$O$17/4+F17</f>
        <v>300000</v>
      </c>
      <c r="I17" s="35"/>
      <c r="J17" s="35">
        <f>$O$17/4+H17</f>
        <v>450000</v>
      </c>
      <c r="K17" s="35"/>
      <c r="L17" s="40">
        <f>$O$17/4+J17</f>
        <v>600000</v>
      </c>
      <c r="M17" s="18"/>
      <c r="O17" s="13">
        <f>N15*200000</f>
        <v>600000</v>
      </c>
      <c r="Q17" s="13">
        <f>P15*200000</f>
        <v>800000</v>
      </c>
      <c r="S17" s="13">
        <f>R15*200000</f>
        <v>1400000</v>
      </c>
      <c r="U17" s="13">
        <f>T15*200000</f>
        <v>2600000</v>
      </c>
    </row>
    <row r="18" spans="2:21" ht="15.75" thickBot="1" x14ac:dyDescent="0.3">
      <c r="B18" s="41" t="s">
        <v>21</v>
      </c>
      <c r="C18" s="42">
        <v>0.25</v>
      </c>
      <c r="D18" s="43"/>
      <c r="E18" s="43"/>
      <c r="F18" s="44">
        <f>F17*(1+$C$18)</f>
        <v>187500</v>
      </c>
      <c r="G18" s="44"/>
      <c r="H18" s="44">
        <f>H17*(1+$C$18)</f>
        <v>375000</v>
      </c>
      <c r="I18" s="44"/>
      <c r="J18" s="44">
        <f>J17*(1+$C$18)</f>
        <v>562500</v>
      </c>
      <c r="K18" s="44"/>
      <c r="L18" s="45">
        <f>L17*(1+$C$18)</f>
        <v>750000</v>
      </c>
      <c r="M18" s="18"/>
      <c r="O18" s="13">
        <f t="shared" ref="O17:O18" si="25">L18</f>
        <v>750000</v>
      </c>
      <c r="Q18" s="44">
        <f>Q17*(1+$C$18)</f>
        <v>1000000</v>
      </c>
      <c r="S18" s="44">
        <f>S17*(1+$C$18)</f>
        <v>1750000</v>
      </c>
      <c r="U18" s="44">
        <f>U17*(1+$C$18)</f>
        <v>3250000</v>
      </c>
    </row>
    <row r="19" spans="2:21" x14ac:dyDescent="0.25">
      <c r="B19" s="46" t="s">
        <v>25</v>
      </c>
      <c r="F19" s="47">
        <f>F16-F18</f>
        <v>312500</v>
      </c>
      <c r="G19" s="47"/>
      <c r="H19" s="47">
        <f t="shared" ref="G19:L19" si="26">H16-H18</f>
        <v>145000</v>
      </c>
      <c r="I19" s="47"/>
      <c r="J19" s="47">
        <f t="shared" si="26"/>
        <v>27500</v>
      </c>
      <c r="K19" s="47"/>
      <c r="L19" s="47">
        <f t="shared" si="26"/>
        <v>110000</v>
      </c>
      <c r="O19" s="47">
        <f t="shared" ref="O19" si="27">O16-O18</f>
        <v>110000</v>
      </c>
      <c r="Q19" s="47">
        <f t="shared" ref="Q19" si="28">Q16-Q18</f>
        <v>810000</v>
      </c>
      <c r="S19" s="47">
        <f t="shared" ref="S19" si="29">S16-S18</f>
        <v>2330000</v>
      </c>
      <c r="U19" s="47">
        <f t="shared" ref="U19" si="30">U16-U18</f>
        <v>5250000</v>
      </c>
    </row>
  </sheetData>
  <mergeCells count="8">
    <mergeCell ref="N2:O2"/>
    <mergeCell ref="P2:Q2"/>
    <mergeCell ref="R2:S2"/>
    <mergeCell ref="T2:U2"/>
    <mergeCell ref="E2:F2"/>
    <mergeCell ref="G2:H2"/>
    <mergeCell ref="I2:J2"/>
    <mergeCell ref="K2:L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94D7505-1F82-4D4F-8B4B-BFBB6FBCB32A}">
          <x14:formula1>
            <xm:f>Inputs!$D$2:$D$22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5500-C4B3-4549-AFB0-FFA2CBA1FA3F}">
  <dimension ref="A1:E22"/>
  <sheetViews>
    <sheetView topLeftCell="A2" zoomScale="118" workbookViewId="0">
      <selection activeCell="D2" sqref="D2:D8"/>
    </sheetView>
  </sheetViews>
  <sheetFormatPr defaultRowHeight="15" x14ac:dyDescent="0.25"/>
  <cols>
    <col min="1" max="1" width="19.85546875" bestFit="1" customWidth="1"/>
    <col min="3" max="3" width="12.5703125" bestFit="1" customWidth="1"/>
    <col min="4" max="4" width="10.5703125" bestFit="1" customWidth="1"/>
    <col min="5" max="5" width="15.7109375" bestFit="1" customWidth="1"/>
  </cols>
  <sheetData>
    <row r="1" spans="1:5" x14ac:dyDescent="0.25">
      <c r="A1" t="s">
        <v>14</v>
      </c>
      <c r="B1" t="s">
        <v>15</v>
      </c>
      <c r="C1" t="s">
        <v>10</v>
      </c>
      <c r="D1" s="8" t="s">
        <v>9</v>
      </c>
      <c r="E1" s="8" t="s">
        <v>11</v>
      </c>
    </row>
    <row r="2" spans="1:5" x14ac:dyDescent="0.25">
      <c r="A2" s="13">
        <v>200000</v>
      </c>
      <c r="B2" s="15">
        <v>0.35</v>
      </c>
      <c r="C2" s="13">
        <f>A2/(1+B2)/2080</f>
        <v>71.225071225071218</v>
      </c>
      <c r="D2" s="9">
        <v>1.6</v>
      </c>
      <c r="E2" s="12">
        <f>C2*Table1[[#This Row],[Value]]</f>
        <v>113.96011396011396</v>
      </c>
    </row>
    <row r="3" spans="1:5" x14ac:dyDescent="0.25">
      <c r="A3" s="13">
        <v>200000</v>
      </c>
      <c r="B3" s="15">
        <v>0.35</v>
      </c>
      <c r="C3" s="13">
        <f t="shared" ref="C3:C22" si="0">A3/(1+B3)/2080</f>
        <v>71.225071225071218</v>
      </c>
      <c r="D3" s="9">
        <v>1.7</v>
      </c>
      <c r="E3" s="12">
        <f>C3*Table1[[#This Row],[Value]]</f>
        <v>121.08262108262107</v>
      </c>
    </row>
    <row r="4" spans="1:5" x14ac:dyDescent="0.25">
      <c r="A4" s="13">
        <v>200000</v>
      </c>
      <c r="B4" s="15">
        <v>0.35</v>
      </c>
      <c r="C4" s="13">
        <f t="shared" si="0"/>
        <v>71.225071225071218</v>
      </c>
      <c r="D4" s="9">
        <v>1.8</v>
      </c>
      <c r="E4" s="12">
        <f>C4*Table1[[#This Row],[Value]]</f>
        <v>128.2051282051282</v>
      </c>
    </row>
    <row r="5" spans="1:5" x14ac:dyDescent="0.25">
      <c r="A5" s="13">
        <v>200000</v>
      </c>
      <c r="B5" s="15">
        <v>0.35</v>
      </c>
      <c r="C5" s="13">
        <f t="shared" si="0"/>
        <v>71.225071225071218</v>
      </c>
      <c r="D5" s="9">
        <v>1.9</v>
      </c>
      <c r="E5" s="12">
        <f>C5*Table1[[#This Row],[Value]]</f>
        <v>135.32763532763531</v>
      </c>
    </row>
    <row r="6" spans="1:5" x14ac:dyDescent="0.25">
      <c r="A6" s="13">
        <v>200000</v>
      </c>
      <c r="B6" s="15">
        <v>0.35</v>
      </c>
      <c r="C6" s="13">
        <f t="shared" si="0"/>
        <v>71.225071225071218</v>
      </c>
      <c r="D6" s="9">
        <v>2</v>
      </c>
      <c r="E6" s="12">
        <f>C6*Table1[[#This Row],[Value]]</f>
        <v>142.45014245014244</v>
      </c>
    </row>
    <row r="7" spans="1:5" x14ac:dyDescent="0.25">
      <c r="A7" s="13">
        <v>200000</v>
      </c>
      <c r="B7" s="15">
        <v>0.35</v>
      </c>
      <c r="C7" s="13">
        <f t="shared" si="0"/>
        <v>71.225071225071218</v>
      </c>
      <c r="D7" s="9">
        <v>2.1</v>
      </c>
      <c r="E7" s="12">
        <f>C7*Table1[[#This Row],[Value]]</f>
        <v>149.57264957264957</v>
      </c>
    </row>
    <row r="8" spans="1:5" x14ac:dyDescent="0.25">
      <c r="A8" s="13">
        <v>200000</v>
      </c>
      <c r="B8" s="15">
        <v>0.35</v>
      </c>
      <c r="C8" s="13">
        <f t="shared" si="0"/>
        <v>71.225071225071218</v>
      </c>
      <c r="D8" s="9">
        <v>2.2000000000000002</v>
      </c>
      <c r="E8" s="12">
        <f>C8*Table1[[#This Row],[Value]]</f>
        <v>156.6951566951567</v>
      </c>
    </row>
    <row r="9" spans="1:5" x14ac:dyDescent="0.25">
      <c r="A9" s="13">
        <v>200000</v>
      </c>
      <c r="B9" s="15">
        <v>0.35</v>
      </c>
      <c r="C9" s="13">
        <f t="shared" si="0"/>
        <v>71.225071225071218</v>
      </c>
      <c r="D9" s="9">
        <v>2.2999999999999998</v>
      </c>
      <c r="E9" s="12">
        <f>C9*Table1[[#This Row],[Value]]</f>
        <v>163.8176638176638</v>
      </c>
    </row>
    <row r="10" spans="1:5" x14ac:dyDescent="0.25">
      <c r="A10" s="13">
        <v>200000</v>
      </c>
      <c r="B10" s="15">
        <v>0.35</v>
      </c>
      <c r="C10" s="13">
        <f t="shared" si="0"/>
        <v>71.225071225071218</v>
      </c>
      <c r="D10" s="9">
        <v>2.4</v>
      </c>
      <c r="E10" s="12">
        <f>C10*Table1[[#This Row],[Value]]</f>
        <v>170.94017094017093</v>
      </c>
    </row>
    <row r="11" spans="1:5" x14ac:dyDescent="0.25">
      <c r="A11" s="13">
        <v>200000</v>
      </c>
      <c r="B11" s="15">
        <v>0.35</v>
      </c>
      <c r="C11" s="13">
        <f t="shared" si="0"/>
        <v>71.225071225071218</v>
      </c>
      <c r="D11" s="9">
        <v>2.5</v>
      </c>
      <c r="E11" s="12">
        <f>C11*Table1[[#This Row],[Value]]</f>
        <v>178.06267806267806</v>
      </c>
    </row>
    <row r="12" spans="1:5" x14ac:dyDescent="0.25">
      <c r="A12" s="13">
        <v>200000</v>
      </c>
      <c r="B12" s="15">
        <v>0.35</v>
      </c>
      <c r="C12" s="13">
        <f t="shared" si="0"/>
        <v>71.225071225071218</v>
      </c>
      <c r="D12" s="9">
        <v>2.6</v>
      </c>
      <c r="E12" s="12">
        <f>C12*Table1[[#This Row],[Value]]</f>
        <v>185.18518518518516</v>
      </c>
    </row>
    <row r="13" spans="1:5" x14ac:dyDescent="0.25">
      <c r="A13" s="13">
        <v>200000</v>
      </c>
      <c r="B13" s="15">
        <v>0.35</v>
      </c>
      <c r="C13" s="13">
        <f t="shared" si="0"/>
        <v>71.225071225071218</v>
      </c>
      <c r="D13" s="9">
        <v>2.7</v>
      </c>
      <c r="E13" s="12">
        <f>C13*Table1[[#This Row],[Value]]</f>
        <v>192.30769230769229</v>
      </c>
    </row>
    <row r="14" spans="1:5" x14ac:dyDescent="0.25">
      <c r="A14" s="13">
        <v>200000</v>
      </c>
      <c r="B14" s="15">
        <v>0.35</v>
      </c>
      <c r="C14" s="13">
        <f t="shared" si="0"/>
        <v>71.225071225071218</v>
      </c>
      <c r="D14" s="9">
        <v>2.8</v>
      </c>
      <c r="E14" s="12">
        <f>C14*Table1[[#This Row],[Value]]</f>
        <v>199.43019943019939</v>
      </c>
    </row>
    <row r="15" spans="1:5" x14ac:dyDescent="0.25">
      <c r="A15" s="13">
        <v>200000</v>
      </c>
      <c r="B15" s="15">
        <v>0.35</v>
      </c>
      <c r="C15" s="13">
        <f t="shared" si="0"/>
        <v>71.225071225071218</v>
      </c>
      <c r="D15" s="9">
        <v>2.9</v>
      </c>
      <c r="E15" s="12">
        <f>C15*Table1[[#This Row],[Value]]</f>
        <v>206.55270655270652</v>
      </c>
    </row>
    <row r="16" spans="1:5" x14ac:dyDescent="0.25">
      <c r="A16" s="13">
        <v>200000</v>
      </c>
      <c r="B16" s="15">
        <v>0.35</v>
      </c>
      <c r="C16" s="13">
        <f t="shared" si="0"/>
        <v>71.225071225071218</v>
      </c>
      <c r="D16" s="9">
        <v>3</v>
      </c>
      <c r="E16" s="12">
        <f>C16*Table1[[#This Row],[Value]]</f>
        <v>213.67521367521366</v>
      </c>
    </row>
    <row r="17" spans="1:5" x14ac:dyDescent="0.25">
      <c r="A17" s="13">
        <v>200000</v>
      </c>
      <c r="B17" s="15">
        <v>0.35</v>
      </c>
      <c r="C17" s="13">
        <f t="shared" si="0"/>
        <v>71.225071225071218</v>
      </c>
      <c r="D17" s="9">
        <v>3.1</v>
      </c>
      <c r="E17" s="12">
        <f>C17*Table1[[#This Row],[Value]]</f>
        <v>220.79772079772079</v>
      </c>
    </row>
    <row r="18" spans="1:5" x14ac:dyDescent="0.25">
      <c r="A18" s="13">
        <v>200000</v>
      </c>
      <c r="B18" s="15">
        <v>0.35</v>
      </c>
      <c r="C18" s="13">
        <f t="shared" si="0"/>
        <v>71.225071225071218</v>
      </c>
      <c r="D18" s="9">
        <v>3.15</v>
      </c>
      <c r="E18" s="12">
        <f>C18*Table1[[#This Row],[Value]]</f>
        <v>224.35897435897434</v>
      </c>
    </row>
    <row r="19" spans="1:5" x14ac:dyDescent="0.25">
      <c r="A19" s="13">
        <v>200000</v>
      </c>
      <c r="B19" s="15">
        <v>0.35</v>
      </c>
      <c r="C19" s="13">
        <f t="shared" si="0"/>
        <v>71.225071225071218</v>
      </c>
      <c r="D19" s="9">
        <v>3.2</v>
      </c>
      <c r="E19" s="12">
        <f>C19*Table1[[#This Row],[Value]]</f>
        <v>227.92022792022792</v>
      </c>
    </row>
    <row r="20" spans="1:5" x14ac:dyDescent="0.25">
      <c r="A20" s="13">
        <v>200000</v>
      </c>
      <c r="B20" s="15">
        <v>0.35</v>
      </c>
      <c r="C20" s="13">
        <f t="shared" si="0"/>
        <v>71.225071225071218</v>
      </c>
      <c r="D20" s="9">
        <v>3.3</v>
      </c>
      <c r="E20" s="12">
        <f>C20*Table1[[#This Row],[Value]]</f>
        <v>235.04273504273502</v>
      </c>
    </row>
    <row r="21" spans="1:5" x14ac:dyDescent="0.25">
      <c r="A21" s="13">
        <v>200000</v>
      </c>
      <c r="B21" s="15">
        <v>0.35</v>
      </c>
      <c r="C21" s="13">
        <f t="shared" si="0"/>
        <v>71.225071225071218</v>
      </c>
      <c r="D21" s="9">
        <v>3.4</v>
      </c>
      <c r="E21" s="12">
        <f>C21*Table1[[#This Row],[Value]]</f>
        <v>242.16524216524215</v>
      </c>
    </row>
    <row r="22" spans="1:5" x14ac:dyDescent="0.25">
      <c r="A22" s="13">
        <v>200000</v>
      </c>
      <c r="B22" s="15">
        <v>0.35</v>
      </c>
      <c r="C22" s="13">
        <f t="shared" si="0"/>
        <v>71.225071225071218</v>
      </c>
      <c r="D22" s="9">
        <v>3.5</v>
      </c>
      <c r="E22" s="12">
        <f>C22*Table1[[#This Row],[Value]]</f>
        <v>249.28774928774925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Inputs</vt:lpstr>
    </vt:vector>
  </TitlesOfParts>
  <Company>Perkins Eastman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Davis</dc:creator>
  <cp:lastModifiedBy>Douwe Wieberdink</cp:lastModifiedBy>
  <dcterms:created xsi:type="dcterms:W3CDTF">2025-08-14T12:37:19Z</dcterms:created>
  <dcterms:modified xsi:type="dcterms:W3CDTF">2025-09-17T15:00:02Z</dcterms:modified>
</cp:coreProperties>
</file>