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codeName="ThisWorkbook" autoCompressPictures="0"/>
  <bookViews>
    <workbookView xWindow="14400" yWindow="0" windowWidth="14400" windowHeight="17480" tabRatio="712" firstSheet="4" activeTab="4"/>
    <workbookView xWindow="0" yWindow="0" windowWidth="28800" windowHeight="17480" tabRatio="500" activeTab="4"/>
  </bookViews>
  <sheets>
    <sheet name="Growth Paths " sheetId="323" r:id="rId1"/>
    <sheet name="Conversions" sheetId="6" r:id="rId2"/>
    <sheet name="Constants" sheetId="203" r:id="rId3"/>
    <sheet name="IND.Tech" sheetId="259" r:id="rId4"/>
    <sheet name="IND.a" sheetId="260" r:id="rId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GL.Biofuels.Scenario">#REF!</definedName>
    <definedName name="AGL.LandUse.Scenario">#REF!</definedName>
    <definedName name="AGL.Livestock.Scenario">#REF!</definedName>
    <definedName name="Base_Year">#REF!</definedName>
    <definedName name="BIO.SUP.Scenario">#REF!</definedName>
    <definedName name="CCGT.Scenario">#REF!</definedName>
    <definedName name="CentPV.Scenario">#REF!</definedName>
    <definedName name="Coal.Scenario">#REF!</definedName>
    <definedName name="COM.Building.Code.Scenario">#REF!</definedName>
    <definedName name="COM.ExistBuilding.Retrofits.Scenario">#REF!</definedName>
    <definedName name="COM.ExistBuilding.Tech.Mix.Scenario">#REF!</definedName>
    <definedName name="COM.PV.Scenario">#REF!</definedName>
    <definedName name="ComTechs">#REF!</definedName>
    <definedName name="Constants.Density.Diesel" localSheetId="2">Constants!$C$344</definedName>
    <definedName name="Constants.Density.Ethanol" localSheetId="2">Constants!$C$342</definedName>
    <definedName name="Constants.Density.JetFuel" localSheetId="2">Constants!$C$343</definedName>
    <definedName name="Constants.Density.MotorSpirit" localSheetId="2">Constants!$C$50</definedName>
    <definedName name="Constants.GCV.ATF" localSheetId="2">Constants!$C$144</definedName>
    <definedName name="Constants.GCV.Coal" localSheetId="2">Constants!$C$12</definedName>
    <definedName name="Constants.GCV.Coke" localSheetId="2">Constants!$C$13</definedName>
    <definedName name="Constants.GCV.Diesel">Constants!$C$17</definedName>
    <definedName name="Constants.GCV.MotorSpirit" localSheetId="2">Constants!$C$142</definedName>
    <definedName name="Constants.GCV.PetroleumProducts" localSheetId="2">Constants!$C$19</definedName>
    <definedName name="Conversion.to.annual.energy">Conversions!$E$60</definedName>
    <definedName name="Conversion.to.average.power">Conversions!$E$59</definedName>
    <definedName name="Conversion.to.energy.per.second">Conversions!$E$61</definedName>
    <definedName name="Conversion.UKgallons.to.litres">Conversions!$E$66</definedName>
    <definedName name="Conversion.USgallons.to.litres">Conversions!$E$67</definedName>
    <definedName name="Conversions.Area.m2">Conversions!$E$49:$E$54</definedName>
    <definedName name="Conversions.Area.Units">Conversions!$B$49:$B$54</definedName>
    <definedName name="Conversions.Energy.Joules">Conversions!$E$5:$E$23</definedName>
    <definedName name="Conversions.Energy.Units">Conversions!$B$5:$B$23</definedName>
    <definedName name="Conversions.Money.GBP">Conversions!$F$72:$F$79</definedName>
    <definedName name="Conversions.Money.Units">Conversions!$B$72:$B$79</definedName>
    <definedName name="Conversions.Power.Units">Conversions!$B$31:$B$36</definedName>
    <definedName name="Conversions.Power.Watts">Conversions!$E$31:$E$36</definedName>
    <definedName name="Cost.FinanceCostTable" localSheetId="2">#REF!</definedName>
    <definedName name="CSP.Scenario">#REF!</definedName>
    <definedName name="CSP.Storage.Scenario">#REF!</definedName>
    <definedName name="Demand_BRT">#REF!</definedName>
    <definedName name="Demand_Buses">#REF!</definedName>
    <definedName name="Demand_Car">#REF!</definedName>
    <definedName name="Demand_Cars">#REF!</definedName>
    <definedName name="Demand_MBT">#REF!</definedName>
    <definedName name="Demand_Minibuses">#REF!</definedName>
    <definedName name="Demand_Motorcycles">#REF!</definedName>
    <definedName name="Demand_SUVs">#REF!</definedName>
    <definedName name="Demand_Year">#REF!</definedName>
    <definedName name="Diesel_calorific_value">#REF!</definedName>
    <definedName name="discount_factors" localSheetId="2">#REF!</definedName>
    <definedName name="Discount_rate" localSheetId="2">#REF!</definedName>
    <definedName name="EF.BlastFurnaceGas.CO2">Constants!$F$16</definedName>
    <definedName name="EF.CokingCoal.CH4">Constants!$G$9</definedName>
    <definedName name="EF.CokingCoal.CO2">Constants!$F$9</definedName>
    <definedName name="EF.CokingCoal.N2O">Constants!$H$9</definedName>
    <definedName name="EF.Diesel.CH4">Constants!$G$12</definedName>
    <definedName name="EF.Diesel.CO2">Constants!$F$12</definedName>
    <definedName name="EF.Diesel.N2O">Constants!$H$12</definedName>
    <definedName name="EF.Gasoline.CH4">Constants!$G$19</definedName>
    <definedName name="EF.Gasoline.CO2">Constants!$F$19</definedName>
    <definedName name="EF.Gasoline.N2O">Constants!$H$19</definedName>
    <definedName name="EF.HFO.CH4">Constants!$G$13</definedName>
    <definedName name="EF.HFO.CO2">Constants!$F$13</definedName>
    <definedName name="EF.HFO.N2O">Constants!$H$13</definedName>
    <definedName name="EF.IndustrialCoal.CH4">Constants!$G$8</definedName>
    <definedName name="EF.IndustrialCoal.CO2">Constants!$F$8</definedName>
    <definedName name="EF.IndustrialCoal.N2O">Constants!$H$8</definedName>
    <definedName name="EF.JET.CO2">Constants!$F$12</definedName>
    <definedName name="EF.LPG.CH4">Constants!$G$14</definedName>
    <definedName name="EF.LPG.CO2">Constants!$F$14</definedName>
    <definedName name="EF.LPG.N2O">Constants!$H$14</definedName>
    <definedName name="EF.NaturalGas.CH4">Constants!$G$10</definedName>
    <definedName name="EF.NaturalGas.CO2">Constants!$F$10</definedName>
    <definedName name="EF.NaturalGas.N2O">Constants!$H$10</definedName>
    <definedName name="EF.OAG.CH4">Constants!$G$18</definedName>
    <definedName name="EF.OAG.CO2">Constants!$F$18</definedName>
    <definedName name="EF.OAG.N2O">Constants!$H$18</definedName>
    <definedName name="EF.WASTE.IND.CH4">Constants!$G$17</definedName>
    <definedName name="EF.WASTE.IND.CO2">Constants!$F$17</definedName>
    <definedName name="EF.WASTE.IND.N2O">Constants!$H$17</definedName>
    <definedName name="Efficiency_Improvement">#REF!</definedName>
    <definedName name="ELEC.Imports.Scenario">#REF!</definedName>
    <definedName name="Electric_Vehicles">#REF!</definedName>
    <definedName name="eps">Constants!$C$142</definedName>
    <definedName name="Euro2002_">Conversions!$E$76</definedName>
    <definedName name="Gas.Extraction">#REF!</definedName>
    <definedName name="Gas.Scenario">#REF!</definedName>
    <definedName name="GBP">Conversions!$E$79</definedName>
    <definedName name="GCV.NGp">Constants!$C$21</definedName>
    <definedName name="GDP_2010">'Growth Paths '!$H$60:$K$60</definedName>
    <definedName name="GDP_2015">'Growth Paths '!$L$60:$P$60</definedName>
    <definedName name="GDP_2020">'Growth Paths '!$Q$60:$V$60</definedName>
    <definedName name="GDP_2025">'Growth Paths '!$V$60:$Z$60</definedName>
    <definedName name="GDP_2030">'Growth Paths '!$AA$60:$AF$60</definedName>
    <definedName name="GDP_growth">'Growth Paths '!$G$60:$AI$60</definedName>
    <definedName name="GDP_growth_scenario">#REF!</definedName>
    <definedName name="GGBP">Conversions!$E$73</definedName>
    <definedName name="GWP.CH4" localSheetId="2">Constants!$O$9</definedName>
    <definedName name="GWP.N2O">Constants!$O$10</definedName>
    <definedName name="GWP.NOX">Constants!$O$14</definedName>
    <definedName name="GWP.SOX">Constants!$O$13</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Hydro.Scenario">#REF!</definedName>
    <definedName name="III.a.2.Scenario">#REF!</definedName>
    <definedName name="IND" localSheetId="0">IND_Sectors[]</definedName>
    <definedName name="IND" localSheetId="4">IND_Sectors[]</definedName>
    <definedName name="IND" localSheetId="3">IND_Sectors[]</definedName>
    <definedName name="IND_Demand" localSheetId="0">IND_EndUse[]</definedName>
    <definedName name="IND_Demand" localSheetId="4">IND_EndUse[]</definedName>
    <definedName name="IND_Demand" localSheetId="3">IND_EndUse[]</definedName>
    <definedName name="IND_Sector" localSheetId="0">IND_Sectors[]</definedName>
    <definedName name="IND_Sector" localSheetId="4">IND_Sectors[]</definedName>
    <definedName name="IND_Sector" localSheetId="3">IND_Sectors[]</definedName>
    <definedName name="IND.Sector_ID" comment="Industrial Sectors" localSheetId="0">IND_Sectors[Sector_Code]</definedName>
    <definedName name="IND.Sector_ID" localSheetId="4">IND_Sectors[Sector_Code]</definedName>
    <definedName name="IND.Sector_ID" comment="Industrial Sectors" localSheetId="3">IND_Sectors[Sector_Code]</definedName>
    <definedName name="IND.Sectors_Demand" comment="Industrial sectorial end use demands" localSheetId="0">IND_EndUse[Demand_Name]</definedName>
    <definedName name="IND.Sectors_Demand" localSheetId="4">IND_EndUse[Demand_Name]</definedName>
    <definedName name="IND.Sectors_Demand" comment="Industrial sectorial end use demands" localSheetId="3">IND_EndUse[Demand_Name]</definedName>
    <definedName name="IND.Sectors_Demand_ID" localSheetId="0">IND_EndUse[Demand_Code]</definedName>
    <definedName name="IND.Sectors_Demand_ID" localSheetId="4">IND_EndUse[Demand_Code]</definedName>
    <definedName name="IND.Sectors_Demand_ID" localSheetId="3">IND_EndUse[Demand_Code]</definedName>
    <definedName name="INDD" localSheetId="0">IND_Sectors[]</definedName>
    <definedName name="INDD" localSheetId="4">IND_Sectors[]</definedName>
    <definedName name="INDD" localSheetId="3">IND_Sectors[]</definedName>
    <definedName name="IV.c.Scenario">#REF!</definedName>
    <definedName name="kGBP">Conversions!$E$75</definedName>
    <definedName name="MGBP">Conversions!$E$74</definedName>
    <definedName name="Mode_share">#REF!</definedName>
    <definedName name="Money.Unit">Conversions!$D$72:$D$79</definedName>
    <definedName name="Nuclear.Scenario">#REF!</definedName>
    <definedName name="Occupancy">#REF!</definedName>
    <definedName name="Pal_Workbook_GUID" hidden="1">"JGWG76XASHMY4J7EVNW4KA69"</definedName>
    <definedName name="Peak_Electricity_Generation_Capacity">#REF!</definedName>
    <definedName name="petrol_calorific_value">#REF!</definedName>
    <definedName name="plantsize.IV.a">#REF!</definedName>
    <definedName name="plantsize.VI.b.Capturing_landfill_gas">#REF!</definedName>
    <definedName name="plantsize.VI.b.Recovering_landfill_gas">#REF!</definedName>
    <definedName name="Pop.Elec.Rate">#REF!</definedName>
    <definedName name="Preferences.AreaUnits">#REF!</definedName>
    <definedName name="Preferences.EnergyUnits">#REF!</definedName>
    <definedName name="Preferences.moneyunits">#REF!</definedName>
    <definedName name="Preferences.PowerUnits">#REF!</definedName>
    <definedName name="Preferences.Unit.Energy">#REF!</definedName>
    <definedName name="Preferences.Unit.Power">#REF!</definedName>
    <definedName name="Price1990">Conversions!$D$85</definedName>
    <definedName name="Price1991">Conversions!$D$86</definedName>
    <definedName name="Price1992">Conversions!$D$87</definedName>
    <definedName name="Price1993">Conversions!$D$88</definedName>
    <definedName name="Price1994">Conversions!$D$89</definedName>
    <definedName name="Price1995">Conversions!$D$90</definedName>
    <definedName name="Price1996">Conversions!$D$91</definedName>
    <definedName name="Price1997">Conversions!$D$92</definedName>
    <definedName name="Price1998">Conversions!$D$93</definedName>
    <definedName name="Price1999">Conversions!$D$94</definedName>
    <definedName name="Price2000">Conversions!$D$95</definedName>
    <definedName name="Price2001">Conversions!$D$96</definedName>
    <definedName name="Price2002">Conversions!$D$97</definedName>
    <definedName name="Price2003">Conversions!$D$98</definedName>
    <definedName name="Price2004">Conversions!$D$99</definedName>
    <definedName name="Price2005">Conversions!$D$100</definedName>
    <definedName name="Price2006">Conversions!$D$101</definedName>
    <definedName name="Price2007">Conversions!$D$102</definedName>
    <definedName name="Price2008">Conversions!$D$103</definedName>
    <definedName name="Price2009">Conversions!$D$104</definedName>
    <definedName name="Price2010">Conversions!$D$105</definedName>
    <definedName name="Price2011">Conversions!$D$106</definedName>
    <definedName name="Public.Services.Scenario">#REF!</definedName>
    <definedName name="Reduced_travel_demand">#REF!</definedName>
    <definedName name="Res.H.Scenario.Mix">#REF!</definedName>
    <definedName name="RES.HRK.Mix">#REF!</definedName>
    <definedName name="RES.LWO.Mix">#REF!</definedName>
    <definedName name="RES.N.Scenario.Mix">#REF!</definedName>
    <definedName name="RES.PV.Scenario">#REF!</definedName>
    <definedName name="RES.R.Scenario.Mix">#REF!</definedName>
    <definedName name="RES.Scenario.Mix">#REF!</definedName>
    <definedName name="RES.Scenario.Technology">#REF!</definedName>
    <definedName name="RES.SWH.Scenario">#REF!</definedName>
    <definedName name="RES.TechEfficiency.Scenari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crap_1st4_BRTs">#REF!</definedName>
    <definedName name="Scrap_1st4_Buses">#REF!</definedName>
    <definedName name="Scrap_1st4_cars">#REF!</definedName>
    <definedName name="Scrap_1st4_minibuses">#REF!</definedName>
    <definedName name="Scrap_1st4_Motorcycle">#REF!</definedName>
    <definedName name="Scrap_1st4_SUVs">#REF!</definedName>
    <definedName name="Scrap_1st5_BRTs">#REF!</definedName>
    <definedName name="Scrap_1st5_Buses">#REF!</definedName>
    <definedName name="Scrap_1st5_cars">#REF!</definedName>
    <definedName name="Scrap_1st5_minibuses">#REF!</definedName>
    <definedName name="scrap_1st5_Motorcycle">#REF!</definedName>
    <definedName name="Scrap_1st5_SUVs">#REF!</definedName>
    <definedName name="Scrap_BRTs">#REF!</definedName>
    <definedName name="Scrap_buses">#REF!</definedName>
    <definedName name="Scrap_Cars">#REF!</definedName>
    <definedName name="Scrap_minibus">#REF!</definedName>
    <definedName name="Scrap_motorcycle">#REF!</definedName>
    <definedName name="Scrap_SUVs">#REF!</definedName>
    <definedName name="Scrapping_year">#REF!</definedName>
    <definedName name="sector_prefix" localSheetId="0">#REF!</definedName>
    <definedName name="sector_prefix" localSheetId="4">#REF!</definedName>
    <definedName name="sector_prefix" localSheetId="3">#REF!</definedName>
    <definedName name="TGBP">Conversions!$E$72</definedName>
    <definedName name="TGDP1">'Growth Paths '!$G$18:$K$18</definedName>
    <definedName name="TGDP2">'Growth Paths '!$L$18:$P$18</definedName>
    <definedName name="TGDP3">'Growth Paths '!$Q$18:$U$18</definedName>
    <definedName name="TRA.a.More_Public">#REF!</definedName>
    <definedName name="TRA.a.Private_car_share">#REF!</definedName>
    <definedName name="TRA.a.Private_Travel_behaviour">#REF!</definedName>
    <definedName name="TRA.b.Efficiency_Improvement_Freight">#REF!</definedName>
    <definedName name="TRA.b.GDP_Growth">#REF!</definedName>
    <definedName name="TRA.b.Mode_Shift">#REF!</definedName>
    <definedName name="Unit.acre">Conversions!$F$51</definedName>
    <definedName name="Unit.bcf">Conversions!$F$24</definedName>
    <definedName name="unit.bcm">Conversions!$F$25</definedName>
    <definedName name="Unit.boe">Conversions!$F$15</definedName>
    <definedName name="Unit.Btu">Conversions!$F$21</definedName>
    <definedName name="Unit.calorie">Conversions!$F$22</definedName>
    <definedName name="Unit.day">Conversions!$F$42</definedName>
    <definedName name="Unit.GJ">Conversions!$F$7</definedName>
    <definedName name="Unit.GW">Conversions!$F$31</definedName>
    <definedName name="Unit.GWh">Conversions!$F$13</definedName>
    <definedName name="Unit.GWyear">Conversions!$F$23</definedName>
    <definedName name="Unit.ha">Conversions!$F$49</definedName>
    <definedName name="Unit.hour">Conversions!$F$43</definedName>
    <definedName name="Unit.J">Conversions!$F$8</definedName>
    <definedName name="Unit.km2">Conversions!$F$52</definedName>
    <definedName name="Unit.ktoe">Conversions!$F$18</definedName>
    <definedName name="Unit.kW">Conversions!$F$33</definedName>
    <definedName name="Unit.kWh">Conversions!$F$10</definedName>
    <definedName name="Unit.kWh.p.d">Conversions!$F$11</definedName>
    <definedName name="Unit.m2">Conversions!$F$53</definedName>
    <definedName name="Unit.Mboe">Conversions!$F$16</definedName>
    <definedName name="Unit.mcm.d">Conversions!$F$35</definedName>
    <definedName name="Unit.Mha">Conversions!$F$50</definedName>
    <definedName name="Unit.minute">Conversions!$F$44</definedName>
    <definedName name="Unit.MJ">Conversions!$F$9</definedName>
    <definedName name="Unit.Mtoe">Conversions!$F$19</definedName>
    <definedName name="Unit.Mtoe.y">Conversions!$F$36</definedName>
    <definedName name="Unit.MW">Conversions!$F$32</definedName>
    <definedName name="Unit.MWh">Conversions!$F$14</definedName>
    <definedName name="Unit.PJ">Conversions!$F$5</definedName>
    <definedName name="Unit.therm">Conversions!$F$20</definedName>
    <definedName name="Unit.TJ">Conversions!$F$6</definedName>
    <definedName name="Unit.toe">Conversions!$F$17</definedName>
    <definedName name="Unit.TWh">Conversions!$F$12</definedName>
    <definedName name="Unit.W">Conversions!$F$34</definedName>
    <definedName name="Unit.Wales">Conversions!$F$54</definedName>
    <definedName name="Unit.year">Conversions!$F$41</definedName>
    <definedName name="USD2009_">Conversions!$E$77</definedName>
    <definedName name="USD2010_">Conversions!$E$78</definedName>
    <definedName name="VKT_1st4_BRTs">#REF!</definedName>
    <definedName name="VKT_1st4_Buses">#REF!</definedName>
    <definedName name="VKT_1st4_Cars">#REF!</definedName>
    <definedName name="VKT_1st4_Minibuses">#REF!</definedName>
    <definedName name="VKT_1st4_Motorcycle">#REF!</definedName>
    <definedName name="VKT_1st4_SUVs">#REF!</definedName>
    <definedName name="VKT_1st5_BRTs">#REF!</definedName>
    <definedName name="VKT_1st5_Buses">#REF!</definedName>
    <definedName name="VKT_1st5_Cars">#REF!</definedName>
    <definedName name="VKT_1st5_Minibuses">#REF!</definedName>
    <definedName name="VKT_1st5_Motocycle">#REF!</definedName>
    <definedName name="VKT_1st5_SUVs">#REF!</definedName>
    <definedName name="VKT_BRT">#REF!</definedName>
    <definedName name="VKT_BRTs">#REF!</definedName>
    <definedName name="VKT_Buses">#REF!</definedName>
    <definedName name="VKT_Cars">#REF!</definedName>
    <definedName name="VKT_Motorcycle">#REF!</definedName>
    <definedName name="VKT_MRTs">#REF!</definedName>
    <definedName name="VKT_SUVs">#REF!</definedName>
    <definedName name="Wind.Scenario">#REF!</definedName>
    <definedName name="WST.Scenario">#REF!</definedName>
    <definedName name="X.a.Scenario.Demand">#REF!</definedName>
    <definedName name="X.a.Scenario.Technology">#REF!</definedName>
    <definedName name="X.b.Scenario.Demand">#REF!</definedName>
    <definedName name="X.b.Scenario.Technology">#REF!</definedName>
    <definedName name="XI.a.Scenario.Efficiency">#REF!</definedName>
    <definedName name="XI.a.Scenario.Output">#REF!</definedName>
    <definedName name="XIV.a.Scenario">#REF!</definedName>
    <definedName name="XLSIMSIM" localSheetId="2" hidden="1">{"Sim",3,"Output 1","'Reworked data'!$AI$84","Output 2","'Reworked data'!$AJ$84","Output 3","'Reworked data'!$AK$84","1","2","100","0"}</definedName>
    <definedName name="XLSIMSIM" hidden="1">{"Sim",3,"Output 1","'Reworked data'!$AI$84","Output 2","'Reworked data'!$AJ$84","Output 3","'Reworked data'!$AK$84","1","2","100","0"}</definedName>
    <definedName name="XV.b.Scenario">#REF!</definedName>
  </definedNames>
  <calcPr calcId="140001" calcMode="manual" concurrentCalc="0"/>
  <extLst>
    <ext xmlns:mx="http://schemas.microsoft.com/office/mac/excel/2008/main" uri="{7523E5D3-25F3-A5E0-1632-64F254C22452}">
      <mx:ArchID Flags="2"/>
    </ext>
  </extLst>
</workbook>
</file>

<file path=xl/calcChain.xml><?xml version="1.0" encoding="utf-8"?>
<calcChain xmlns="http://schemas.openxmlformats.org/spreadsheetml/2006/main">
  <c r="B1" i="260" l="1"/>
  <c r="B2" i="260"/>
  <c r="F17" i="260"/>
  <c r="D20" i="260"/>
  <c r="F20" i="260" a="1"/>
  <c r="F20" i="260"/>
  <c r="G20" i="260" a="1"/>
  <c r="G20" i="260"/>
  <c r="D21" i="260"/>
  <c r="F21" i="260" a="1"/>
  <c r="F21" i="260"/>
  <c r="G21" i="260" a="1"/>
  <c r="G21" i="260"/>
  <c r="D22" i="260"/>
  <c r="F22" i="260" a="1"/>
  <c r="F22" i="260"/>
  <c r="G22" i="260" a="1"/>
  <c r="G22" i="260"/>
  <c r="D23" i="260"/>
  <c r="F23" i="260" a="1"/>
  <c r="F23" i="260"/>
  <c r="G23" i="260" a="1"/>
  <c r="G23" i="260"/>
  <c r="D24" i="260"/>
  <c r="F24" i="260" a="1"/>
  <c r="F24" i="260"/>
  <c r="G24" i="260" a="1"/>
  <c r="G24" i="260"/>
  <c r="D25" i="260"/>
  <c r="F25" i="260" a="1"/>
  <c r="F25" i="260"/>
  <c r="G25" i="260" a="1"/>
  <c r="G25" i="260"/>
  <c r="D26" i="260"/>
  <c r="F26" i="260" a="1"/>
  <c r="F26" i="260"/>
  <c r="G26" i="260" a="1"/>
  <c r="G26" i="260"/>
  <c r="D27" i="260"/>
  <c r="F27" i="260" a="1"/>
  <c r="F27" i="260"/>
  <c r="G27" i="260" a="1"/>
  <c r="G27" i="260"/>
  <c r="C33" i="260"/>
  <c r="D33" i="260"/>
  <c r="C34" i="260"/>
  <c r="D34" i="260"/>
  <c r="C35" i="260"/>
  <c r="D35" i="260"/>
  <c r="C36" i="260"/>
  <c r="D36" i="260"/>
  <c r="C37" i="260"/>
  <c r="D37" i="260"/>
  <c r="C38" i="260"/>
  <c r="D38" i="260"/>
  <c r="C39" i="260"/>
  <c r="D39" i="260"/>
  <c r="C40" i="260"/>
  <c r="D40" i="260"/>
  <c r="C142" i="203"/>
  <c r="C110" i="203"/>
  <c r="C116" i="203"/>
  <c r="I116" i="203"/>
  <c r="E5" i="6"/>
  <c r="F4" i="6"/>
  <c r="F30" i="6"/>
  <c r="F33" i="6"/>
  <c r="F43" i="6"/>
  <c r="F42" i="6"/>
  <c r="F41" i="6"/>
  <c r="E17" i="6"/>
  <c r="E23" i="6"/>
  <c r="E10" i="6"/>
  <c r="E13" i="6"/>
  <c r="E7" i="6"/>
  <c r="E9" i="6"/>
  <c r="F48" i="6"/>
  <c r="E49" i="6"/>
  <c r="E52" i="6"/>
  <c r="E20" i="6"/>
  <c r="E12" i="6"/>
  <c r="E24" i="6"/>
  <c r="C5" i="203"/>
  <c r="C120" i="203"/>
  <c r="C119" i="203"/>
  <c r="C105" i="203"/>
  <c r="C106" i="203"/>
  <c r="C107" i="203"/>
  <c r="C108" i="203"/>
  <c r="C109" i="203"/>
  <c r="C111" i="203"/>
  <c r="C112" i="203"/>
  <c r="C113" i="203"/>
  <c r="C114" i="203"/>
  <c r="C115" i="203"/>
  <c r="C117" i="203"/>
  <c r="C118" i="203"/>
  <c r="C121" i="203"/>
  <c r="C122" i="203"/>
  <c r="C123" i="203"/>
  <c r="C124" i="203"/>
  <c r="C125" i="203"/>
  <c r="C126" i="203"/>
  <c r="C127" i="203"/>
  <c r="C128" i="203"/>
  <c r="C129" i="203"/>
  <c r="C130" i="203"/>
  <c r="C131" i="203"/>
  <c r="C132" i="203"/>
  <c r="C133" i="203"/>
  <c r="I111" i="203"/>
  <c r="I112" i="203"/>
  <c r="I123" i="203"/>
  <c r="I124" i="203"/>
  <c r="I125" i="203"/>
  <c r="I126" i="203"/>
  <c r="I127" i="203"/>
  <c r="I128" i="203"/>
  <c r="I129" i="203"/>
  <c r="I130" i="203"/>
  <c r="I131" i="203"/>
  <c r="I132" i="203"/>
  <c r="C76" i="203"/>
  <c r="I76" i="203"/>
  <c r="C77" i="203"/>
  <c r="I77" i="203"/>
  <c r="C78" i="203"/>
  <c r="I78" i="203"/>
  <c r="C79" i="203"/>
  <c r="I79" i="203"/>
  <c r="C80" i="203"/>
  <c r="I80" i="203"/>
  <c r="C81" i="203"/>
  <c r="I81" i="203"/>
  <c r="C82" i="203"/>
  <c r="I82" i="203"/>
  <c r="C83" i="203"/>
  <c r="I83" i="203"/>
  <c r="C84" i="203"/>
  <c r="I84" i="203"/>
  <c r="C85" i="203"/>
  <c r="I85" i="203"/>
  <c r="C86" i="203"/>
  <c r="I86" i="203"/>
  <c r="C87" i="203"/>
  <c r="I87" i="203"/>
  <c r="C88" i="203"/>
  <c r="I88" i="203"/>
  <c r="C89" i="203"/>
  <c r="I89" i="203"/>
  <c r="C90" i="203"/>
  <c r="I90" i="203"/>
  <c r="C91" i="203"/>
  <c r="I91" i="203"/>
  <c r="C92" i="203"/>
  <c r="I92" i="203"/>
  <c r="C93" i="203"/>
  <c r="I93" i="203"/>
  <c r="C94" i="203"/>
  <c r="I94" i="203"/>
  <c r="C95" i="203"/>
  <c r="I95" i="203"/>
  <c r="C96" i="203"/>
  <c r="I96" i="203"/>
  <c r="C97" i="203"/>
  <c r="I97" i="203"/>
  <c r="C98" i="203"/>
  <c r="I98" i="203"/>
  <c r="C99" i="203"/>
  <c r="I99" i="203"/>
  <c r="C100" i="203"/>
  <c r="I100" i="203"/>
  <c r="C101" i="203"/>
  <c r="I101" i="203"/>
  <c r="C102" i="203"/>
  <c r="I102" i="203"/>
  <c r="C103" i="203"/>
  <c r="I103" i="203"/>
  <c r="C104" i="203"/>
  <c r="I104" i="203"/>
  <c r="I136" i="203"/>
  <c r="K6" i="203"/>
  <c r="C7" i="203"/>
  <c r="C13" i="203"/>
  <c r="O13" i="203"/>
  <c r="O14" i="203"/>
  <c r="C20" i="203"/>
  <c r="C46" i="203"/>
  <c r="C48" i="203"/>
  <c r="C49" i="203"/>
  <c r="I73" i="203"/>
  <c r="E71" i="6"/>
  <c r="F78" i="6"/>
  <c r="D95" i="6"/>
  <c r="E6" i="6"/>
  <c r="D100" i="6"/>
  <c r="E14" i="6"/>
  <c r="D105" i="6"/>
  <c r="D106" i="6"/>
  <c r="E15" i="6"/>
  <c r="F77" i="6"/>
  <c r="D104" i="6"/>
  <c r="D85" i="6"/>
  <c r="D86" i="6"/>
  <c r="D87" i="6"/>
  <c r="D88" i="6"/>
  <c r="D89" i="6"/>
  <c r="D90" i="6"/>
  <c r="D91" i="6"/>
  <c r="D92" i="6"/>
  <c r="D93" i="6"/>
  <c r="D94" i="6"/>
  <c r="D96" i="6"/>
  <c r="D97" i="6"/>
  <c r="D98" i="6"/>
  <c r="D99" i="6"/>
  <c r="D101" i="6"/>
  <c r="D102" i="6"/>
  <c r="D103" i="6"/>
  <c r="F76" i="6"/>
  <c r="E11" i="6"/>
  <c r="F25" i="6"/>
  <c r="E35" i="6"/>
  <c r="B59" i="6"/>
  <c r="F59" i="6"/>
  <c r="B60" i="6"/>
  <c r="F60" i="6"/>
  <c r="B61" i="6"/>
  <c r="F61" i="6"/>
  <c r="F34" i="6"/>
  <c r="F9" i="6"/>
  <c r="E19" i="6"/>
  <c r="F19" i="6"/>
  <c r="E18" i="6"/>
  <c r="F18" i="6"/>
  <c r="K4" i="6"/>
  <c r="F23" i="6"/>
  <c r="F11" i="6"/>
  <c r="F10" i="6"/>
  <c r="F8" i="6"/>
  <c r="F17" i="6"/>
  <c r="F15" i="6"/>
  <c r="E21" i="6"/>
  <c r="F21" i="6"/>
  <c r="F20" i="6"/>
  <c r="F13" i="6"/>
  <c r="F7" i="6"/>
  <c r="F6" i="6"/>
  <c r="F12" i="6"/>
  <c r="F14" i="6"/>
  <c r="F24" i="6"/>
  <c r="F32" i="6"/>
  <c r="F31" i="6"/>
  <c r="F35" i="6"/>
  <c r="E79" i="6"/>
  <c r="E73" i="6"/>
  <c r="E78" i="6"/>
  <c r="E74" i="6"/>
  <c r="E72" i="6"/>
  <c r="E75" i="6"/>
  <c r="E54" i="6"/>
  <c r="F54" i="6"/>
  <c r="F52" i="6"/>
  <c r="F51" i="6"/>
  <c r="E77" i="6"/>
  <c r="F16" i="6"/>
  <c r="F22" i="6"/>
  <c r="E50" i="6"/>
  <c r="F50" i="6"/>
  <c r="F49" i="6"/>
  <c r="E76" i="6"/>
  <c r="F53" i="6"/>
  <c r="F5" i="6"/>
  <c r="F15" i="203"/>
  <c r="E36" i="6"/>
  <c r="F36" i="6"/>
  <c r="E25" i="6"/>
  <c r="F16" i="203"/>
  <c r="F122" i="203"/>
  <c r="I122" i="203"/>
  <c r="F11" i="203"/>
  <c r="E60" i="6"/>
  <c r="E61" i="6"/>
  <c r="E59" i="6"/>
  <c r="F12" i="203"/>
  <c r="F19" i="203"/>
  <c r="F119" i="203"/>
  <c r="G18" i="203"/>
  <c r="G120" i="203"/>
  <c r="H8" i="203"/>
  <c r="J9" i="203"/>
  <c r="G13" i="203"/>
  <c r="G117" i="203"/>
  <c r="E139" i="203"/>
  <c r="G9" i="203"/>
  <c r="G114" i="203"/>
  <c r="E138" i="203"/>
  <c r="F13" i="203"/>
  <c r="F117" i="203"/>
  <c r="G12" i="203"/>
  <c r="G10" i="203"/>
  <c r="G14" i="203"/>
  <c r="G121" i="203"/>
  <c r="F17" i="203"/>
  <c r="F133" i="203"/>
  <c r="I10" i="203"/>
  <c r="F138" i="203"/>
  <c r="G139" i="203"/>
  <c r="H19" i="203"/>
  <c r="H119" i="203"/>
  <c r="G17" i="203"/>
  <c r="G133" i="203"/>
  <c r="H10" i="203"/>
  <c r="H9" i="203"/>
  <c r="H114" i="203"/>
  <c r="G19" i="203"/>
  <c r="G119" i="203"/>
  <c r="H12" i="203"/>
  <c r="H14" i="203"/>
  <c r="H121" i="203"/>
  <c r="F9" i="203"/>
  <c r="F114" i="203"/>
  <c r="F10" i="203"/>
  <c r="F139" i="203"/>
  <c r="H13" i="203"/>
  <c r="H117" i="203"/>
  <c r="G138" i="203"/>
  <c r="F14" i="203"/>
  <c r="F121" i="203"/>
  <c r="F8" i="203"/>
  <c r="G8" i="203"/>
  <c r="I9" i="203"/>
  <c r="H18" i="203"/>
  <c r="H120" i="203"/>
  <c r="H17" i="203"/>
  <c r="H133" i="203"/>
  <c r="F18" i="203"/>
  <c r="F120" i="203"/>
  <c r="J10" i="203"/>
  <c r="I133" i="203"/>
  <c r="I114" i="203"/>
  <c r="G113" i="203"/>
  <c r="G108" i="203"/>
  <c r="G105" i="203"/>
  <c r="F118" i="203"/>
  <c r="F115" i="203"/>
  <c r="F106" i="203"/>
  <c r="F109" i="203"/>
  <c r="I117" i="203"/>
  <c r="G115" i="203"/>
  <c r="G109" i="203"/>
  <c r="G118" i="203"/>
  <c r="G106" i="203"/>
  <c r="H113" i="203"/>
  <c r="H108" i="203"/>
  <c r="H105" i="203"/>
  <c r="H139" i="203"/>
  <c r="F107" i="203"/>
  <c r="F110" i="203"/>
  <c r="G15" i="203"/>
  <c r="H15" i="203"/>
  <c r="F113" i="203"/>
  <c r="F108" i="203"/>
  <c r="F105" i="203"/>
  <c r="G107" i="203"/>
  <c r="G110" i="203"/>
  <c r="I119" i="203"/>
  <c r="H107" i="203"/>
  <c r="H110" i="203"/>
  <c r="I121" i="203"/>
  <c r="H138" i="203"/>
  <c r="H118" i="203"/>
  <c r="H106" i="203"/>
  <c r="H115" i="203"/>
  <c r="H109" i="203"/>
  <c r="I120" i="203"/>
  <c r="I108" i="203"/>
  <c r="I107" i="203"/>
  <c r="I118" i="203"/>
  <c r="I109" i="203"/>
  <c r="I106" i="203"/>
  <c r="I113" i="203"/>
  <c r="I115" i="203"/>
  <c r="I105" i="203"/>
  <c r="I110" i="203"/>
  <c r="G40" i="260" a="1"/>
  <c r="G40" i="260"/>
  <c r="G38" i="260" a="1"/>
  <c r="G38" i="260"/>
  <c r="F33" i="260" a="1"/>
  <c r="F33" i="260"/>
  <c r="G34" i="260" a="1"/>
  <c r="G34" i="260"/>
  <c r="F36" i="260" a="1"/>
  <c r="F36" i="260"/>
  <c r="F39" i="260" a="1"/>
  <c r="F39" i="260"/>
  <c r="F40" i="260" a="1"/>
  <c r="F40" i="260"/>
  <c r="G33" i="260" a="1"/>
  <c r="G33" i="260"/>
  <c r="G36" i="260" a="1"/>
  <c r="G36" i="260"/>
  <c r="F38" i="260" a="1"/>
  <c r="F38" i="260"/>
  <c r="F37" i="260" a="1"/>
  <c r="F37" i="260"/>
  <c r="F34" i="260" a="1"/>
  <c r="F34" i="260"/>
  <c r="G35" i="260" a="1"/>
  <c r="G35" i="260"/>
  <c r="G39" i="260" a="1"/>
  <c r="G39" i="260"/>
  <c r="G37" i="260" a="1"/>
  <c r="G37" i="260"/>
  <c r="F35" i="260" a="1"/>
  <c r="F35" i="260"/>
</calcChain>
</file>

<file path=xl/comments1.xml><?xml version="1.0" encoding="utf-8"?>
<comments xmlns="http://schemas.openxmlformats.org/spreadsheetml/2006/main">
  <authors>
    <author>Bryce McCall</author>
    <author>Fadiel Ahjum</author>
  </authors>
  <commentList>
    <comment ref="BG22" authorId="0">
      <text>
        <r>
          <rPr>
            <b/>
            <sz val="9"/>
            <color indexed="81"/>
            <rFont val="Tahoma"/>
            <family val="2"/>
          </rPr>
          <t>Bryce McCall:</t>
        </r>
        <r>
          <rPr>
            <sz val="9"/>
            <color indexed="81"/>
            <rFont val="Tahoma"/>
            <family val="2"/>
          </rPr>
          <t xml:space="preserve">
from dmd prj from here
</t>
        </r>
      </text>
    </comment>
    <comment ref="BL38" authorId="1">
      <text>
        <r>
          <rPr>
            <b/>
            <sz val="9"/>
            <color indexed="81"/>
            <rFont val="Tahoma"/>
            <family val="2"/>
          </rPr>
          <t xml:space="preserve">Dummy data
</t>
        </r>
      </text>
    </comment>
  </commentList>
</comments>
</file>

<file path=xl/comments2.xml><?xml version="1.0" encoding="utf-8"?>
<comments xmlns="http://schemas.openxmlformats.org/spreadsheetml/2006/main">
  <authors>
    <author>Fadiel Ahjum</author>
    <author>01418624</author>
  </authors>
  <commentList>
    <comment ref="E7" authorId="0">
      <text>
        <r>
          <rPr>
            <b/>
            <sz val="9"/>
            <color indexed="81"/>
            <rFont val="Tahoma"/>
            <family val="2"/>
          </rPr>
          <t>Fadiel Ahjum:</t>
        </r>
        <r>
          <rPr>
            <sz val="9"/>
            <color indexed="81"/>
            <rFont val="Tahoma"/>
            <family val="2"/>
          </rPr>
          <t xml:space="preserve">
SATIM 2006</t>
        </r>
      </text>
    </comment>
    <comment ref="O13" authorId="1">
      <text>
        <r>
          <rPr>
            <b/>
            <sz val="9"/>
            <color indexed="81"/>
            <rFont val="Tahoma"/>
            <family val="2"/>
          </rPr>
          <t>01418624:</t>
        </r>
        <r>
          <rPr>
            <sz val="9"/>
            <color indexed="81"/>
            <rFont val="Tahoma"/>
            <family val="2"/>
          </rPr>
          <t xml:space="preserve">
make sure that you have the correct emission factors
</t>
        </r>
      </text>
    </comment>
    <comment ref="E17" authorId="0">
      <text>
        <r>
          <rPr>
            <sz val="9"/>
            <color indexed="81"/>
            <rFont val="Tahoma"/>
            <family val="2"/>
          </rPr>
          <t xml:space="preserve"> IPCC-1A  stationary combustion:default emissions</t>
        </r>
      </text>
    </comment>
    <comment ref="C31" authorId="1">
      <text>
        <r>
          <rPr>
            <b/>
            <sz val="9"/>
            <color indexed="81"/>
            <rFont val="Tahoma"/>
            <family val="2"/>
          </rPr>
          <t>01418624:</t>
        </r>
        <r>
          <rPr>
            <sz val="9"/>
            <color indexed="81"/>
            <rFont val="Tahoma"/>
            <family val="2"/>
          </rPr>
          <t xml:space="preserve">
used to convert L/100 km</t>
        </r>
      </text>
    </comment>
    <comment ref="E138" authorId="0">
      <text>
        <r>
          <rPr>
            <sz val="9"/>
            <color indexed="81"/>
            <rFont val="Tahoma"/>
            <family val="2"/>
          </rPr>
          <t>ETSAP - Technology Brief S01
S</t>
        </r>
        <r>
          <rPr>
            <i/>
            <sz val="9"/>
            <color indexed="81"/>
            <rFont val="Tahoma"/>
            <family val="2"/>
          </rPr>
          <t xml:space="preserve">yngas Production from Coal, </t>
        </r>
        <r>
          <rPr>
            <sz val="9"/>
            <color indexed="81"/>
            <rFont val="Tahoma"/>
            <family val="2"/>
          </rPr>
          <t>(IEA,</t>
        </r>
        <r>
          <rPr>
            <sz val="9"/>
            <color indexed="81"/>
            <rFont val="Tahoma"/>
            <family val="2"/>
          </rPr>
          <t>2010)</t>
        </r>
      </text>
    </comment>
    <comment ref="E139" authorId="0">
      <text>
        <r>
          <rPr>
            <sz val="9"/>
            <color indexed="81"/>
            <rFont val="Tahoma"/>
            <family val="2"/>
          </rPr>
          <t>ETSAP - Technology Brief S02</t>
        </r>
        <r>
          <rPr>
            <i/>
            <sz val="9"/>
            <color indexed="81"/>
            <rFont val="Tahoma"/>
            <family val="2"/>
          </rPr>
          <t xml:space="preserve">
Liquid Fuels Production from Coal &amp; Gas </t>
        </r>
        <r>
          <rPr>
            <sz val="9"/>
            <color indexed="81"/>
            <rFont val="Tahoma"/>
            <family val="2"/>
          </rPr>
          <t>(IEA,2010)</t>
        </r>
      </text>
    </comment>
  </commentList>
</comments>
</file>

<file path=xl/comments3.xml><?xml version="1.0" encoding="utf-8"?>
<comments xmlns="http://schemas.openxmlformats.org/spreadsheetml/2006/main">
  <authors>
    <author>Hughes</author>
    <author>Bruno Merven</author>
    <author>Fadiel Ahjum</author>
    <author>Alison hughes</author>
  </authors>
  <commentList>
    <comment ref="F7" authorId="0">
      <text>
        <r>
          <rPr>
            <b/>
            <sz val="8"/>
            <color indexed="81"/>
            <rFont val="Tahoma"/>
            <family val="2"/>
          </rPr>
          <t>Hughes:</t>
        </r>
        <r>
          <rPr>
            <sz val="8"/>
            <color indexed="81"/>
            <rFont val="Tahoma"/>
            <family val="2"/>
          </rPr>
          <t xml:space="preserve">
Difference mainly in Eskom data being higher could be lower, not sure, calcs on report tables sheet</t>
        </r>
      </text>
    </comment>
    <comment ref="C11" authorId="1">
      <text>
        <r>
          <rPr>
            <b/>
            <sz val="8"/>
            <color indexed="81"/>
            <rFont val="Tahoma"/>
            <family val="2"/>
          </rPr>
          <t>Bruno Merven:</t>
        </r>
        <r>
          <rPr>
            <sz val="8"/>
            <color indexed="81"/>
            <rFont val="Tahoma"/>
            <family val="2"/>
          </rPr>
          <t xml:space="preserve">
Need to check how much of that coal actually gets burnt</t>
        </r>
      </text>
    </comment>
    <comment ref="F12" authorId="1">
      <text>
        <r>
          <rPr>
            <b/>
            <sz val="8"/>
            <color indexed="81"/>
            <rFont val="Tahoma"/>
            <family val="2"/>
          </rPr>
          <t>Bruno Merven:</t>
        </r>
        <r>
          <rPr>
            <sz val="8"/>
            <color indexed="81"/>
            <rFont val="Tahoma"/>
            <family val="2"/>
          </rPr>
          <t xml:space="preserve">
Sales to Refineries and Sasol SSF subtracted</t>
        </r>
      </text>
    </comment>
    <comment ref="G12" authorId="1">
      <text>
        <r>
          <rPr>
            <b/>
            <sz val="8"/>
            <color indexed="81"/>
            <rFont val="Tahoma"/>
            <family val="2"/>
          </rPr>
          <t>Bruno Merven:</t>
        </r>
        <r>
          <rPr>
            <sz val="8"/>
            <color indexed="81"/>
            <rFont val="Tahoma"/>
            <family val="2"/>
          </rPr>
          <t xml:space="preserve">
this could do with a check to make sure non of it is going to Sasol SSF</t>
        </r>
      </text>
    </comment>
    <comment ref="BC20" authorId="2">
      <text>
        <r>
          <rPr>
            <b/>
            <sz val="9"/>
            <color indexed="81"/>
            <rFont val="Tahoma"/>
            <family val="2"/>
          </rPr>
          <t>Fadiel Ahjum:</t>
        </r>
        <r>
          <rPr>
            <sz val="9"/>
            <color indexed="81"/>
            <rFont val="Tahoma"/>
            <family val="2"/>
          </rPr>
          <t xml:space="preserve">
IAEA report only projects up to 2032.
Data is kept constant from thereon.</t>
        </r>
      </text>
    </comment>
    <comment ref="BF78" authorId="2">
      <text>
        <r>
          <rPr>
            <b/>
            <sz val="9"/>
            <color indexed="81"/>
            <rFont val="Tahoma"/>
            <family val="2"/>
          </rPr>
          <t xml:space="preserve">Bruno Merven: 
</t>
        </r>
        <r>
          <rPr>
            <sz val="9"/>
            <color indexed="81"/>
            <rFont val="Tahoma"/>
            <family val="2"/>
          </rPr>
          <t>Based on 20% Boiler fuel improvement potential in LTMS</t>
        </r>
      </text>
    </comment>
    <comment ref="AT79" authorId="2">
      <text>
        <r>
          <rPr>
            <b/>
            <sz val="9"/>
            <color indexed="81"/>
            <rFont val="Tahoma"/>
            <family val="2"/>
          </rPr>
          <t xml:space="preserve">Bruno Merven: 
</t>
        </r>
        <r>
          <rPr>
            <sz val="9"/>
            <color indexed="81"/>
            <rFont val="Tahoma"/>
            <family val="2"/>
          </rPr>
          <t>Based on 20% Boiler fuel improvement potential in LTMS</t>
        </r>
      </text>
    </comment>
    <comment ref="AX79" authorId="2">
      <text>
        <r>
          <rPr>
            <b/>
            <sz val="9"/>
            <color indexed="81"/>
            <rFont val="Tahoma"/>
            <family val="2"/>
          </rPr>
          <t>Fadiel Ahjum:</t>
        </r>
        <r>
          <rPr>
            <sz val="9"/>
            <color indexed="81"/>
            <rFont val="Tahoma"/>
            <family val="2"/>
          </rPr>
          <t xml:space="preserve">
 Relative to LTMS maximum potential </t>
        </r>
      </text>
    </comment>
    <comment ref="A87" authorId="3">
      <text>
        <r>
          <rPr>
            <b/>
            <sz val="9"/>
            <color indexed="81"/>
            <rFont val="Verdana"/>
            <family val="2"/>
          </rPr>
          <t>Alison hughes:</t>
        </r>
        <r>
          <rPr>
            <sz val="9"/>
            <color indexed="81"/>
            <rFont val="Verdana"/>
            <family val="2"/>
          </rPr>
          <t xml:space="preserve">
Only used in I&amp;S and dummy until we have a better idea what coking coal contributes to heatings</t>
        </r>
      </text>
    </comment>
    <comment ref="F96" authorId="1">
      <text>
        <r>
          <rPr>
            <b/>
            <sz val="8"/>
            <color indexed="81"/>
            <rFont val="Tahoma"/>
            <family val="2"/>
          </rPr>
          <t>Bruno Merven:</t>
        </r>
        <r>
          <rPr>
            <sz val="8"/>
            <color indexed="81"/>
            <rFont val="Tahoma"/>
            <family val="2"/>
          </rPr>
          <t xml:space="preserve">
From load curve data</t>
        </r>
      </text>
    </comment>
    <comment ref="P96" authorId="1">
      <text>
        <r>
          <rPr>
            <b/>
            <sz val="8"/>
            <color indexed="81"/>
            <rFont val="Tahoma"/>
            <family val="2"/>
          </rPr>
          <t>Bruno Merven:</t>
        </r>
        <r>
          <rPr>
            <sz val="8"/>
            <color indexed="81"/>
            <rFont val="Tahoma"/>
            <family val="2"/>
          </rPr>
          <t xml:space="preserve">
must equal "" if no fuel constraint imposed.</t>
        </r>
      </text>
    </comment>
    <comment ref="F117" authorId="1">
      <text>
        <r>
          <rPr>
            <b/>
            <sz val="8"/>
            <color indexed="81"/>
            <rFont val="Tahoma"/>
            <family val="2"/>
          </rPr>
          <t>Bruno Merven:</t>
        </r>
        <r>
          <rPr>
            <sz val="8"/>
            <color indexed="81"/>
            <rFont val="Tahoma"/>
            <family val="2"/>
          </rPr>
          <t xml:space="preserve">
From load curve data</t>
        </r>
      </text>
    </comment>
    <comment ref="E258" authorId="2">
      <text>
        <r>
          <rPr>
            <b/>
            <sz val="9"/>
            <color indexed="81"/>
            <rFont val="Tahoma"/>
            <family val="2"/>
          </rPr>
          <t>Fadiel Ahjum:</t>
        </r>
        <r>
          <rPr>
            <sz val="9"/>
            <color indexed="81"/>
            <rFont val="Tahoma"/>
            <family val="2"/>
          </rPr>
          <t xml:space="preserve">
0.3: http://www.ietd.iipnetwork.org/content/combined-heat-and-power-chp-generation.
0.2: [dingle,p46,2012]
</t>
        </r>
      </text>
    </comment>
    <comment ref="F258" authorId="2">
      <text>
        <r>
          <rPr>
            <sz val="9"/>
            <color indexed="81"/>
            <rFont val="Tahoma"/>
            <family val="2"/>
          </rPr>
          <t>moderate value based on:
http://www.ietd.iipnetwork.org/content/combined-heat-and-power-chp-generation</t>
        </r>
      </text>
    </comment>
    <comment ref="BT258" authorId="2">
      <text>
        <r>
          <rPr>
            <b/>
            <sz val="9"/>
            <color indexed="81"/>
            <rFont val="Tahoma"/>
            <family val="2"/>
          </rPr>
          <t>Fadiel Ahjum:</t>
        </r>
        <r>
          <rPr>
            <sz val="9"/>
            <color indexed="81"/>
            <rFont val="Tahoma"/>
            <family val="2"/>
          </rPr>
          <t xml:space="preserve">
conservative value</t>
        </r>
      </text>
    </comment>
    <comment ref="E263" authorId="2">
      <text>
        <r>
          <rPr>
            <b/>
            <sz val="9"/>
            <color indexed="81"/>
            <rFont val="Tahoma"/>
            <family val="2"/>
          </rPr>
          <t>Table10 (Dingle, 2012, p66)</t>
        </r>
      </text>
    </comment>
    <comment ref="I263" authorId="2">
      <text>
        <r>
          <rPr>
            <b/>
            <sz val="9"/>
            <color indexed="81"/>
            <rFont val="Tahoma"/>
            <family val="2"/>
          </rPr>
          <t>~ 20% of final demand which is similar to that qoted by NERSA [1]</t>
        </r>
      </text>
    </comment>
    <comment ref="J263" authorId="2">
      <text>
        <r>
          <rPr>
            <sz val="9"/>
            <color indexed="81"/>
            <rFont val="Tahoma"/>
            <family val="2"/>
          </rPr>
          <t>~ 20% of final demand which is similar to that qoted by NERSA [1]</t>
        </r>
      </text>
    </comment>
    <comment ref="N263" authorId="2">
      <text>
        <r>
          <rPr>
            <b/>
            <sz val="9"/>
            <color indexed="81"/>
            <rFont val="Tahoma"/>
            <family val="2"/>
          </rPr>
          <t xml:space="preserve">SATIM= 100MWe
</t>
        </r>
      </text>
    </comment>
    <comment ref="N264" authorId="2">
      <text>
        <r>
          <rPr>
            <b/>
            <sz val="9"/>
            <color indexed="81"/>
            <rFont val="Tahoma"/>
            <family val="2"/>
          </rPr>
          <t xml:space="preserve">SATIM: 228MWe
</t>
        </r>
      </text>
    </comment>
    <comment ref="B270" authorId="2">
      <text>
        <r>
          <rPr>
            <b/>
            <sz val="9"/>
            <color indexed="81"/>
            <rFont val="Tahoma"/>
            <family val="2"/>
          </rPr>
          <t>Fadiel Ahjum:</t>
        </r>
        <r>
          <rPr>
            <sz val="9"/>
            <color indexed="81"/>
            <rFont val="Tahoma"/>
            <family val="2"/>
          </rPr>
          <t xml:space="preserve">
 46 MW added in 2008 </t>
        </r>
      </text>
    </comment>
    <comment ref="B271" authorId="2">
      <text>
        <r>
          <rPr>
            <b/>
            <sz val="9"/>
            <color indexed="81"/>
            <rFont val="Tahoma"/>
            <family val="2"/>
          </rPr>
          <t>Fadiel Ahjum:</t>
        </r>
        <r>
          <rPr>
            <sz val="9"/>
            <color indexed="81"/>
            <rFont val="Tahoma"/>
            <family val="2"/>
          </rPr>
          <t xml:space="preserve">
plus 47 MW in 2014 ?
http://www.mondigroup.com/desktopdefault.aspx/tabid-2305/</t>
        </r>
      </text>
    </comment>
  </commentList>
</comments>
</file>

<file path=xl/sharedStrings.xml><?xml version="1.0" encoding="utf-8"?>
<sst xmlns="http://schemas.openxmlformats.org/spreadsheetml/2006/main" count="5738" uniqueCount="1108">
  <si>
    <t>Electricity</t>
  </si>
  <si>
    <t>H.01</t>
  </si>
  <si>
    <t>N.01</t>
  </si>
  <si>
    <t>R.02</t>
  </si>
  <si>
    <t>R.03</t>
  </si>
  <si>
    <t>R.04</t>
  </si>
  <si>
    <t>R.05</t>
  </si>
  <si>
    <t>R.06</t>
  </si>
  <si>
    <t>I.01</t>
  </si>
  <si>
    <t>Gas</t>
  </si>
  <si>
    <t>R.01</t>
  </si>
  <si>
    <t>X.01</t>
  </si>
  <si>
    <t>X.02</t>
  </si>
  <si>
    <t>T.01</t>
  </si>
  <si>
    <t>T.02</t>
  </si>
  <si>
    <t>T.03</t>
  </si>
  <si>
    <t>T.04</t>
  </si>
  <si>
    <t>F.01</t>
  </si>
  <si>
    <t>Industry</t>
  </si>
  <si>
    <t>V.01</t>
  </si>
  <si>
    <t>V.02</t>
  </si>
  <si>
    <t>V.03</t>
  </si>
  <si>
    <t>V.04</t>
  </si>
  <si>
    <t>V.05</t>
  </si>
  <si>
    <t>Commercial</t>
  </si>
  <si>
    <t>W.01</t>
  </si>
  <si>
    <t>L.01</t>
  </si>
  <si>
    <t>Y.01</t>
  </si>
  <si>
    <t>Y.02</t>
  </si>
  <si>
    <t>Z.01</t>
  </si>
  <si>
    <t>C.01</t>
  </si>
  <si>
    <t>C.02</t>
  </si>
  <si>
    <t>I</t>
  </si>
  <si>
    <t>Description</t>
  </si>
  <si>
    <t>Joules</t>
  </si>
  <si>
    <t>Unit</t>
  </si>
  <si>
    <t>PJ</t>
  </si>
  <si>
    <t>TWh</t>
  </si>
  <si>
    <t>kWh</t>
  </si>
  <si>
    <t>Mtoe</t>
  </si>
  <si>
    <t>toe</t>
  </si>
  <si>
    <t>therm</t>
  </si>
  <si>
    <t>Btu</t>
  </si>
  <si>
    <t>calorie</t>
  </si>
  <si>
    <t>GW y</t>
  </si>
  <si>
    <t>Unit.PJ</t>
  </si>
  <si>
    <t>Unit.kWh</t>
  </si>
  <si>
    <t>Unit.TWh</t>
  </si>
  <si>
    <t>Unit.toe</t>
  </si>
  <si>
    <t>Unit.Mtoe</t>
  </si>
  <si>
    <t>Unit.therm</t>
  </si>
  <si>
    <t>Unit.Btu</t>
  </si>
  <si>
    <t>Unit.calorie</t>
  </si>
  <si>
    <t>Unit.GWyear</t>
  </si>
  <si>
    <t>R.07</t>
  </si>
  <si>
    <t>Hydrogen</t>
  </si>
  <si>
    <t>V.06</t>
  </si>
  <si>
    <t>TJ</t>
  </si>
  <si>
    <t>Unit.TJ</t>
  </si>
  <si>
    <t>Conversion Calculator</t>
  </si>
  <si>
    <t>is equivalent to</t>
  </si>
  <si>
    <t>Lighting</t>
  </si>
  <si>
    <t>Other</t>
  </si>
  <si>
    <t>Compressed air</t>
  </si>
  <si>
    <t>Coal</t>
  </si>
  <si>
    <t>Total</t>
  </si>
  <si>
    <t>Agriculture</t>
  </si>
  <si>
    <t>ktoe</t>
  </si>
  <si>
    <t>Unit.ktoe</t>
  </si>
  <si>
    <t>Sector</t>
  </si>
  <si>
    <t>Landfill gas</t>
  </si>
  <si>
    <t>Liquid</t>
  </si>
  <si>
    <t>Transport</t>
  </si>
  <si>
    <t>Blast furnace gas</t>
  </si>
  <si>
    <t>Coke oven gas</t>
  </si>
  <si>
    <t>Natural gas</t>
  </si>
  <si>
    <t>kWh/p/d (UK)</t>
  </si>
  <si>
    <t>Unit.kWh.p.d</t>
  </si>
  <si>
    <t xml:space="preserve"> </t>
  </si>
  <si>
    <t>Coke breeze</t>
  </si>
  <si>
    <t>Other manufactured solid fuel</t>
  </si>
  <si>
    <t>Coal (weighted average of all consumers)</t>
  </si>
  <si>
    <t>GJ</t>
  </si>
  <si>
    <t>Unit.GJ</t>
  </si>
  <si>
    <t>Coke</t>
  </si>
  <si>
    <t>Solid fuels</t>
  </si>
  <si>
    <t>Gasses</t>
  </si>
  <si>
    <t>Natural gas consumed</t>
  </si>
  <si>
    <t>Sewage gas</t>
  </si>
  <si>
    <t>Gross calorific values of selected fuels</t>
  </si>
  <si>
    <t>MJ</t>
  </si>
  <si>
    <t>Unit.MJ</t>
  </si>
  <si>
    <t>GWh</t>
  </si>
  <si>
    <t>Unit.GWh</t>
  </si>
  <si>
    <t>Name</t>
  </si>
  <si>
    <t>Name in formulae</t>
  </si>
  <si>
    <t>Petajoules</t>
  </si>
  <si>
    <t>Terajoules</t>
  </si>
  <si>
    <t>Gigajoules</t>
  </si>
  <si>
    <t>Megajoules</t>
  </si>
  <si>
    <t>Kilowatt-hours</t>
  </si>
  <si>
    <t>Kilowatt-hours per person per day</t>
  </si>
  <si>
    <t>Terawatt-hours</t>
  </si>
  <si>
    <t>Gigawatt-hours</t>
  </si>
  <si>
    <t>Tonnes of oil equivalent</t>
  </si>
  <si>
    <t>Kilotonnes of oil equivalent</t>
  </si>
  <si>
    <t>Megatonnes of oil equivalent</t>
  </si>
  <si>
    <t>Therms</t>
  </si>
  <si>
    <t>British Thermal Unit</t>
  </si>
  <si>
    <t>Calorie (NOT food calorie)</t>
  </si>
  <si>
    <t>Gigawatt-years</t>
  </si>
  <si>
    <t>Notes</t>
  </si>
  <si>
    <t>Combustion emissions factors</t>
  </si>
  <si>
    <t>Industrial coal</t>
  </si>
  <si>
    <t>Diesel</t>
  </si>
  <si>
    <t>Commodity selected</t>
  </si>
  <si>
    <t>Global warming potentials</t>
  </si>
  <si>
    <t>GWP</t>
  </si>
  <si>
    <t>Carbon dioxide</t>
  </si>
  <si>
    <t>Methane</t>
  </si>
  <si>
    <t>Nitrous oxide</t>
  </si>
  <si>
    <t>HFCs</t>
  </si>
  <si>
    <t>PFCs</t>
  </si>
  <si>
    <r>
      <t>SF</t>
    </r>
    <r>
      <rPr>
        <vertAlign val="subscript"/>
        <sz val="10"/>
        <color theme="1"/>
        <rFont val="Cambria"/>
        <family val="1"/>
        <scheme val="minor"/>
      </rPr>
      <t>6</t>
    </r>
  </si>
  <si>
    <t>140 to 11,700</t>
  </si>
  <si>
    <t>6,500 to 9,200</t>
  </si>
  <si>
    <t>Source:</t>
  </si>
  <si>
    <t>UK GHG Inventory 2009, Table 1.1</t>
  </si>
  <si>
    <r>
      <t>CO</t>
    </r>
    <r>
      <rPr>
        <b/>
        <vertAlign val="subscript"/>
        <sz val="10"/>
        <color theme="1"/>
        <rFont val="Cambria"/>
        <family val="1"/>
        <scheme val="minor"/>
      </rPr>
      <t>2</t>
    </r>
    <r>
      <rPr>
        <b/>
        <sz val="10"/>
        <color theme="1"/>
        <rFont val="Cambria"/>
        <family val="1"/>
        <scheme val="minor"/>
      </rPr>
      <t xml:space="preserve"> (Mt)</t>
    </r>
  </si>
  <si>
    <r>
      <t>CH</t>
    </r>
    <r>
      <rPr>
        <b/>
        <vertAlign val="subscript"/>
        <sz val="10"/>
        <color theme="1"/>
        <rFont val="Cambria"/>
        <family val="1"/>
        <scheme val="minor"/>
      </rPr>
      <t>4</t>
    </r>
    <r>
      <rPr>
        <b/>
        <sz val="10"/>
        <color theme="1"/>
        <rFont val="Cambria"/>
        <family val="1"/>
        <scheme val="minor"/>
      </rPr>
      <t xml:space="preserve"> (Mt CO</t>
    </r>
    <r>
      <rPr>
        <b/>
        <vertAlign val="subscript"/>
        <sz val="10"/>
        <color theme="1"/>
        <rFont val="Cambria"/>
        <family val="1"/>
        <scheme val="minor"/>
      </rPr>
      <t>2</t>
    </r>
    <r>
      <rPr>
        <b/>
        <sz val="10"/>
        <color theme="1"/>
        <rFont val="Cambria"/>
        <family val="1"/>
        <scheme val="minor"/>
      </rPr>
      <t>e)</t>
    </r>
  </si>
  <si>
    <r>
      <t>N</t>
    </r>
    <r>
      <rPr>
        <b/>
        <vertAlign val="subscript"/>
        <sz val="10"/>
        <color theme="1"/>
        <rFont val="Cambria"/>
        <family val="1"/>
        <scheme val="minor"/>
      </rPr>
      <t>2</t>
    </r>
    <r>
      <rPr>
        <b/>
        <sz val="10"/>
        <color theme="1"/>
        <rFont val="Cambria"/>
        <family val="1"/>
        <scheme val="minor"/>
      </rPr>
      <t>O (Mt CO</t>
    </r>
    <r>
      <rPr>
        <b/>
        <vertAlign val="subscript"/>
        <sz val="10"/>
        <color theme="1"/>
        <rFont val="Cambria"/>
        <family val="1"/>
        <scheme val="minor"/>
      </rPr>
      <t>2</t>
    </r>
    <r>
      <rPr>
        <b/>
        <sz val="10"/>
        <color theme="1"/>
        <rFont val="Cambria"/>
        <family val="1"/>
        <scheme val="minor"/>
      </rPr>
      <t>e)</t>
    </r>
  </si>
  <si>
    <t>Comments</t>
  </si>
  <si>
    <t>2007</t>
  </si>
  <si>
    <t>2010</t>
  </si>
  <si>
    <t>Energy conversions</t>
  </si>
  <si>
    <t>Power conversions</t>
  </si>
  <si>
    <t>Watts</t>
  </si>
  <si>
    <t>GW</t>
  </si>
  <si>
    <t>kW</t>
  </si>
  <si>
    <t>Gigawatts</t>
  </si>
  <si>
    <t>Kilowatts</t>
  </si>
  <si>
    <t>Unit.GW</t>
  </si>
  <si>
    <t>Unit.kW</t>
  </si>
  <si>
    <t>MW</t>
  </si>
  <si>
    <t>Megawatts</t>
  </si>
  <si>
    <t>Unit.MW</t>
  </si>
  <si>
    <t>Mtoe/y</t>
  </si>
  <si>
    <t>Mtoe per year</t>
  </si>
  <si>
    <t>Unit.Mtoe.y</t>
  </si>
  <si>
    <t>Time conversions</t>
  </si>
  <si>
    <t>Seconds</t>
  </si>
  <si>
    <t>y</t>
  </si>
  <si>
    <t>Year</t>
  </si>
  <si>
    <t>Unit.year</t>
  </si>
  <si>
    <t>Fuel</t>
  </si>
  <si>
    <t>J</t>
  </si>
  <si>
    <t>Unit.J</t>
  </si>
  <si>
    <t>W</t>
  </si>
  <si>
    <t>Unit.W</t>
  </si>
  <si>
    <t>V.07</t>
  </si>
  <si>
    <t>V.08</t>
  </si>
  <si>
    <t>V.09</t>
  </si>
  <si>
    <t>Y.03</t>
  </si>
  <si>
    <t>Households</t>
  </si>
  <si>
    <t>Component</t>
  </si>
  <si>
    <t>Technology</t>
  </si>
  <si>
    <t>Liquids</t>
  </si>
  <si>
    <t>Petroleum products (weighted average)</t>
  </si>
  <si>
    <t>DUKES 2009 (figures are for fuels in 2008)</t>
  </si>
  <si>
    <t>kg / litre</t>
  </si>
  <si>
    <t>Motor spirit</t>
  </si>
  <si>
    <t>Diesel (DERV)</t>
  </si>
  <si>
    <t>Densities of selected fuels</t>
  </si>
  <si>
    <t>Liquid fuels</t>
  </si>
  <si>
    <t>DUKES 2009, Annex A</t>
  </si>
  <si>
    <t>Motor spirit (all grades)</t>
  </si>
  <si>
    <t>DERV</t>
  </si>
  <si>
    <t>Aviation turbine fuel (ATF)</t>
  </si>
  <si>
    <t>V.10</t>
  </si>
  <si>
    <t>T.05</t>
  </si>
  <si>
    <t>T.06</t>
  </si>
  <si>
    <t>Y.04</t>
  </si>
  <si>
    <t>Y.05</t>
  </si>
  <si>
    <t>Y.06</t>
  </si>
  <si>
    <t>Q.01</t>
  </si>
  <si>
    <t>Q.02</t>
  </si>
  <si>
    <t>Q.03</t>
  </si>
  <si>
    <t>A.01</t>
  </si>
  <si>
    <t>Crude oil (weighted average)</t>
  </si>
  <si>
    <t>Natural gas produced</t>
  </si>
  <si>
    <t>CO2</t>
  </si>
  <si>
    <t>CH4</t>
  </si>
  <si>
    <t>N2O</t>
  </si>
  <si>
    <t>F</t>
  </si>
  <si>
    <t>Assumed combustion emissions factors</t>
  </si>
  <si>
    <t>Industrial coal EF</t>
  </si>
  <si>
    <t>Diesel EF</t>
  </si>
  <si>
    <t>Natural gas EF</t>
  </si>
  <si>
    <t>GHG</t>
  </si>
  <si>
    <t>Natural Gas</t>
  </si>
  <si>
    <t>Efficiency</t>
  </si>
  <si>
    <t>V.11</t>
  </si>
  <si>
    <t>Trajectory</t>
  </si>
  <si>
    <t>Trajectory choice</t>
  </si>
  <si>
    <t>A</t>
  </si>
  <si>
    <t>C</t>
  </si>
  <si>
    <t>Solid</t>
  </si>
  <si>
    <t>V.12</t>
  </si>
  <si>
    <t>E</t>
  </si>
  <si>
    <t>Cooling</t>
  </si>
  <si>
    <t>V.13</t>
  </si>
  <si>
    <t>Area conversions</t>
  </si>
  <si>
    <t>ha</t>
  </si>
  <si>
    <t>Hectares</t>
  </si>
  <si>
    <t>Unit.ha</t>
  </si>
  <si>
    <t>Acres</t>
  </si>
  <si>
    <t>acres</t>
  </si>
  <si>
    <t>Unit.acre</t>
  </si>
  <si>
    <t>km^2</t>
  </si>
  <si>
    <t>m^2</t>
  </si>
  <si>
    <t>Square kilometres</t>
  </si>
  <si>
    <t>Square metres</t>
  </si>
  <si>
    <t>Unit.km2</t>
  </si>
  <si>
    <t>Unit.m2</t>
  </si>
  <si>
    <t>Wales</t>
  </si>
  <si>
    <t>Unit.Wales</t>
  </si>
  <si>
    <t>Days</t>
  </si>
  <si>
    <t>Unit.day</t>
  </si>
  <si>
    <t>d</t>
  </si>
  <si>
    <t>h</t>
  </si>
  <si>
    <t>Hours</t>
  </si>
  <si>
    <t>Unit.hour</t>
  </si>
  <si>
    <t>m</t>
  </si>
  <si>
    <t>Minutes</t>
  </si>
  <si>
    <t>Unit.minute</t>
  </si>
  <si>
    <t>Power to energy conversion</t>
  </si>
  <si>
    <t>Average power for given energy</t>
  </si>
  <si>
    <t>Conversion.to.average.power</t>
  </si>
  <si>
    <t>From unit</t>
  </si>
  <si>
    <t>To unit</t>
  </si>
  <si>
    <t>Factor</t>
  </si>
  <si>
    <t>Annual energy for given power</t>
  </si>
  <si>
    <t>Conversion.to.annual.energy</t>
  </si>
  <si>
    <t>Energy per second for given power</t>
  </si>
  <si>
    <t>Conversion.to.energy.per.second</t>
  </si>
  <si>
    <t>M ha</t>
  </si>
  <si>
    <t>Million hectares</t>
  </si>
  <si>
    <t>Unit.Mha</t>
  </si>
  <si>
    <t>V.14</t>
  </si>
  <si>
    <t>V.15</t>
  </si>
  <si>
    <t>(Derived from data in "Constants")</t>
  </si>
  <si>
    <t>CCS</t>
  </si>
  <si>
    <t>Residential</t>
  </si>
  <si>
    <t>mcm/d</t>
  </si>
  <si>
    <t>mcm/d natural gas</t>
  </si>
  <si>
    <t>Unit.mcm.d</t>
  </si>
  <si>
    <t>CHP</t>
  </si>
  <si>
    <t>CO2e</t>
  </si>
  <si>
    <t>bcm</t>
  </si>
  <si>
    <t>unit.bcm</t>
  </si>
  <si>
    <t>Billion Cubic Metres (Gas)</t>
  </si>
  <si>
    <t>Cost conversions</t>
  </si>
  <si>
    <t>£</t>
  </si>
  <si>
    <t>£trn</t>
  </si>
  <si>
    <t>2010 trillion british pounds</t>
  </si>
  <si>
    <t>TGBP</t>
  </si>
  <si>
    <t>£bn</t>
  </si>
  <si>
    <t>2010 billion british pounds</t>
  </si>
  <si>
    <t>GGBP</t>
  </si>
  <si>
    <t>£m</t>
  </si>
  <si>
    <t>2010 million british pounds</t>
  </si>
  <si>
    <t>MGBP</t>
  </si>
  <si>
    <t>£k</t>
  </si>
  <si>
    <t>2010 thousand british pounds</t>
  </si>
  <si>
    <t>kGBP</t>
  </si>
  <si>
    <t>2010 british pounds</t>
  </si>
  <si>
    <t>GBP</t>
  </si>
  <si>
    <t>Mboe</t>
  </si>
  <si>
    <t>Million barrels of oil equivalent</t>
  </si>
  <si>
    <t>Unit.Mboe</t>
  </si>
  <si>
    <t>2009 US dollars</t>
  </si>
  <si>
    <t>USD2009_</t>
  </si>
  <si>
    <t>boe</t>
  </si>
  <si>
    <t>Barrel of oil equivalent</t>
  </si>
  <si>
    <t>Unit.boe</t>
  </si>
  <si>
    <t>Life</t>
  </si>
  <si>
    <t>Euro2002</t>
  </si>
  <si>
    <t>2002 Euros</t>
  </si>
  <si>
    <t>Euro2002_</t>
  </si>
  <si>
    <t>Volume conversions</t>
  </si>
  <si>
    <t>UK Gallon</t>
  </si>
  <si>
    <t>Litres per UK gallon</t>
  </si>
  <si>
    <t>Conversion.UKgallons.to.litres</t>
  </si>
  <si>
    <t>Litres</t>
  </si>
  <si>
    <t>US Gallon</t>
  </si>
  <si>
    <t>Litres per US gallon</t>
  </si>
  <si>
    <t>Conversion.USgallons.to.litres</t>
  </si>
  <si>
    <t>L</t>
  </si>
  <si>
    <t>H</t>
  </si>
  <si>
    <t>Ethanol</t>
  </si>
  <si>
    <t>Jet Fuel</t>
  </si>
  <si>
    <t>MWh</t>
  </si>
  <si>
    <t>Megawatt-hours</t>
  </si>
  <si>
    <t>Unit.MWh</t>
  </si>
  <si>
    <t>1990</t>
  </si>
  <si>
    <t>1991</t>
  </si>
  <si>
    <t>1992</t>
  </si>
  <si>
    <t>1993</t>
  </si>
  <si>
    <t>1994</t>
  </si>
  <si>
    <t>1995</t>
  </si>
  <si>
    <t>1996</t>
  </si>
  <si>
    <t>1997</t>
  </si>
  <si>
    <t>1998</t>
  </si>
  <si>
    <t>1999</t>
  </si>
  <si>
    <t>2000</t>
  </si>
  <si>
    <t>2001</t>
  </si>
  <si>
    <t>2002</t>
  </si>
  <si>
    <t>2003</t>
  </si>
  <si>
    <t>2004</t>
  </si>
  <si>
    <t>2005</t>
  </si>
  <si>
    <t>2006</t>
  </si>
  <si>
    <t>2008</t>
  </si>
  <si>
    <t>2009</t>
  </si>
  <si>
    <t>GDP Deflator</t>
  </si>
  <si>
    <t>Calendar year 2010 = 100</t>
  </si>
  <si>
    <t>This page contains standard assuptions. In particular, lower down the page are the emissions per unit of energy from coal, natural gas and oil.</t>
  </si>
  <si>
    <t>PM10</t>
  </si>
  <si>
    <t>NMVOC</t>
  </si>
  <si>
    <t>NOX</t>
  </si>
  <si>
    <t>SO2</t>
  </si>
  <si>
    <t>Column1</t>
  </si>
  <si>
    <t>$2009</t>
  </si>
  <si>
    <t>$2010</t>
  </si>
  <si>
    <t>2010 US dollars</t>
  </si>
  <si>
    <t>USD2010_</t>
  </si>
  <si>
    <t>Ratios of biomass combustion emissions to fossil fuel combustion emissions</t>
  </si>
  <si>
    <t>Fueltype</t>
  </si>
  <si>
    <t>?</t>
  </si>
  <si>
    <t>South Africa</t>
  </si>
  <si>
    <t>Base Year Energy Balance</t>
  </si>
  <si>
    <t>Base-year final energy aggregated by sector fuel</t>
  </si>
  <si>
    <t>Entry #</t>
  </si>
  <si>
    <t>Fuel #</t>
  </si>
  <si>
    <t>R</t>
  </si>
  <si>
    <t>Biomass Wood</t>
  </si>
  <si>
    <t>Oil LPG</t>
  </si>
  <si>
    <t>Sectoral Fuel Names</t>
  </si>
  <si>
    <t>Emission Factors</t>
  </si>
  <si>
    <t>kt/PJ</t>
  </si>
  <si>
    <t>Carbon Dioxide</t>
  </si>
  <si>
    <t>Nitrous Oxide</t>
  </si>
  <si>
    <t>Sulphur Gases</t>
  </si>
  <si>
    <t>SOX</t>
  </si>
  <si>
    <t>Nitrogen Gases</t>
  </si>
  <si>
    <t>Distribution Losses</t>
  </si>
  <si>
    <t>Distribution Capacity (estimate)</t>
  </si>
  <si>
    <t>PJa</t>
  </si>
  <si>
    <t>K</t>
  </si>
  <si>
    <t>O</t>
  </si>
  <si>
    <t>End-use Fractional Shares by Sub-sector</t>
  </si>
  <si>
    <t>Demand ID</t>
  </si>
  <si>
    <t>End-use Final Energy Consumption by Sub-sector (PJ)</t>
  </si>
  <si>
    <t>LPG</t>
  </si>
  <si>
    <t>TechDesc</t>
  </si>
  <si>
    <t>TechName</t>
  </si>
  <si>
    <t>Comm-IN</t>
  </si>
  <si>
    <t>Comm-Out</t>
  </si>
  <si>
    <t>EFF</t>
  </si>
  <si>
    <t>AFA</t>
  </si>
  <si>
    <t>STOCK</t>
  </si>
  <si>
    <t>Technology Name</t>
  </si>
  <si>
    <t>Input Commodity</t>
  </si>
  <si>
    <t>Useful Energy Service</t>
  </si>
  <si>
    <t>Utlisation</t>
  </si>
  <si>
    <t>Lifetime</t>
  </si>
  <si>
    <t>Existing Installed Cap.</t>
  </si>
  <si>
    <t>Base Year Technology Share</t>
  </si>
  <si>
    <t>Final Energy</t>
  </si>
  <si>
    <t>Useful Energy</t>
  </si>
  <si>
    <t>Tech Data Source</t>
  </si>
  <si>
    <t>\I: Units</t>
  </si>
  <si>
    <t>(sum OUT/IN)</t>
  </si>
  <si>
    <t>(Fraction)</t>
  </si>
  <si>
    <t>(Years)</t>
  </si>
  <si>
    <t>(PJa)</t>
  </si>
  <si>
    <t>(%)</t>
  </si>
  <si>
    <t>(PJ)</t>
  </si>
  <si>
    <t>\I:</t>
  </si>
  <si>
    <t>Total Population</t>
  </si>
  <si>
    <t>Commerce</t>
  </si>
  <si>
    <t>Oil Diesel</t>
  </si>
  <si>
    <t>Oil HFO</t>
  </si>
  <si>
    <t>COM</t>
  </si>
  <si>
    <t>End-use Shares by Fuel - All sourced from Interim report (other than LPG)</t>
  </si>
  <si>
    <t>U2006</t>
  </si>
  <si>
    <t>Sector code</t>
  </si>
  <si>
    <t>Sector description</t>
  </si>
  <si>
    <t>CC</t>
  </si>
  <si>
    <t>GAS</t>
  </si>
  <si>
    <t>T</t>
  </si>
  <si>
    <t>Row #</t>
  </si>
  <si>
    <t>ELC</t>
  </si>
  <si>
    <t>HFO</t>
  </si>
  <si>
    <t/>
  </si>
  <si>
    <t>COA</t>
  </si>
  <si>
    <t>COK</t>
  </si>
  <si>
    <t>OKE</t>
  </si>
  <si>
    <t>OHF</t>
  </si>
  <si>
    <t>ODS</t>
  </si>
  <si>
    <t>OLP</t>
  </si>
  <si>
    <t>BIW</t>
  </si>
  <si>
    <t>BIB</t>
  </si>
  <si>
    <t>WAS</t>
  </si>
  <si>
    <t>IND</t>
  </si>
  <si>
    <t>V.16</t>
  </si>
  <si>
    <t>Gasoline</t>
  </si>
  <si>
    <t>Lower Limit</t>
  </si>
  <si>
    <t>Base Year Tech Share</t>
  </si>
  <si>
    <t>Upper Limit</t>
  </si>
  <si>
    <t>L2050</t>
  </si>
  <si>
    <t>L2030</t>
  </si>
  <si>
    <t>L2010</t>
  </si>
  <si>
    <t>U2050</t>
  </si>
  <si>
    <t>U2030</t>
  </si>
  <si>
    <t>U2010</t>
  </si>
  <si>
    <t>OGS</t>
  </si>
  <si>
    <t>IOTR</t>
  </si>
  <si>
    <t>IOTS</t>
  </si>
  <si>
    <t>IOTE</t>
  </si>
  <si>
    <t>IOTO</t>
  </si>
  <si>
    <t>IOTF</t>
  </si>
  <si>
    <t>IOTP</t>
  </si>
  <si>
    <t>IOTH</t>
  </si>
  <si>
    <t>IOTC</t>
  </si>
  <si>
    <t>IOTL</t>
  </si>
  <si>
    <t>IOTA</t>
  </si>
  <si>
    <t>IOTK</t>
  </si>
  <si>
    <t>IPPS</t>
  </si>
  <si>
    <t>IPPE</t>
  </si>
  <si>
    <t>IPPO</t>
  </si>
  <si>
    <t>IPPF</t>
  </si>
  <si>
    <t>IPPP</t>
  </si>
  <si>
    <t>IPPH</t>
  </si>
  <si>
    <t>IPPC</t>
  </si>
  <si>
    <t>IPPL</t>
  </si>
  <si>
    <t>IPPA</t>
  </si>
  <si>
    <t>IPPK</t>
  </si>
  <si>
    <t>IFBS</t>
  </si>
  <si>
    <t>IFBE</t>
  </si>
  <si>
    <t>IFBO</t>
  </si>
  <si>
    <t>IFBF</t>
  </si>
  <si>
    <t>IFBP</t>
  </si>
  <si>
    <t>IFBH</t>
  </si>
  <si>
    <t>IFBC</t>
  </si>
  <si>
    <t>IFBL</t>
  </si>
  <si>
    <t>IFBA</t>
  </si>
  <si>
    <t>IFBK</t>
  </si>
  <si>
    <t>INMS</t>
  </si>
  <si>
    <t>INME</t>
  </si>
  <si>
    <t>INMO</t>
  </si>
  <si>
    <t>INMF</t>
  </si>
  <si>
    <t>INMP</t>
  </si>
  <si>
    <t>INMH</t>
  </si>
  <si>
    <t>INMC</t>
  </si>
  <si>
    <t>INML</t>
  </si>
  <si>
    <t>INMA</t>
  </si>
  <si>
    <t>INMK</t>
  </si>
  <si>
    <t>INFS</t>
  </si>
  <si>
    <t>INFE</t>
  </si>
  <si>
    <t>INFO</t>
  </si>
  <si>
    <t>INFF</t>
  </si>
  <si>
    <t>INFP</t>
  </si>
  <si>
    <t>INFH</t>
  </si>
  <si>
    <t>INFC</t>
  </si>
  <si>
    <t>INFL</t>
  </si>
  <si>
    <t>INFA</t>
  </si>
  <si>
    <t>INFK</t>
  </si>
  <si>
    <t>ICPS</t>
  </si>
  <si>
    <t>ICPE</t>
  </si>
  <si>
    <t>ICPO</t>
  </si>
  <si>
    <t>ICPF</t>
  </si>
  <si>
    <t>ICPP</t>
  </si>
  <si>
    <t>ICPH</t>
  </si>
  <si>
    <t>ICPC</t>
  </si>
  <si>
    <t>ICPL</t>
  </si>
  <si>
    <t>ICPA</t>
  </si>
  <si>
    <t>ICPK</t>
  </si>
  <si>
    <t>IISS</t>
  </si>
  <si>
    <t>IISE</t>
  </si>
  <si>
    <t>IISO</t>
  </si>
  <si>
    <t>IISF</t>
  </si>
  <si>
    <t>IISP</t>
  </si>
  <si>
    <t>IISH</t>
  </si>
  <si>
    <t>IISC</t>
  </si>
  <si>
    <t>IISL</t>
  </si>
  <si>
    <t>IISA</t>
  </si>
  <si>
    <t>IISK</t>
  </si>
  <si>
    <t>IMIR</t>
  </si>
  <si>
    <t>IMIS</t>
  </si>
  <si>
    <t>IMIE</t>
  </si>
  <si>
    <t>IMIO</t>
  </si>
  <si>
    <t>IMIF</t>
  </si>
  <si>
    <t>IMIP</t>
  </si>
  <si>
    <t>IMIH</t>
  </si>
  <si>
    <t>IMIC</t>
  </si>
  <si>
    <t>IMIL</t>
  </si>
  <si>
    <t>IMIA</t>
  </si>
  <si>
    <t>IMIK</t>
  </si>
  <si>
    <t>boiler/process heating</t>
  </si>
  <si>
    <t>S</t>
  </si>
  <si>
    <t>Electrochemical</t>
  </si>
  <si>
    <t>Other motive</t>
  </si>
  <si>
    <t>Fans</t>
  </si>
  <si>
    <t>Pumping</t>
  </si>
  <si>
    <t>P</t>
  </si>
  <si>
    <t>HVAC</t>
  </si>
  <si>
    <t>Elec Heating</t>
  </si>
  <si>
    <t>OT</t>
  </si>
  <si>
    <t>Pulp &amp; Paper Products  -323</t>
  </si>
  <si>
    <t>PP</t>
  </si>
  <si>
    <t>Food, Beverage &amp; Tabacco  - 30</t>
  </si>
  <si>
    <t>FB</t>
  </si>
  <si>
    <t>N.M.M Products  -34</t>
  </si>
  <si>
    <t>NM</t>
  </si>
  <si>
    <t>Precious &amp; Non-Ferrous metals  - 352</t>
  </si>
  <si>
    <t>NF</t>
  </si>
  <si>
    <t>Chemicals  -33</t>
  </si>
  <si>
    <t>CP</t>
  </si>
  <si>
    <t>Iron  &amp; Steel  - 351</t>
  </si>
  <si>
    <t>IS</t>
  </si>
  <si>
    <t>Mining SIC2</t>
  </si>
  <si>
    <t>MI</t>
  </si>
  <si>
    <t>Value added</t>
  </si>
  <si>
    <t>Physical output</t>
  </si>
  <si>
    <t>Activity Measure</t>
  </si>
  <si>
    <t>Base year = 100%</t>
  </si>
  <si>
    <t>System Efficiency</t>
  </si>
  <si>
    <t>Power:Heat Ratio</t>
  </si>
  <si>
    <t>Plant Type</t>
  </si>
  <si>
    <t>CHP Technology (Generic)</t>
  </si>
  <si>
    <t>INDODS</t>
  </si>
  <si>
    <t>IOTRODS-E</t>
  </si>
  <si>
    <t>Industry-Other-Transport - Oil Diesel - Existing</t>
  </si>
  <si>
    <t>INDWAS</t>
  </si>
  <si>
    <t>IOTSWAS-E</t>
  </si>
  <si>
    <t>Industry-Other-boiler/process heating - Waste - Existing</t>
  </si>
  <si>
    <t>INDELC</t>
  </si>
  <si>
    <t>IOTSELC-E</t>
  </si>
  <si>
    <t>Industry-Other-boiler/process heating - Electricity - Existing</t>
  </si>
  <si>
    <t>INDOLP</t>
  </si>
  <si>
    <t>IOTSOLP-E</t>
  </si>
  <si>
    <t>Industry-Other-boiler/process heating - Oil LPG - Existing</t>
  </si>
  <si>
    <t>INDOHF</t>
  </si>
  <si>
    <t>IOTSOHF-E</t>
  </si>
  <si>
    <t>Industry-Other-boiler/process heating - Oil HFO - Existing</t>
  </si>
  <si>
    <t>INDGAS</t>
  </si>
  <si>
    <t>IOTSGAS-E</t>
  </si>
  <si>
    <t>Industry-Other-boiler/process heating - Gas - Existing</t>
  </si>
  <si>
    <t>INDCOA</t>
  </si>
  <si>
    <t>IOTSCOA-E</t>
  </si>
  <si>
    <t>Industry-Other-boiler/process heating - Coal - Existing</t>
  </si>
  <si>
    <t>\I:boiler/process heating</t>
  </si>
  <si>
    <t>IOTEELC-E</t>
  </si>
  <si>
    <t>Industry-Other-Electrochemical - Electricity</t>
  </si>
  <si>
    <t>IOTOELC-E</t>
  </si>
  <si>
    <t>Industry-Other-Other motive - Electricity</t>
  </si>
  <si>
    <t>IOTFELC-E</t>
  </si>
  <si>
    <t>Industry-Other-Fans - Electricity</t>
  </si>
  <si>
    <t>IOTPELC-E</t>
  </si>
  <si>
    <t>Industry-Other-Pumping - Electricity</t>
  </si>
  <si>
    <t>IOTHELC-E</t>
  </si>
  <si>
    <t>Industry-Other-HVAC - Electricity</t>
  </si>
  <si>
    <t>IOTCELC-E</t>
  </si>
  <si>
    <t>Industry-Other-Cooling - Electricity</t>
  </si>
  <si>
    <t>IOTLELC-E</t>
  </si>
  <si>
    <t>Industry-Other-Lighting - Electricity</t>
  </si>
  <si>
    <t>IOTAELC-E</t>
  </si>
  <si>
    <t>Industry-Other-Compressed air - Electricity</t>
  </si>
  <si>
    <t>IOTKELC-E</t>
  </si>
  <si>
    <t>Industry-Other-Elec Heating - Electricity</t>
  </si>
  <si>
    <t>\I:Technology Description</t>
  </si>
  <si>
    <t>IPPSWAS-E</t>
  </si>
  <si>
    <t>Industry-Pulp &amp; Paper Products  -323-boiler/process heating - Waste - Existing</t>
  </si>
  <si>
    <t>INDBIW</t>
  </si>
  <si>
    <t>IPPSBIW-E</t>
  </si>
  <si>
    <t>Industry-Pulp &amp; Paper Products  -323-boiler/process heating - Biomass Wood - Existing</t>
  </si>
  <si>
    <t>IPPSELC-E</t>
  </si>
  <si>
    <t>Industry-Pulp &amp; Paper Products  -323-boiler/process heating - Electricity - Existing</t>
  </si>
  <si>
    <t>IPPSOLP-E</t>
  </si>
  <si>
    <t>Industry-Pulp &amp; Paper Products  -323-boiler/process heating - Oil LPG - Existing</t>
  </si>
  <si>
    <t>IPPSOHF-E</t>
  </si>
  <si>
    <t>Industry-Pulp &amp; Paper Products  -323-boiler/process heating - Oil HFO - Existing</t>
  </si>
  <si>
    <t>IPPSGAS-E</t>
  </si>
  <si>
    <t>Industry-Pulp &amp; Paper Products  -323-boiler/process heating - Gas - Existing</t>
  </si>
  <si>
    <t>IPPSCOA-E</t>
  </si>
  <si>
    <t>Industry-Pulp &amp; Paper Products  -323-boiler/process heating - Coal - Existing</t>
  </si>
  <si>
    <t>IPPEELC-E</t>
  </si>
  <si>
    <t>Industry-Pulp &amp; Paper Products  -323-Electrochemical - Electricity</t>
  </si>
  <si>
    <t>IPPOELC-E</t>
  </si>
  <si>
    <t>Industry-Pulp &amp; Paper Products  -323-Other motive - Electricity</t>
  </si>
  <si>
    <t>IPPFELC-E</t>
  </si>
  <si>
    <t>Industry-Pulp &amp; Paper Products  -323-Fans - Electricity</t>
  </si>
  <si>
    <t>IPPPELC-E</t>
  </si>
  <si>
    <t>Industry-Pulp &amp; Paper Products  -323-Pumping - Electricity</t>
  </si>
  <si>
    <t>IPPHELC-E</t>
  </si>
  <si>
    <t>Industry-Pulp &amp; Paper Products  -323-HVAC - Electricity</t>
  </si>
  <si>
    <t>IPPCELC-E</t>
  </si>
  <si>
    <t>Industry-Pulp &amp; Paper Products  -323-Cooling - Electricity</t>
  </si>
  <si>
    <t>IPPLELC-E</t>
  </si>
  <si>
    <t>Industry-Pulp &amp; Paper Products  -323-Lighting - Electricity</t>
  </si>
  <si>
    <t>IPPAELC-E</t>
  </si>
  <si>
    <t>Industry-Pulp &amp; Paper Products  -323-461 - Electricity</t>
  </si>
  <si>
    <t>IPPKELC-E</t>
  </si>
  <si>
    <t>Industry-Pulp &amp; Paper Products  -323-Elec Heating - Electricity</t>
  </si>
  <si>
    <t>IFBSWAS-E</t>
  </si>
  <si>
    <t>Industry-Food, Beverage &amp; Tabacco  - 30-boiler/process heating - Waste - Existing</t>
  </si>
  <si>
    <t>INDBIB</t>
  </si>
  <si>
    <t>IFBSBIB-E</t>
  </si>
  <si>
    <t>Industry-Food, Beverage &amp; Tabacco  - 30-boiler/process heating - Biomass bagasse - Existing</t>
  </si>
  <si>
    <t>IFBSELC-E</t>
  </si>
  <si>
    <t>Industry-Food, Beverage &amp; Tabacco  - 30-boiler/process heating - Electricity - Existing</t>
  </si>
  <si>
    <t>IFBSOLP-E</t>
  </si>
  <si>
    <t>Industry-Food, Beverage &amp; Tabacco  - 30-boiler/process heating - Oil LPG - Existing</t>
  </si>
  <si>
    <t>IFBSOHF-E</t>
  </si>
  <si>
    <t>Industry-Food, Beverage &amp; Tabacco  - 30-boiler/process heating - Oil HFO - Existing</t>
  </si>
  <si>
    <t>IFBSGAS-E</t>
  </si>
  <si>
    <t>Industry-Food, Beverage &amp; Tabacco  - 30-boiler/process heating - Gas - Existing</t>
  </si>
  <si>
    <t>IFBSCOA-E</t>
  </si>
  <si>
    <t>Industry-Food, Beverage &amp; Tabacco  - 30-boiler/process heating - Coal - Existing</t>
  </si>
  <si>
    <t>IFBEELC-E</t>
  </si>
  <si>
    <t>Industry-Food, Beverage &amp; Tabacco  - 30-Electrochemical - Electricity</t>
  </si>
  <si>
    <t>IFBOELC-E</t>
  </si>
  <si>
    <t>Industry-Food, Beverage &amp; Tabacco  - 30-Other motive - Electricity</t>
  </si>
  <si>
    <t>IFBFELC-E</t>
  </si>
  <si>
    <t>Industry-Food, Beverage &amp; Tabacco  - 30-Fans - Electricity</t>
  </si>
  <si>
    <t>IFBPELC-E</t>
  </si>
  <si>
    <t>Industry-Food, Beverage &amp; Tabacco  - 30-Pumping - Electricity</t>
  </si>
  <si>
    <t>IFBHELC-E</t>
  </si>
  <si>
    <t>Industry-Food, Beverage &amp; Tabacco  - 30-HVAC - Electricity</t>
  </si>
  <si>
    <t>IFBCELC-E</t>
  </si>
  <si>
    <t>Industry-Food, Beverage &amp; Tabacco  - 30-Cooling - Electricity</t>
  </si>
  <si>
    <t>IFBLELC-E</t>
  </si>
  <si>
    <t>Industry-Food, Beverage &amp; Tabacco  - 30-Lighting - Electricity</t>
  </si>
  <si>
    <t>IFBAELC-E</t>
  </si>
  <si>
    <t>Industry-Food, Beverage &amp; Tabacco  - 30-Compressed air - Electricity</t>
  </si>
  <si>
    <t>IFBKELC-E</t>
  </si>
  <si>
    <t>Industry-Food, Beverage &amp; Tabacco  - 30-Elec Heating - Electricity</t>
  </si>
  <si>
    <t>INMSWAS-E</t>
  </si>
  <si>
    <t>Industry-N.M.M Products  -34-boiler/process heating - Waste - Existing</t>
  </si>
  <si>
    <t>INMSELC-E</t>
  </si>
  <si>
    <t>Industry-N.M.M Products  -34-boiler/process heating - Electricity - Existing</t>
  </si>
  <si>
    <t>INMSOLP-E</t>
  </si>
  <si>
    <t>Industry-N.M.M Products  -34-boiler/process heating - Oil LPG - Existing</t>
  </si>
  <si>
    <t>INMSOHF-E</t>
  </si>
  <si>
    <t>Industry-N.M.M Products  -34-boiler/process heating - Oil HFO - Existing</t>
  </si>
  <si>
    <t>INMSGAS-E</t>
  </si>
  <si>
    <t>Industry-N.M.M Products  -34-boiler/process heating - Gas - Existing</t>
  </si>
  <si>
    <t>INMSCOA-E</t>
  </si>
  <si>
    <t>Industry-N.M.M Products  -34-boiler/process heating - Coal - Existing</t>
  </si>
  <si>
    <t>INMEELC-E</t>
  </si>
  <si>
    <t>Industry-N.M.M Products  -34-Electrochemical - Electricity</t>
  </si>
  <si>
    <t>INMOELC-E</t>
  </si>
  <si>
    <t>Industry-N.M.M Products  -34-Other motive - Electricity</t>
  </si>
  <si>
    <t>INMFELC-E</t>
  </si>
  <si>
    <t>Industry-N.M.M Products  -34-Fans - Electricity</t>
  </si>
  <si>
    <t>INMPELC-E</t>
  </si>
  <si>
    <t>Industry-N.M.M Products  -34-Pumping - Electricity</t>
  </si>
  <si>
    <t>INMHELC-E</t>
  </si>
  <si>
    <t>Industry-N.M.M Products  -34-HVAC - Electricity</t>
  </si>
  <si>
    <t>INMCELC-E</t>
  </si>
  <si>
    <t>Industry-N.M.M Products  -34-Cooling - Electricity</t>
  </si>
  <si>
    <t>INMLELC-E</t>
  </si>
  <si>
    <t>Industry-N.M.M Products  -34-Lighting - Electricity</t>
  </si>
  <si>
    <t>INMAELC-E</t>
  </si>
  <si>
    <t>Industry-N.M.M Products  -34-Compressed air - Electricity</t>
  </si>
  <si>
    <t>INMKELC-E</t>
  </si>
  <si>
    <t>Industry-N.M.M Products  -34-Elec Heating - Electricity</t>
  </si>
  <si>
    <t>INFSWAS-E</t>
  </si>
  <si>
    <t>Industry-Precious &amp; Non-Ferrous metals  - 352-boiler/process heating - Waste - Existing</t>
  </si>
  <si>
    <t>INFSELC-E</t>
  </si>
  <si>
    <t>Industry-Precious &amp; Non-Ferrous metals  - 352-boiler/process heating - Electricity - Existing</t>
  </si>
  <si>
    <t>INFSOLP-E</t>
  </si>
  <si>
    <t>Industry-Precious &amp; Non-Ferrous metals  - 352-boiler/process heating - Oil LPG - Existing</t>
  </si>
  <si>
    <t>INFSOHF-E</t>
  </si>
  <si>
    <t>Industry-Precious &amp; Non-Ferrous metals  - 352-boiler/process heating - Oil HFO - Existing</t>
  </si>
  <si>
    <t>INFSGAS-E</t>
  </si>
  <si>
    <t>Industry-Precious &amp; Non-Ferrous metals  - 352-boiler/process heating - Gas - Existing</t>
  </si>
  <si>
    <t>INFSCOA-E</t>
  </si>
  <si>
    <t>Industry-Precious &amp; Non-Ferrous metals  - 352-boiler/process heating - Coal - Existing</t>
  </si>
  <si>
    <t>INFEELC-E</t>
  </si>
  <si>
    <t>Industry-Precious &amp; Non-Ferrous metals  - 352-Electrochemical - Electricity</t>
  </si>
  <si>
    <t>INFOELC-E</t>
  </si>
  <si>
    <t>Industry-Precious &amp; Non-Ferrous metals  - 352-Other motive - Electricity</t>
  </si>
  <si>
    <t>INFFELC-E</t>
  </si>
  <si>
    <t>Industry-Precious &amp; Non-Ferrous metals  - 352-Fans - Electricity</t>
  </si>
  <si>
    <t>INFPELC-E</t>
  </si>
  <si>
    <t>Industry-Precious &amp; Non-Ferrous metals  - 352-Pumping - Electricity</t>
  </si>
  <si>
    <t>INFHELC-E</t>
  </si>
  <si>
    <t>Industry-Precious &amp; Non-Ferrous metals  - 352-HVAC - Electricity</t>
  </si>
  <si>
    <t>INFCELC-E</t>
  </si>
  <si>
    <t>Industry-Precious &amp; Non-Ferrous metals  - 352-Cooling - Electricity</t>
  </si>
  <si>
    <t>INFLELC-E</t>
  </si>
  <si>
    <t>Industry-Precious &amp; Non-Ferrous metals  - 352-Lighting - Electricity</t>
  </si>
  <si>
    <t>INFAELC-E</t>
  </si>
  <si>
    <t>Industry-Precious &amp; Non-Ferrous metals  - 352-Compressed air - Electricity</t>
  </si>
  <si>
    <t>INFKELC-E</t>
  </si>
  <si>
    <t>Industry-Precious &amp; Non-Ferrous metals  - 352-Elec Heating - Electricity</t>
  </si>
  <si>
    <t>ICPSWAS-E</t>
  </si>
  <si>
    <t>Industry-Chemicals  -33-boiler/process heating - Waste - Existing</t>
  </si>
  <si>
    <t>ICPSELC-E</t>
  </si>
  <si>
    <t>Industry-Chemicals  -33-boiler/process heating - Electricity - Existing</t>
  </si>
  <si>
    <t>ICPSOLP-E</t>
  </si>
  <si>
    <t>Industry-Chemicals  -33-boiler/process heating - Oil LPG - Existing</t>
  </si>
  <si>
    <t>ICPSOHF-E</t>
  </si>
  <si>
    <t>Industry-Chemicals  -33-boiler/process heating - Oil HFO - Existing</t>
  </si>
  <si>
    <t>ICPSGAS-E</t>
  </si>
  <si>
    <t>Industry-Chemicals  -33-boiler/process heating - Gas - Existing</t>
  </si>
  <si>
    <t>ICPSCOA-E</t>
  </si>
  <si>
    <t>Industry-Chemicals  -33-boiler/process heating - Coal - Existing</t>
  </si>
  <si>
    <t>ICPEELC-E</t>
  </si>
  <si>
    <t>Industry-Chemicals  -33-Electrochemical - Electricity</t>
  </si>
  <si>
    <t>ICPOELC-E</t>
  </si>
  <si>
    <t>Industry-Chemicals  -33-Other motive - Electricity</t>
  </si>
  <si>
    <t>ICPFELC-E</t>
  </si>
  <si>
    <t>Industry-Chemicals  -33-Fans - Electricity</t>
  </si>
  <si>
    <t>ICPPELC-E</t>
  </si>
  <si>
    <t>Industry-Chemicals  -33-Pumping - Electricity</t>
  </si>
  <si>
    <t>ICPHELC-E</t>
  </si>
  <si>
    <t>Industry-Chemicals  -33-HVAC - Electricity</t>
  </si>
  <si>
    <t>ICPCELC-E</t>
  </si>
  <si>
    <t>Industry-Chemicals  -33-Cooling - Electricity</t>
  </si>
  <si>
    <t>ICPLELC-E</t>
  </si>
  <si>
    <t>Industry-Chemicals  -33-Lighting - Electricity</t>
  </si>
  <si>
    <t>ICPAELC-E</t>
  </si>
  <si>
    <t>Industry-Chemicals  -33-Compressed air - Electricity</t>
  </si>
  <si>
    <t>ICPKELC-E</t>
  </si>
  <si>
    <t>Industry-Chemicals  -33-Elec Heating - Electricity</t>
  </si>
  <si>
    <t>IIST</t>
  </si>
  <si>
    <t>IISTGAS-E</t>
  </si>
  <si>
    <t>Industry-Iron  &amp; Steel  - 351-Process agent - Gas - Existing</t>
  </si>
  <si>
    <t>INDCOK</t>
  </si>
  <si>
    <t>IISTCOK-E</t>
  </si>
  <si>
    <t>Industry-Iron  &amp; Steel  - 351-Process agent - Coking Coal - Existing</t>
  </si>
  <si>
    <t>\I:Chemical</t>
  </si>
  <si>
    <t>IISSWAS-E</t>
  </si>
  <si>
    <t>Industry-Iron  &amp; Steel  - 351-boiler/process heating - Waste - Existing</t>
  </si>
  <si>
    <t>IISSELC-E</t>
  </si>
  <si>
    <t>Industry-Iron  &amp; Steel  - 351-boiler/process heating - Electricity - Existing</t>
  </si>
  <si>
    <t>IISSOLP-E</t>
  </si>
  <si>
    <t>Industry-Iron  &amp; Steel  - 351-boiler/process heating - Oil LPG - Existing</t>
  </si>
  <si>
    <t>IISSOHF-E</t>
  </si>
  <si>
    <t>Industry-Iron  &amp; Steel  - 351-boiler/process heating - Oil HFO - Existing</t>
  </si>
  <si>
    <t>IISSGAS-E</t>
  </si>
  <si>
    <t>Industry-Iron  &amp; Steel  - 351-boiler/process heating - Gas - Existing</t>
  </si>
  <si>
    <t>IISSCOA-E</t>
  </si>
  <si>
    <t>Industry-Iron  &amp; Steel  - 351-boiler/process heating - Coal - Existing</t>
  </si>
  <si>
    <t>IISEELC-E</t>
  </si>
  <si>
    <t>Industry-Iron  &amp; Steel  - 351-Electrochemical - Electricity</t>
  </si>
  <si>
    <t>IISOELC-E</t>
  </si>
  <si>
    <t>Industry-Iron  &amp; Steel  - 351-Other motive - Electricity</t>
  </si>
  <si>
    <t>IISFELC-E</t>
  </si>
  <si>
    <t>Industry-Iron  &amp; Steel  - 351-Fans - Electricity</t>
  </si>
  <si>
    <t>IISPELC-E</t>
  </si>
  <si>
    <t>Industry-Iron  &amp; Steel  - 351-Pumping - Electricity</t>
  </si>
  <si>
    <t>IISHELC-E</t>
  </si>
  <si>
    <t>Industry-Iron  &amp; Steel  - 351-HVAC - Electricity</t>
  </si>
  <si>
    <t>IISCELC-E</t>
  </si>
  <si>
    <t>Industry-Iron  &amp; Steel  - 351-Cooling - Electricity</t>
  </si>
  <si>
    <t>IISLELC-E</t>
  </si>
  <si>
    <t>Industry-Iron  &amp; Steel  - 351-Lighting - Electricity</t>
  </si>
  <si>
    <t>IISAELC-E</t>
  </si>
  <si>
    <t>Industry-Iron  &amp; Steel  - 351-Compressed air - Electricity</t>
  </si>
  <si>
    <t>IISKELC-E</t>
  </si>
  <si>
    <t>Industry-Iron  &amp; Steel  - 351-Elec Heating - Electricity</t>
  </si>
  <si>
    <t>IMIRODS-E</t>
  </si>
  <si>
    <t>Industry-Mining SIC2-Transport - Oil Diesel - Existing</t>
  </si>
  <si>
    <t>\I:Transport</t>
  </si>
  <si>
    <t>IMISWAS-E</t>
  </si>
  <si>
    <t>Industry-Mining SIC2-boiler/process heating - Waste - Existing</t>
  </si>
  <si>
    <t>IMISELC-E</t>
  </si>
  <si>
    <t>Industry-Mining SIC2-boiler/process heating - Electricity - Existing</t>
  </si>
  <si>
    <t>IMISOLP-E</t>
  </si>
  <si>
    <t>Industry-Mining SIC2-boiler/process heating - Oil LPG - Existing</t>
  </si>
  <si>
    <t>IMISOHF-E</t>
  </si>
  <si>
    <t>Industry-Mining SIC2-boiler/process heating - Oil HFO - Existing</t>
  </si>
  <si>
    <t>IMISGAS-E</t>
  </si>
  <si>
    <t>Industry-Mining SIC2-boiler/process heating - Gas - Existing</t>
  </si>
  <si>
    <t>IMISCOA-E</t>
  </si>
  <si>
    <t>Industry-Mining SIC2-boiler/process heating - Coal - Existing</t>
  </si>
  <si>
    <t>IMIEELC-E</t>
  </si>
  <si>
    <t>Industry-Mining SIC2-Electrochemical - Electricity</t>
  </si>
  <si>
    <t>IMIOELC-E</t>
  </si>
  <si>
    <t>Industry-Mining SIC2-Other motive - Electricity</t>
  </si>
  <si>
    <t>IMIFELC-E</t>
  </si>
  <si>
    <t>Industry-Mining SIC2-Fans - Electricity</t>
  </si>
  <si>
    <t>IMIPELC-E</t>
  </si>
  <si>
    <t>Industry-Mining SIC2-Pumping - Electricity</t>
  </si>
  <si>
    <t>IMIHELC-E</t>
  </si>
  <si>
    <t>Industry-Mining SIC2-HVAC - Electricity</t>
  </si>
  <si>
    <t>IMICELC-E</t>
  </si>
  <si>
    <t>Industry-Mining SIC2-Cooling - Electricity</t>
  </si>
  <si>
    <t>IMILELC-E</t>
  </si>
  <si>
    <t>Industry-Mining SIC2-Lighting - Electricity</t>
  </si>
  <si>
    <t>IMIAELC-E</t>
  </si>
  <si>
    <t>Industry-Mining SIC2-Compressed air - Electricity</t>
  </si>
  <si>
    <t>IMIKELC-E</t>
  </si>
  <si>
    <t>Industry-Mining SIC2-Elec Heating - Electricity</t>
  </si>
  <si>
    <t>YEAR</t>
  </si>
  <si>
    <t>E2032</t>
  </si>
  <si>
    <t>E2028</t>
  </si>
  <si>
    <t>E2024</t>
  </si>
  <si>
    <t>E2020</t>
  </si>
  <si>
    <t>E2016</t>
  </si>
  <si>
    <t>E2012</t>
  </si>
  <si>
    <t>E2006</t>
  </si>
  <si>
    <t>L2006</t>
  </si>
  <si>
    <t>Scenarios</t>
  </si>
  <si>
    <t>Base Efficiency</t>
  </si>
  <si>
    <t>Share</t>
  </si>
  <si>
    <t>Standards</t>
  </si>
  <si>
    <t>Auditing</t>
  </si>
  <si>
    <t>Finance</t>
  </si>
  <si>
    <t>NEEA</t>
  </si>
  <si>
    <t>Boiler Fuel Lower Limits</t>
  </si>
  <si>
    <t>Boiler Fuel Upper Limits</t>
  </si>
  <si>
    <t>Process agent</t>
  </si>
  <si>
    <t>Boiler heat</t>
  </si>
  <si>
    <t>Compressed Air</t>
  </si>
  <si>
    <t>High Temp Heat</t>
  </si>
  <si>
    <t>trajectory</t>
  </si>
  <si>
    <t>Chemical</t>
  </si>
  <si>
    <t>Boiler/process heating</t>
  </si>
  <si>
    <t>Demand_Code</t>
  </si>
  <si>
    <t>Demand_Name</t>
  </si>
  <si>
    <t>Sector Savings Summary</t>
  </si>
  <si>
    <t>Sector_Code</t>
  </si>
  <si>
    <t>Sector_Name</t>
  </si>
  <si>
    <t>DOE energy balance</t>
  </si>
  <si>
    <t>* Fuel #</t>
  </si>
  <si>
    <t>Biomass Bagasse</t>
  </si>
  <si>
    <t>Coking coal</t>
  </si>
  <si>
    <t>SACC</t>
  </si>
  <si>
    <t>SATIM Fuel Code</t>
  </si>
  <si>
    <t>IND.a</t>
  </si>
  <si>
    <t>SATIM Code</t>
  </si>
  <si>
    <t>Trajectory summary</t>
  </si>
  <si>
    <t>OAG</t>
  </si>
  <si>
    <t>WND</t>
  </si>
  <si>
    <t>SOL</t>
  </si>
  <si>
    <t>OTH</t>
  </si>
  <si>
    <t>OCR</t>
  </si>
  <si>
    <t>NUC</t>
  </si>
  <si>
    <t>HYD</t>
  </si>
  <si>
    <t>HEN</t>
  </si>
  <si>
    <t>HEE</t>
  </si>
  <si>
    <t>HET</t>
  </si>
  <si>
    <t>GRR</t>
  </si>
  <si>
    <t>GHP</t>
  </si>
  <si>
    <t>GHR</t>
  </si>
  <si>
    <t>GIP</t>
  </si>
  <si>
    <t>GIR</t>
  </si>
  <si>
    <t>GNP</t>
  </si>
  <si>
    <t>GNR</t>
  </si>
  <si>
    <t>GLT</t>
  </si>
  <si>
    <t>GLI</t>
  </si>
  <si>
    <t>GLR</t>
  </si>
  <si>
    <t>GAR</t>
  </si>
  <si>
    <t>GSP</t>
  </si>
  <si>
    <t>GMS</t>
  </si>
  <si>
    <t>GMM</t>
  </si>
  <si>
    <t>EPN</t>
  </si>
  <si>
    <t>EPE</t>
  </si>
  <si>
    <t>ELCC</t>
  </si>
  <si>
    <t>CMN</t>
  </si>
  <si>
    <t>CME</t>
  </si>
  <si>
    <t>CLN</t>
  </si>
  <si>
    <t>CLR</t>
  </si>
  <si>
    <t>CLE</t>
  </si>
  <si>
    <t>CLD</t>
  </si>
  <si>
    <t>BIO</t>
  </si>
  <si>
    <r>
      <t>NOX(Mt CO</t>
    </r>
    <r>
      <rPr>
        <b/>
        <vertAlign val="subscript"/>
        <sz val="10"/>
        <color theme="1"/>
        <rFont val="Cambria"/>
        <family val="1"/>
        <scheme val="minor"/>
      </rPr>
      <t>2</t>
    </r>
    <r>
      <rPr>
        <b/>
        <sz val="10"/>
        <color theme="1"/>
        <rFont val="Cambria"/>
        <family val="1"/>
        <scheme val="minor"/>
      </rPr>
      <t>e)</t>
    </r>
  </si>
  <si>
    <r>
      <t>SOX(Mt CO</t>
    </r>
    <r>
      <rPr>
        <b/>
        <vertAlign val="subscript"/>
        <sz val="10"/>
        <color theme="1"/>
        <rFont val="Cambria"/>
        <family val="1"/>
        <scheme val="minor"/>
      </rPr>
      <t>2</t>
    </r>
    <r>
      <rPr>
        <b/>
        <sz val="10"/>
        <color theme="1"/>
        <rFont val="Cambria"/>
        <family val="1"/>
        <scheme val="minor"/>
      </rPr>
      <t>e)</t>
    </r>
  </si>
  <si>
    <t>BID</t>
  </si>
  <si>
    <t>BIE</t>
  </si>
  <si>
    <t>BIG</t>
  </si>
  <si>
    <t>P10R</t>
  </si>
  <si>
    <t>NMVR</t>
  </si>
  <si>
    <t>CMOR</t>
  </si>
  <si>
    <t>NOXR</t>
  </si>
  <si>
    <t>SOXR</t>
  </si>
  <si>
    <t>N2OR</t>
  </si>
  <si>
    <t>CH4R</t>
  </si>
  <si>
    <t>CO2R</t>
  </si>
  <si>
    <t>P10S</t>
  </si>
  <si>
    <t>NMVS</t>
  </si>
  <si>
    <t>CMOX</t>
  </si>
  <si>
    <t>NOXS</t>
  </si>
  <si>
    <t>SOXS</t>
  </si>
  <si>
    <t>N2OS</t>
  </si>
  <si>
    <t>CH4S</t>
  </si>
  <si>
    <t>CO2S</t>
  </si>
  <si>
    <t>PM10 Region</t>
  </si>
  <si>
    <t>NMVOCs Region</t>
  </si>
  <si>
    <t>Carbon monoxide Region</t>
  </si>
  <si>
    <t>Nitrogen gases Region</t>
  </si>
  <si>
    <t>Sulphur gases Region</t>
  </si>
  <si>
    <t>Nitrous Oxide Region</t>
  </si>
  <si>
    <t>Methane Region</t>
  </si>
  <si>
    <t>Carbon dioxide Region</t>
  </si>
  <si>
    <t>PM10 South Africa</t>
  </si>
  <si>
    <t>NMVOCs South Africa</t>
  </si>
  <si>
    <t>Carbon monoxide South Africa</t>
  </si>
  <si>
    <t>Nitrogen gases South Africa</t>
  </si>
  <si>
    <t>Sulphur gases South Africa</t>
  </si>
  <si>
    <t>Nitrous Oxide South Africa</t>
  </si>
  <si>
    <t>Methane South Africa</t>
  </si>
  <si>
    <t>Carbon dioxide South Africa</t>
  </si>
  <si>
    <t>Source GHG: IPPC National GHG Guideline 2006 - kTon/PJ = ton/TJ</t>
  </si>
  <si>
    <t>Electrical plant: EE potential</t>
  </si>
  <si>
    <t>SASA nersa presentation</t>
  </si>
  <si>
    <t>Mondi</t>
  </si>
  <si>
    <t>MWt</t>
  </si>
  <si>
    <t>MWe</t>
  </si>
  <si>
    <t>Heavy Fuel Oil</t>
  </si>
  <si>
    <t>Coking coal EF</t>
  </si>
  <si>
    <t>a</t>
  </si>
  <si>
    <t>b</t>
  </si>
  <si>
    <t>Assumed process emissions factors</t>
  </si>
  <si>
    <t>SATIM description</t>
  </si>
  <si>
    <t>Synfuel material</t>
  </si>
  <si>
    <t>Industrial Wastes EF</t>
  </si>
  <si>
    <t>UK Vector</t>
  </si>
  <si>
    <t>Aviation gasoline</t>
  </si>
  <si>
    <t>Aviation fuel</t>
  </si>
  <si>
    <t>Municipal wastes (non-biomass fraction)</t>
  </si>
  <si>
    <t>AGR</t>
  </si>
  <si>
    <t>TRAN</t>
  </si>
  <si>
    <t>CHP share of demand above base year</t>
  </si>
  <si>
    <t>Industrial growth index</t>
  </si>
  <si>
    <t>bcf</t>
  </si>
  <si>
    <t>Unit.bcf</t>
  </si>
  <si>
    <t>Billion cubic feet (natural gas)</t>
  </si>
  <si>
    <t>website/industry-page here</t>
  </si>
  <si>
    <t>LTMS adjustment factor</t>
  </si>
  <si>
    <t xml:space="preserve"> Electrical plant energy efficiency</t>
  </si>
  <si>
    <t>Industrial boiler/furnace fuel migration to gas and/or waste</t>
  </si>
  <si>
    <t>Mid-income</t>
  </si>
  <si>
    <t>High-income</t>
  </si>
  <si>
    <t>Low-income</t>
  </si>
  <si>
    <t>split:</t>
  </si>
  <si>
    <t>Population by group</t>
  </si>
  <si>
    <t>Millions</t>
  </si>
  <si>
    <t>curve a</t>
  </si>
  <si>
    <t>curve b</t>
  </si>
  <si>
    <t>EE year</t>
  </si>
  <si>
    <t>scale adjustment:</t>
  </si>
  <si>
    <t>Curve selection</t>
  </si>
  <si>
    <t>Percentage savings</t>
  </si>
  <si>
    <t>SACC  DEA revision v01</t>
  </si>
  <si>
    <t>Policy - Standards</t>
  </si>
  <si>
    <t>percentage savings</t>
  </si>
  <si>
    <t>Measure</t>
  </si>
  <si>
    <t>ALL</t>
  </si>
  <si>
    <t>ERC IEE (2011)</t>
  </si>
  <si>
    <t>Industrial energy intensity</t>
  </si>
  <si>
    <t>Standards-2</t>
  </si>
  <si>
    <t>Standards-3</t>
  </si>
  <si>
    <t>Policy - Standards-3</t>
  </si>
  <si>
    <t>Policy - Standards-2</t>
  </si>
  <si>
    <t>Policy - NEEA</t>
  </si>
  <si>
    <t xml:space="preserve">Boilers/Furnace systems: EE potential </t>
  </si>
  <si>
    <t xml:space="preserve">Boiler/Furnace systems: EE potential </t>
  </si>
  <si>
    <t>Industrial activity</t>
  </si>
  <si>
    <t>SACC year alignment</t>
  </si>
  <si>
    <t>Non-Ferrous metals  - 352</t>
  </si>
  <si>
    <t>EE savings scaling curve</t>
  </si>
  <si>
    <t>Growth for sectors</t>
  </si>
  <si>
    <t>Industrial energy demand index index [1]</t>
  </si>
  <si>
    <t>Industry-Mining SIC2</t>
  </si>
  <si>
    <t>Industry-Iron  &amp; Steel  - 351</t>
  </si>
  <si>
    <t>Industry-Chemicals  -33</t>
  </si>
  <si>
    <t>Industry-Precious &amp; Non-Ferrous metals  - 352</t>
  </si>
  <si>
    <t>Industry-N.M.M Products  -34</t>
  </si>
  <si>
    <t>Industry-Food, Beverage &amp; Tabacco  - 30</t>
  </si>
  <si>
    <t>Industry-Pulp &amp; Paper Products  -323</t>
  </si>
  <si>
    <t>Industry-Other</t>
  </si>
  <si>
    <t>Population growth</t>
  </si>
  <si>
    <t>Economic growth</t>
  </si>
  <si>
    <t>Needs to be changed to South Africa</t>
  </si>
  <si>
    <t>this will change</t>
  </si>
  <si>
    <t>Energy efficiency of plant</t>
  </si>
  <si>
    <t>Linked to economic growth path trajectory</t>
  </si>
  <si>
    <t>Jet Kerosene</t>
  </si>
  <si>
    <t>NOTES HERE</t>
  </si>
  <si>
    <t>MJ/L</t>
  </si>
  <si>
    <t>Heavy Fuel</t>
  </si>
  <si>
    <t>JOKE</t>
  </si>
  <si>
    <t xml:space="preserve">Liquids </t>
  </si>
  <si>
    <t>Diesel (ODS)</t>
  </si>
  <si>
    <t>Gasoline (OGS)</t>
  </si>
  <si>
    <t>Hydrogen (FCV)</t>
  </si>
  <si>
    <t>CNG (GAS)</t>
  </si>
  <si>
    <t>Biodiesel (BIO)</t>
  </si>
  <si>
    <t>Ethanol (ETH)</t>
  </si>
  <si>
    <t>Electric (EV)</t>
  </si>
  <si>
    <t xml:space="preserve">Source: </t>
  </si>
  <si>
    <t>Electricity in demand sectors</t>
  </si>
  <si>
    <t>Kerosene (Paraffin)</t>
  </si>
  <si>
    <t>Liqufied Petroleum</t>
  </si>
  <si>
    <t>GDP growth from transport sector</t>
  </si>
  <si>
    <t>[1] SOUTH AFRICA RENEWABLE ENERGY SECTOR – NERSA PROGRESS &amp; CHALLENGES, 2011</t>
  </si>
  <si>
    <t xml:space="preserve">SAPPI </t>
  </si>
  <si>
    <t>[2] CO-GENERATION IN SAPPI’S PULP &amp; PAPER MILLS, 2008</t>
  </si>
  <si>
    <t>Richards Bay</t>
  </si>
  <si>
    <t>The Proposed Mondi Mill Expansion (RHDHV, 2013)</t>
  </si>
  <si>
    <t>Merebank</t>
  </si>
  <si>
    <t>IRP revision2 draft version 8, 2010</t>
  </si>
  <si>
    <t>Felixton</t>
  </si>
  <si>
    <t>Umhlathuze</t>
  </si>
  <si>
    <t>primary commodity</t>
  </si>
  <si>
    <t>make up commodity (coal)</t>
  </si>
  <si>
    <t xml:space="preserve">% make up commodity (coal) </t>
  </si>
  <si>
    <t>existing utilisation</t>
  </si>
  <si>
    <t>FB: installed capacity (Tongaat HulettTongaat - Hullet Group)</t>
  </si>
  <si>
    <t xml:space="preserve">PP: installed capacity </t>
  </si>
  <si>
    <t>2006 final demand  (PJ)</t>
  </si>
  <si>
    <t>2006 CHP elec (PJ) Ee</t>
  </si>
  <si>
    <t>2006 CHP heat (PJ) Et</t>
  </si>
  <si>
    <t>Diesel*</t>
  </si>
  <si>
    <t>* ERC Transport Study</t>
  </si>
  <si>
    <t>Gasoline*</t>
  </si>
  <si>
    <t>HGN</t>
  </si>
  <si>
    <t xml:space="preserve"> LPG</t>
  </si>
  <si>
    <t>Calculator Fuel Names</t>
  </si>
  <si>
    <t>Gasoline2</t>
  </si>
  <si>
    <t>*ERC, 2012. Transport Study</t>
  </si>
  <si>
    <t>Source: *</t>
  </si>
  <si>
    <t>eps</t>
  </si>
  <si>
    <t>MIINDELC</t>
  </si>
  <si>
    <t>MISCOA</t>
  </si>
  <si>
    <t>MISGAS</t>
  </si>
  <si>
    <t>MISOHF</t>
  </si>
  <si>
    <t>MISOLP</t>
  </si>
  <si>
    <t>MISELC</t>
  </si>
  <si>
    <t>MISWAS</t>
  </si>
  <si>
    <t>MIRODS</t>
  </si>
  <si>
    <t>ISINDELC</t>
  </si>
  <si>
    <t>ISSCOA</t>
  </si>
  <si>
    <t>ISSGAS</t>
  </si>
  <si>
    <t>ISSOHF</t>
  </si>
  <si>
    <t>ISSOLP</t>
  </si>
  <si>
    <t>ISSELC</t>
  </si>
  <si>
    <t>ISSWAS</t>
  </si>
  <si>
    <t>ISTCOK</t>
  </si>
  <si>
    <t>ISTGAS</t>
  </si>
  <si>
    <t>CPINDELC</t>
  </si>
  <si>
    <t>CPSCOA</t>
  </si>
  <si>
    <t>CPSGAS</t>
  </si>
  <si>
    <t>CPSOHF</t>
  </si>
  <si>
    <t>CPSOLP</t>
  </si>
  <si>
    <t>CPSELC</t>
  </si>
  <si>
    <t>CPSWAS</t>
  </si>
  <si>
    <t>NFINDELC</t>
  </si>
  <si>
    <t>NFSCOA</t>
  </si>
  <si>
    <t>NFSGAS</t>
  </si>
  <si>
    <t>NFSOHF</t>
  </si>
  <si>
    <t>NFSOLP</t>
  </si>
  <si>
    <t>NFSELC</t>
  </si>
  <si>
    <t>NFSWAS</t>
  </si>
  <si>
    <t>NMINDELC</t>
  </si>
  <si>
    <t>NMSCOA</t>
  </si>
  <si>
    <t>NMSGAS</t>
  </si>
  <si>
    <t>NMSOHF</t>
  </si>
  <si>
    <t>NMSOLP</t>
  </si>
  <si>
    <t>NMSELC</t>
  </si>
  <si>
    <t>NMSWAS</t>
  </si>
  <si>
    <t>FBINDELC</t>
  </si>
  <si>
    <t>FBSCOA</t>
  </si>
  <si>
    <t>FBSGAS</t>
  </si>
  <si>
    <t>FBSOHF</t>
  </si>
  <si>
    <t>FBSOLP</t>
  </si>
  <si>
    <t>FBSELC</t>
  </si>
  <si>
    <t>FBSBIB</t>
  </si>
  <si>
    <t>FBSWAS</t>
  </si>
  <si>
    <t>PPINDELC</t>
  </si>
  <si>
    <t>PPSCOA</t>
  </si>
  <si>
    <t>PPSGAS</t>
  </si>
  <si>
    <t>PPSOHF</t>
  </si>
  <si>
    <t>PPSOLP</t>
  </si>
  <si>
    <t>PPSELC</t>
  </si>
  <si>
    <t>PPSBIW</t>
  </si>
  <si>
    <t>PPSWAS</t>
  </si>
  <si>
    <t>OTINDELC</t>
  </si>
  <si>
    <t>OTSCOA</t>
  </si>
  <si>
    <t>OTSGAS</t>
  </si>
  <si>
    <t>OTSOHF</t>
  </si>
  <si>
    <t>OTSOLP</t>
  </si>
  <si>
    <t>OTSELC</t>
  </si>
  <si>
    <t>OTSWAS</t>
  </si>
  <si>
    <t>OTRODS</t>
  </si>
  <si>
    <t>MICHP</t>
  </si>
  <si>
    <t>ISCHP</t>
  </si>
  <si>
    <t>CPCHP</t>
  </si>
  <si>
    <t>NFCHP</t>
  </si>
  <si>
    <t>NMCHP</t>
  </si>
  <si>
    <t>FBCHP</t>
  </si>
  <si>
    <t>PPCHP</t>
  </si>
  <si>
    <t>OTCHP</t>
  </si>
</sst>
</file>

<file path=xl/styles.xml><?xml version="1.0" encoding="utf-8"?>
<styleSheet xmlns="http://schemas.openxmlformats.org/spreadsheetml/2006/main" xmlns:mc="http://schemas.openxmlformats.org/markup-compatibility/2006" xmlns:x14ac="http://schemas.microsoft.com/office/spreadsheetml/2009/9/ac" mc:Ignorable="x14ac">
  <numFmts count="33">
    <numFmt numFmtId="8" formatCode="&quot;£&quot;#,##0.00;[Red]\-&quot;£&quot;#,##0.00"/>
    <numFmt numFmtId="44" formatCode="_-&quot;£&quot;* #,##0.00_-;\-&quot;£&quot;* #,##0.00_-;_-&quot;£&quot;* &quot;-&quot;??_-;_-@_-"/>
    <numFmt numFmtId="43" formatCode="_-* #,##0.00_-;\-* #,##0.00_-;_-* &quot;-&quot;??_-;_-@_-"/>
    <numFmt numFmtId="164" formatCode="_ * #,##0.00_ ;_ * \-#,##0.00_ ;_ * &quot;-&quot;??_ ;_ @_ "/>
    <numFmt numFmtId="165" formatCode="_(* #,##0_);_(* \(#,##0\);_(* &quot;-&quot;_);_(@_)"/>
    <numFmt numFmtId="166" formatCode="_(* #,##0.00_);_(* \(#,##0.00\);_(* &quot;-&quot;??_);_(@_)"/>
    <numFmt numFmtId="167" formatCode="0.000E+00"/>
    <numFmt numFmtId="168" formatCode="#,##0.0"/>
    <numFmt numFmtId="169" formatCode="0.000"/>
    <numFmt numFmtId="170" formatCode="#,##0.0_);\(#,##0.0\);&quot;-&quot;;@"/>
    <numFmt numFmtId="171" formatCode="0.0"/>
    <numFmt numFmtId="172" formatCode="0.00000"/>
    <numFmt numFmtId="173" formatCode="#,##0.000_);\(#,##0.000\);&quot;-&quot;;@"/>
    <numFmt numFmtId="174" formatCode="0.0%"/>
    <numFmt numFmtId="175" formatCode="#,##0.0_);\(#,##0.0\);&quot;-&quot;_);@"/>
    <numFmt numFmtId="176" formatCode="#,##0_);\(#,##0\);&quot;-&quot;_);@"/>
    <numFmt numFmtId="179" formatCode="0%;\ \(0%\);\ \-"/>
    <numFmt numFmtId="180" formatCode="0.0%;\ \(0.0%\);\ \-"/>
    <numFmt numFmtId="181" formatCode="#,##0.0000_);\(#,##0.0000\);&quot;-&quot;_);@"/>
    <numFmt numFmtId="183" formatCode="0.000000"/>
    <numFmt numFmtId="184" formatCode="&quot;£&quot;#,##0"/>
    <numFmt numFmtId="185" formatCode="#,##0.00000_);\(#,##0.00000\);&quot;-&quot;_);@"/>
    <numFmt numFmtId="186" formatCode="0.00%;\ \(0.00%\);\ \-"/>
    <numFmt numFmtId="187" formatCode="#,##0.000000"/>
    <numFmt numFmtId="188" formatCode="#,##0.00\ ;&quot; -&quot;#,##0.00\ ;&quot; -&quot;#\ ;@\ "/>
    <numFmt numFmtId="189" formatCode="[$-809]General"/>
    <numFmt numFmtId="190" formatCode="#,##0.00&quot; &quot;;&quot; -&quot;#,##0.00&quot; &quot;;&quot; -&quot;#&quot; &quot;;@&quot; &quot;"/>
    <numFmt numFmtId="191" formatCode="[$£-809]#,##0.00;[Red]&quot;-&quot;[$£-809]#,##0.00"/>
    <numFmt numFmtId="194" formatCode="0.000%"/>
    <numFmt numFmtId="195" formatCode="0.000_)"/>
    <numFmt numFmtId="196" formatCode="0_(&quot;$&quot;* #,##0;_)_(&quot;$&quot;* \(#,##0;\)_(&quot;$&quot;* &quot;-&quot;;_)_(@"/>
    <numFmt numFmtId="197" formatCode="#,##0_);\(#,##0\);&quot;-&quot;"/>
    <numFmt numFmtId="198" formatCode="0.00_)"/>
  </numFmts>
  <fonts count="254" x14ac:knownFonts="1">
    <font>
      <sz val="10"/>
      <color theme="1"/>
      <name val="Cambria"/>
      <family val="1"/>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1"/>
      <color theme="1"/>
      <name val="Cambria"/>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2"/>
      <color theme="1"/>
      <name val="Cambria"/>
      <family val="2"/>
      <scheme val="minor"/>
    </font>
    <font>
      <sz val="10"/>
      <color theme="1"/>
      <name val="Calibri"/>
      <family val="2"/>
      <scheme val="major"/>
    </font>
    <font>
      <sz val="10"/>
      <color theme="1"/>
      <name val="Cambria"/>
      <family val="1"/>
      <scheme val="minor"/>
    </font>
    <font>
      <vertAlign val="subscript"/>
      <sz val="10"/>
      <color theme="1"/>
      <name val="Cambria"/>
      <family val="1"/>
      <scheme val="minor"/>
    </font>
    <font>
      <sz val="12"/>
      <color theme="1"/>
      <name val="Cambria"/>
      <family val="1"/>
      <scheme val="minor"/>
    </font>
    <font>
      <b/>
      <sz val="12"/>
      <color theme="1"/>
      <name val="Calibri"/>
      <family val="2"/>
      <scheme val="major"/>
    </font>
    <font>
      <sz val="12"/>
      <color theme="1"/>
      <name val="Calibri"/>
      <family val="2"/>
      <scheme val="major"/>
    </font>
    <font>
      <b/>
      <sz val="10"/>
      <color theme="1"/>
      <name val="Calibri"/>
      <family val="2"/>
      <scheme val="major"/>
    </font>
    <font>
      <b/>
      <sz val="10"/>
      <color theme="1"/>
      <name val="Cambria"/>
      <family val="1"/>
      <scheme val="minor"/>
    </font>
    <font>
      <b/>
      <vertAlign val="subscript"/>
      <sz val="10"/>
      <color theme="1"/>
      <name val="Cambria"/>
      <family val="1"/>
      <scheme val="minor"/>
    </font>
    <font>
      <sz val="14"/>
      <color theme="1"/>
      <name val="Calibri"/>
      <family val="2"/>
      <scheme val="major"/>
    </font>
    <font>
      <i/>
      <sz val="10"/>
      <color theme="1"/>
      <name val="Cambria"/>
      <family val="1"/>
      <scheme val="minor"/>
    </font>
    <font>
      <sz val="12"/>
      <color theme="1"/>
      <name val="Arial"/>
      <family val="2"/>
    </font>
    <font>
      <sz val="8"/>
      <color theme="1"/>
      <name val="Consolas"/>
      <family val="3"/>
    </font>
    <font>
      <sz val="10"/>
      <name val="Cambria"/>
      <family val="1"/>
      <scheme val="minor"/>
    </font>
    <font>
      <sz val="10"/>
      <color rgb="FF3F3F76"/>
      <name val="Arial"/>
      <family val="2"/>
    </font>
    <font>
      <sz val="10"/>
      <name val="Arial"/>
      <family val="2"/>
    </font>
    <font>
      <sz val="8"/>
      <name val="Arial"/>
      <family val="2"/>
    </font>
    <font>
      <b/>
      <sz val="8"/>
      <color indexed="81"/>
      <name val="Tahoma"/>
      <family val="2"/>
    </font>
    <font>
      <sz val="8"/>
      <color indexed="81"/>
      <name val="Tahoma"/>
      <family val="2"/>
    </font>
    <font>
      <b/>
      <sz val="12"/>
      <name val="Arial"/>
      <family val="2"/>
    </font>
    <font>
      <b/>
      <sz val="10"/>
      <name val="Arial"/>
      <family val="2"/>
    </font>
    <font>
      <sz val="8"/>
      <name val="Cambria"/>
      <family val="1"/>
      <scheme val="minor"/>
    </font>
    <font>
      <sz val="14"/>
      <color theme="1"/>
      <name val="Cambria"/>
      <family val="1"/>
      <scheme val="minor"/>
    </font>
    <font>
      <b/>
      <sz val="16"/>
      <color indexed="8"/>
      <name val="Calibri"/>
      <family val="2"/>
      <scheme val="major"/>
    </font>
    <font>
      <sz val="10"/>
      <color rgb="FFFF0000"/>
      <name val="Cambria"/>
      <family val="1"/>
      <scheme val="minor"/>
    </font>
    <font>
      <sz val="18"/>
      <color theme="1"/>
      <name val="Cambria"/>
      <family val="1"/>
      <scheme val="minor"/>
    </font>
    <font>
      <sz val="10"/>
      <color indexed="10"/>
      <name val="Arial"/>
      <family val="2"/>
    </font>
    <font>
      <i/>
      <sz val="10"/>
      <color theme="1"/>
      <name val="Arial"/>
      <family val="2"/>
    </font>
    <font>
      <b/>
      <sz val="10"/>
      <color theme="1"/>
      <name val="Arial"/>
      <family val="2"/>
    </font>
    <font>
      <u/>
      <sz val="10"/>
      <color theme="10"/>
      <name val="Cambria"/>
      <family val="1"/>
      <scheme val="minor"/>
    </font>
    <font>
      <u/>
      <sz val="10"/>
      <color theme="11"/>
      <name val="Cambria"/>
      <family val="1"/>
      <scheme val="minor"/>
    </font>
    <font>
      <sz val="10"/>
      <color indexed="8"/>
      <name val="Calibri"/>
      <family val="1"/>
    </font>
    <font>
      <u/>
      <sz val="8.5"/>
      <color theme="10"/>
      <name val="Cambria"/>
      <family val="1"/>
    </font>
    <font>
      <sz val="10"/>
      <color rgb="FF006100"/>
      <name val="Arial"/>
      <family val="2"/>
    </font>
    <font>
      <sz val="10"/>
      <color theme="0"/>
      <name val="Arial"/>
      <family val="2"/>
    </font>
    <font>
      <b/>
      <sz val="10"/>
      <color theme="0"/>
      <name val="Cambria"/>
      <family val="1"/>
      <scheme val="minor"/>
    </font>
    <font>
      <sz val="11"/>
      <color theme="1"/>
      <name val="Cambria"/>
      <family val="2"/>
      <scheme val="minor"/>
    </font>
    <font>
      <sz val="12"/>
      <color theme="1"/>
      <name val="Times New Roman"/>
      <family val="1"/>
    </font>
    <font>
      <b/>
      <sz val="8"/>
      <color rgb="FF000000"/>
      <name val="Arial"/>
      <family val="2"/>
    </font>
    <font>
      <sz val="8"/>
      <color rgb="FF000000"/>
      <name val="Arial"/>
      <family val="2"/>
    </font>
    <font>
      <sz val="10"/>
      <color rgb="FF000000"/>
      <name val="Cambria"/>
      <family val="1"/>
      <scheme val="minor"/>
    </font>
    <font>
      <b/>
      <sz val="18"/>
      <color theme="3"/>
      <name val="Calibri"/>
      <family val="2"/>
      <scheme val="major"/>
    </font>
    <font>
      <b/>
      <sz val="15"/>
      <color theme="3"/>
      <name val="Arial"/>
      <family val="2"/>
    </font>
    <font>
      <b/>
      <sz val="13"/>
      <color theme="3"/>
      <name val="Arial"/>
      <family val="2"/>
    </font>
    <font>
      <b/>
      <sz val="11"/>
      <color theme="3"/>
      <name val="Arial"/>
      <family val="2"/>
    </font>
    <font>
      <sz val="10"/>
      <color rgb="FF9C0006"/>
      <name val="Arial"/>
      <family val="2"/>
    </font>
    <font>
      <sz val="10"/>
      <color rgb="FF9C6500"/>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name val="Verdana"/>
      <family val="2"/>
    </font>
    <font>
      <b/>
      <sz val="12"/>
      <name val="Times New Roman"/>
      <family val="1"/>
    </font>
    <font>
      <sz val="10"/>
      <name val="Arial Unicode MS"/>
      <family val="2"/>
    </font>
    <font>
      <sz val="9"/>
      <color indexed="8"/>
      <name val="Times New Roman"/>
      <family val="1"/>
    </font>
    <font>
      <sz val="9"/>
      <name val="Times New Roman"/>
      <family val="1"/>
    </font>
    <font>
      <sz val="11"/>
      <color rgb="FF9C0006"/>
      <name val="Cambria"/>
      <family val="2"/>
      <scheme val="minor"/>
    </font>
    <font>
      <sz val="10"/>
      <color theme="4"/>
      <name val="Arial"/>
      <family val="2"/>
    </font>
    <font>
      <b/>
      <sz val="11"/>
      <color rgb="FFFA7D00"/>
      <name val="Cambria"/>
      <family val="2"/>
      <scheme val="minor"/>
    </font>
    <font>
      <sz val="10"/>
      <color theme="1"/>
      <name val="Verdana1"/>
    </font>
    <font>
      <sz val="10"/>
      <color theme="1"/>
      <name val="Arial Unicode MS"/>
      <family val="2"/>
    </font>
    <font>
      <sz val="10"/>
      <color theme="6" tint="-0.24994659260841701"/>
      <name val="Arial"/>
      <family val="2"/>
    </font>
    <font>
      <sz val="10"/>
      <color theme="6" tint="-0.24994659260841701"/>
      <name val="Arial"/>
      <family val="2"/>
      <charset val="238"/>
    </font>
    <font>
      <b/>
      <i/>
      <sz val="16"/>
      <color theme="1"/>
      <name val="Arial1"/>
    </font>
    <font>
      <b/>
      <sz val="13"/>
      <color theme="3"/>
      <name val="Cambria"/>
      <family val="2"/>
      <scheme val="minor"/>
    </font>
    <font>
      <b/>
      <sz val="11"/>
      <color theme="3"/>
      <name val="Cambria"/>
      <family val="2"/>
      <scheme val="minor"/>
    </font>
    <font>
      <u/>
      <sz val="10"/>
      <color theme="10"/>
      <name val="Arial"/>
      <family val="2"/>
    </font>
    <font>
      <sz val="11"/>
      <color rgb="FF3F3F76"/>
      <name val="Cambria"/>
      <family val="2"/>
      <scheme val="minor"/>
    </font>
    <font>
      <sz val="10"/>
      <color theme="9" tint="-0.24994659260841701"/>
      <name val="Arial"/>
      <family val="2"/>
    </font>
    <font>
      <sz val="11"/>
      <color rgb="FF9C6500"/>
      <name val="Cambria"/>
      <family val="2"/>
      <scheme val="minor"/>
    </font>
    <font>
      <sz val="11"/>
      <color theme="1"/>
      <name val="Arial1"/>
    </font>
    <font>
      <b/>
      <i/>
      <u/>
      <sz val="11"/>
      <color theme="1"/>
      <name val="Arial1"/>
    </font>
    <font>
      <sz val="10"/>
      <color theme="3"/>
      <name val="Arial"/>
      <family val="2"/>
    </font>
    <font>
      <b/>
      <sz val="9"/>
      <color indexed="81"/>
      <name val="Tahoma"/>
      <family val="2"/>
    </font>
    <font>
      <sz val="9"/>
      <color indexed="81"/>
      <name val="Tahoma"/>
      <family val="2"/>
    </font>
    <font>
      <b/>
      <sz val="11"/>
      <color theme="1"/>
      <name val="Cambria"/>
      <family val="1"/>
      <scheme val="minor"/>
    </font>
    <font>
      <sz val="11"/>
      <color theme="0"/>
      <name val="Cambria"/>
      <family val="2"/>
      <scheme val="minor"/>
    </font>
    <font>
      <sz val="10"/>
      <color theme="5" tint="-0.249977111117893"/>
      <name val="Arial"/>
      <family val="2"/>
      <charset val="238"/>
    </font>
    <font>
      <sz val="10"/>
      <name val="Verdana"/>
      <family val="2"/>
    </font>
    <font>
      <u/>
      <sz val="10"/>
      <color theme="11"/>
      <name val="Verdana"/>
      <family val="2"/>
    </font>
    <font>
      <sz val="11"/>
      <name val="Cambria"/>
      <family val="2"/>
      <scheme val="minor"/>
    </font>
    <font>
      <sz val="11"/>
      <name val="Tms Rmn"/>
    </font>
    <font>
      <sz val="12"/>
      <color indexed="24"/>
      <name val="Arial"/>
      <family val="2"/>
    </font>
    <font>
      <sz val="1"/>
      <color indexed="8"/>
      <name val="Courier"/>
      <family val="3"/>
    </font>
    <font>
      <i/>
      <sz val="1"/>
      <color indexed="8"/>
      <name val="Courier"/>
      <family val="3"/>
    </font>
    <font>
      <sz val="11"/>
      <color rgb="FF006100"/>
      <name val="Cambria"/>
      <family val="2"/>
      <scheme val="minor"/>
    </font>
    <font>
      <b/>
      <sz val="15"/>
      <color indexed="56"/>
      <name val="Cambria"/>
      <family val="2"/>
      <scheme val="minor"/>
    </font>
    <font>
      <b/>
      <sz val="15"/>
      <color theme="3"/>
      <name val="Cambria"/>
      <family val="2"/>
      <scheme val="minor"/>
    </font>
    <font>
      <b/>
      <i/>
      <sz val="16"/>
      <name val="Helv"/>
    </font>
    <font>
      <b/>
      <sz val="11"/>
      <color rgb="FF3F3F3F"/>
      <name val="Cambria"/>
      <family val="2"/>
      <scheme val="minor"/>
    </font>
    <font>
      <u/>
      <sz val="10"/>
      <color theme="5" tint="0.79998168889431442"/>
      <name val="Cambria"/>
      <family val="1"/>
      <scheme val="minor"/>
    </font>
    <font>
      <sz val="8"/>
      <color indexed="10"/>
      <name val="Arial Narrow"/>
      <family val="2"/>
    </font>
    <font>
      <sz val="11"/>
      <color indexed="8"/>
      <name val="Calibri"/>
      <family val="2"/>
    </font>
    <font>
      <sz val="10"/>
      <color rgb="FF76933C"/>
      <name val="Arial"/>
      <family val="2"/>
    </font>
    <font>
      <b/>
      <sz val="13"/>
      <color indexed="56"/>
      <name val="Cambria"/>
      <family val="2"/>
      <scheme val="minor"/>
    </font>
    <font>
      <b/>
      <sz val="11"/>
      <color indexed="56"/>
      <name val="Cambria"/>
      <family val="2"/>
      <scheme val="minor"/>
    </font>
    <font>
      <u/>
      <sz val="10"/>
      <color indexed="12"/>
      <name val="Arial"/>
      <family val="2"/>
    </font>
    <font>
      <sz val="10"/>
      <name val="Arial"/>
      <family val="2"/>
      <charset val="238"/>
    </font>
    <font>
      <sz val="11"/>
      <name val="Calibri"/>
      <family val="2"/>
    </font>
    <font>
      <sz val="11"/>
      <color rgb="FFFFFFFF"/>
      <name val="Calibri"/>
      <family val="2"/>
    </font>
    <font>
      <sz val="10"/>
      <color theme="3" tint="-0.249977111117893"/>
      <name val="Cambria"/>
      <family val="1"/>
      <scheme val="minor"/>
    </font>
    <font>
      <sz val="10"/>
      <color theme="9" tint="-0.499984740745262"/>
      <name val="Arial"/>
      <family val="2"/>
    </font>
    <font>
      <sz val="10"/>
      <color rgb="FFE26B0A"/>
      <name val="Arial"/>
      <family val="2"/>
    </font>
    <font>
      <sz val="10"/>
      <color theme="3" tint="-0.249977111117893"/>
      <name val="Arial"/>
      <family val="2"/>
      <charset val="238"/>
    </font>
    <font>
      <sz val="10"/>
      <color rgb="FF4F81BD"/>
      <name val="Arial"/>
      <family val="2"/>
      <charset val="238"/>
    </font>
    <font>
      <sz val="10"/>
      <color rgb="FF963634"/>
      <name val="Arial"/>
      <family val="2"/>
      <charset val="238"/>
    </font>
    <font>
      <sz val="10"/>
      <color rgb="FF4F81BD"/>
      <name val="Arial"/>
      <family val="2"/>
    </font>
    <font>
      <sz val="10"/>
      <color rgb="FF1F497D"/>
      <name val="Arial"/>
      <family val="2"/>
    </font>
    <font>
      <sz val="10"/>
      <color theme="4"/>
      <name val="Arial"/>
      <family val="2"/>
      <charset val="238"/>
    </font>
    <font>
      <sz val="10"/>
      <color rgb="FFFF00FF"/>
      <name val="Arial"/>
      <family val="2"/>
    </font>
    <font>
      <b/>
      <sz val="10"/>
      <color rgb="FF1F497D"/>
      <name val="Arial"/>
      <family val="2"/>
    </font>
    <font>
      <b/>
      <sz val="10"/>
      <color theme="9" tint="-0.499984740745262"/>
      <name val="Arial"/>
      <family val="2"/>
    </font>
    <font>
      <sz val="10"/>
      <color rgb="FFFF0000"/>
      <name val="Arial"/>
      <family val="2"/>
      <charset val="238"/>
    </font>
    <font>
      <sz val="11"/>
      <color rgb="FF3F3F76"/>
      <name val="Calibri"/>
      <family val="2"/>
    </font>
    <font>
      <b/>
      <sz val="11"/>
      <color rgb="FFFA7D00"/>
      <name val="Calibri"/>
      <family val="2"/>
    </font>
    <font>
      <b/>
      <sz val="10"/>
      <color rgb="FF4F81BD"/>
      <name val="Arial"/>
      <family val="2"/>
    </font>
    <font>
      <u/>
      <sz val="10"/>
      <color rgb="FF1F497D"/>
      <name val="Arial"/>
      <family val="2"/>
    </font>
    <font>
      <sz val="10"/>
      <color rgb="FFFF0000"/>
      <name val="Verdana"/>
      <family val="2"/>
    </font>
    <font>
      <b/>
      <sz val="10"/>
      <name val="Verdana"/>
      <family val="2"/>
    </font>
    <font>
      <b/>
      <sz val="10"/>
      <color rgb="FFFF0000"/>
      <name val="Arial"/>
      <family val="2"/>
    </font>
    <font>
      <sz val="11"/>
      <color rgb="FF9C0006"/>
      <name val="Calibri"/>
      <family val="2"/>
    </font>
    <font>
      <sz val="10"/>
      <color rgb="FFC0504D"/>
      <name val="Arial"/>
      <family val="2"/>
    </font>
    <font>
      <b/>
      <sz val="9"/>
      <color indexed="81"/>
      <name val="Verdana"/>
      <family val="2"/>
    </font>
    <font>
      <sz val="9"/>
      <color indexed="81"/>
      <name val="Verdana"/>
      <family val="2"/>
    </font>
    <font>
      <sz val="10"/>
      <name val="Arial"/>
      <family val="2"/>
    </font>
    <font>
      <sz val="11"/>
      <color rgb="FFFF0000"/>
      <name val="Cambria"/>
      <family val="2"/>
      <scheme val="minor"/>
    </font>
    <font>
      <b/>
      <sz val="11"/>
      <color indexed="56"/>
      <name val="Calibri"/>
      <family val="2"/>
    </font>
    <font>
      <sz val="14"/>
      <name val="Calibri"/>
      <family val="2"/>
      <scheme val="major"/>
    </font>
    <font>
      <i/>
      <sz val="9"/>
      <color indexed="81"/>
      <name val="Tahoma"/>
      <family val="2"/>
    </font>
    <font>
      <sz val="10"/>
      <color indexed="8"/>
      <name val="Cambria"/>
      <family val="1"/>
      <charset val="134"/>
    </font>
    <font>
      <sz val="10"/>
      <color indexed="8"/>
      <name val="Arial"/>
      <family val="2"/>
      <charset val="134"/>
    </font>
    <font>
      <sz val="10"/>
      <color indexed="8"/>
      <name val="Calibri"/>
      <family val="1"/>
      <charset val="134"/>
    </font>
    <font>
      <sz val="8"/>
      <name val="Cambria"/>
      <family val="1"/>
      <charset val="134"/>
    </font>
    <font>
      <sz val="10"/>
      <name val="Arial"/>
      <family val="2"/>
      <charset val="134"/>
    </font>
    <font>
      <u/>
      <sz val="10"/>
      <color indexed="12"/>
      <name val="Calibri"/>
      <family val="1"/>
      <charset val="134"/>
    </font>
    <font>
      <u/>
      <sz val="8.5"/>
      <color indexed="12"/>
      <name val="Cambria"/>
      <family val="1"/>
      <charset val="134"/>
    </font>
    <font>
      <b/>
      <sz val="18"/>
      <color indexed="62"/>
      <name val="Cambria"/>
      <family val="2"/>
      <charset val="134"/>
    </font>
    <font>
      <b/>
      <sz val="10"/>
      <color theme="3"/>
      <name val="Cambria"/>
      <family val="1"/>
      <scheme val="minor"/>
    </font>
    <font>
      <sz val="10"/>
      <color rgb="FF0070C0"/>
      <name val="Cambria"/>
      <family val="1"/>
      <scheme val="minor"/>
    </font>
    <font>
      <sz val="10"/>
      <color theme="3"/>
      <name val="Cambria"/>
      <family val="1"/>
      <scheme val="minor"/>
    </font>
    <font>
      <sz val="10"/>
      <color rgb="FFC00000"/>
      <name val="Cambria"/>
      <family val="1"/>
      <scheme val="minor"/>
    </font>
    <font>
      <sz val="10"/>
      <color rgb="FF002060"/>
      <name val="Cambria"/>
      <family val="1"/>
      <scheme val="minor"/>
    </font>
    <font>
      <b/>
      <sz val="10"/>
      <color rgb="FF002060"/>
      <name val="Cambria"/>
      <family val="1"/>
      <scheme val="minor"/>
    </font>
    <font>
      <sz val="10"/>
      <name val="Verdana"/>
      <family val="2"/>
    </font>
    <font>
      <b/>
      <sz val="15"/>
      <color rgb="FFC00000"/>
      <name val="Cambria"/>
      <family val="2"/>
      <scheme val="minor"/>
    </font>
    <font>
      <b/>
      <sz val="11"/>
      <color rgb="FFC00000"/>
      <name val="Cambria"/>
      <family val="1"/>
      <scheme val="minor"/>
    </font>
    <font>
      <sz val="11"/>
      <color theme="3"/>
      <name val="Cambria"/>
      <family val="1"/>
      <scheme val="minor"/>
    </font>
    <font>
      <b/>
      <sz val="15"/>
      <color rgb="FFC00000"/>
      <name val="Arial"/>
      <family val="2"/>
    </font>
    <font>
      <sz val="15"/>
      <color theme="1"/>
      <name val="Arial"/>
      <family val="2"/>
    </font>
    <font>
      <sz val="14"/>
      <color rgb="FFFF0000"/>
      <name val="Calibri"/>
      <family val="2"/>
      <scheme val="major"/>
    </font>
    <font>
      <sz val="8"/>
      <color rgb="FFFF0000"/>
      <name val="Consolas"/>
      <family val="3"/>
    </font>
    <font>
      <sz val="10"/>
      <color indexed="8"/>
      <name val="Arial"/>
      <family val="2"/>
    </font>
    <font>
      <sz val="11"/>
      <color indexed="8"/>
      <name val="Cambria"/>
      <family val="2"/>
    </font>
    <font>
      <sz val="10"/>
      <color indexed="9"/>
      <name val="Arial"/>
      <family val="2"/>
    </font>
    <font>
      <sz val="11"/>
      <color indexed="9"/>
      <name val="Calibri"/>
      <family val="2"/>
    </font>
    <font>
      <sz val="11"/>
      <color indexed="9"/>
      <name val="Cambria"/>
      <family val="2"/>
    </font>
    <font>
      <sz val="11"/>
      <color indexed="20"/>
      <name val="Calibri"/>
      <family val="2"/>
    </font>
    <font>
      <sz val="11"/>
      <color indexed="20"/>
      <name val="Cambria"/>
      <family val="2"/>
    </font>
    <font>
      <sz val="10"/>
      <color indexed="20"/>
      <name val="Arial"/>
      <family val="2"/>
    </font>
    <font>
      <sz val="10"/>
      <color indexed="62"/>
      <name val="Arial"/>
      <family val="2"/>
    </font>
    <font>
      <b/>
      <sz val="11"/>
      <color indexed="52"/>
      <name val="Calibri"/>
      <family val="2"/>
    </font>
    <font>
      <b/>
      <sz val="11"/>
      <color indexed="52"/>
      <name val="Cambria"/>
      <family val="2"/>
    </font>
    <font>
      <b/>
      <sz val="10"/>
      <color indexed="52"/>
      <name val="Arial"/>
      <family val="2"/>
    </font>
    <font>
      <b/>
      <sz val="10"/>
      <color indexed="9"/>
      <name val="Arial"/>
      <family val="2"/>
    </font>
    <font>
      <sz val="10"/>
      <color indexed="8"/>
      <name val="Verdana1"/>
    </font>
    <font>
      <i/>
      <sz val="10"/>
      <color indexed="23"/>
      <name val="Arial"/>
      <family val="2"/>
    </font>
    <font>
      <sz val="10"/>
      <color indexed="57"/>
      <name val="Arial"/>
      <family val="2"/>
      <charset val="238"/>
    </font>
    <font>
      <sz val="10"/>
      <color indexed="57"/>
      <name val="Arial"/>
      <family val="2"/>
    </font>
    <font>
      <sz val="11"/>
      <color indexed="17"/>
      <name val="Calibri"/>
      <family val="2"/>
    </font>
    <font>
      <sz val="11"/>
      <color indexed="17"/>
      <name val="Cambria"/>
      <family val="2"/>
    </font>
    <font>
      <sz val="10"/>
      <color indexed="17"/>
      <name val="Arial"/>
      <family val="2"/>
    </font>
    <font>
      <b/>
      <sz val="15"/>
      <color indexed="56"/>
      <name val="Calibri"/>
      <family val="2"/>
    </font>
    <font>
      <b/>
      <sz val="15"/>
      <color indexed="56"/>
      <name val="Cambria"/>
      <family val="2"/>
    </font>
    <font>
      <b/>
      <sz val="15"/>
      <color indexed="56"/>
      <name val="Arial"/>
      <family val="2"/>
    </font>
    <font>
      <b/>
      <sz val="13"/>
      <color indexed="56"/>
      <name val="Calibri"/>
      <family val="2"/>
    </font>
    <font>
      <b/>
      <sz val="13"/>
      <color indexed="56"/>
      <name val="Cambria"/>
      <family val="2"/>
    </font>
    <font>
      <b/>
      <sz val="13"/>
      <color indexed="56"/>
      <name val="Arial"/>
      <family val="2"/>
    </font>
    <font>
      <b/>
      <sz val="11"/>
      <color indexed="56"/>
      <name val="Cambria"/>
      <family val="2"/>
    </font>
    <font>
      <b/>
      <sz val="11"/>
      <color indexed="56"/>
      <name val="Arial"/>
      <family val="2"/>
    </font>
    <font>
      <b/>
      <i/>
      <sz val="16"/>
      <color indexed="8"/>
      <name val="Arial1"/>
    </font>
    <font>
      <u/>
      <sz val="10"/>
      <color indexed="12"/>
      <name val="Calibri"/>
      <family val="1"/>
    </font>
    <font>
      <u/>
      <sz val="10"/>
      <color indexed="12"/>
      <name val="Cambria"/>
      <family val="1"/>
    </font>
    <font>
      <u/>
      <sz val="8.5"/>
      <color indexed="12"/>
      <name val="Cambria"/>
      <family val="1"/>
    </font>
    <font>
      <sz val="11"/>
      <color indexed="62"/>
      <name val="Calibri"/>
      <family val="2"/>
    </font>
    <font>
      <sz val="11"/>
      <color indexed="62"/>
      <name val="Cambria"/>
      <family val="2"/>
    </font>
    <font>
      <sz val="10"/>
      <color indexed="53"/>
      <name val="Arial"/>
      <family val="2"/>
    </font>
    <font>
      <sz val="10"/>
      <color indexed="52"/>
      <name val="Arial"/>
      <family val="2"/>
    </font>
    <font>
      <sz val="11"/>
      <color indexed="60"/>
      <name val="Calibri"/>
      <family val="2"/>
    </font>
    <font>
      <sz val="11"/>
      <color indexed="60"/>
      <name val="Cambria"/>
      <family val="2"/>
    </font>
    <font>
      <sz val="10"/>
      <color indexed="60"/>
      <name val="Arial"/>
      <family val="2"/>
    </font>
    <font>
      <sz val="10"/>
      <color indexed="8"/>
      <name val="Cambria"/>
      <family val="1"/>
    </font>
    <font>
      <sz val="11"/>
      <color indexed="8"/>
      <name val="Arial1"/>
    </font>
    <font>
      <sz val="12"/>
      <color indexed="8"/>
      <name val="Calibri"/>
      <family val="2"/>
    </font>
    <font>
      <sz val="12"/>
      <color indexed="8"/>
      <name val="Cambria"/>
      <family val="2"/>
    </font>
    <font>
      <sz val="8"/>
      <name val="Calibri"/>
      <family val="1"/>
    </font>
    <font>
      <sz val="8"/>
      <name val="Cambria"/>
      <family val="1"/>
    </font>
    <font>
      <b/>
      <sz val="11"/>
      <color indexed="63"/>
      <name val="Calibri"/>
      <family val="2"/>
    </font>
    <font>
      <b/>
      <sz val="11"/>
      <color indexed="63"/>
      <name val="Cambria"/>
      <family val="2"/>
    </font>
    <font>
      <b/>
      <sz val="10"/>
      <color indexed="63"/>
      <name val="Arial"/>
      <family val="2"/>
    </font>
    <font>
      <sz val="12"/>
      <color indexed="8"/>
      <name val="Arial"/>
      <family val="2"/>
    </font>
    <font>
      <b/>
      <i/>
      <u/>
      <sz val="11"/>
      <color indexed="8"/>
      <name val="Arial1"/>
    </font>
    <font>
      <u/>
      <sz val="10"/>
      <color indexed="45"/>
      <name val="Calibri"/>
      <family val="1"/>
    </font>
    <font>
      <u/>
      <sz val="10"/>
      <color indexed="45"/>
      <name val="Cambria"/>
      <family val="1"/>
    </font>
    <font>
      <b/>
      <sz val="10"/>
      <color indexed="8"/>
      <name val="Arial"/>
      <family val="2"/>
    </font>
    <font>
      <sz val="11"/>
      <name val="ＭＳ Ｐゴシック"/>
      <family val="3"/>
      <charset val="128"/>
    </font>
    <font>
      <sz val="11"/>
      <color indexed="8"/>
      <name val="ＭＳ Ｐゴシック"/>
      <family val="3"/>
      <charset val="128"/>
    </font>
    <font>
      <i/>
      <sz val="10"/>
      <color rgb="FF000000"/>
      <name val="Cambria"/>
      <family val="1"/>
      <scheme val="minor"/>
    </font>
  </fonts>
  <fills count="91">
    <fill>
      <patternFill patternType="none"/>
    </fill>
    <fill>
      <patternFill patternType="gray125"/>
    </fill>
    <fill>
      <patternFill patternType="solid">
        <fgColor rgb="FFFFCC99"/>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5"/>
      </patternFill>
    </fill>
    <fill>
      <patternFill patternType="solid">
        <fgColor theme="4" tint="0.79998168889431442"/>
        <bgColor indexed="65"/>
      </patternFill>
    </fill>
    <fill>
      <patternFill patternType="solid">
        <fgColor rgb="FFC6EFCE"/>
      </patternFill>
    </fill>
    <fill>
      <patternFill patternType="solid">
        <fgColor theme="9"/>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bgColor indexed="64"/>
      </patternFill>
    </fill>
    <fill>
      <patternFill patternType="solid">
        <fgColor indexed="55"/>
        <bgColor indexed="64"/>
      </patternFill>
    </fill>
    <fill>
      <patternFill patternType="solid">
        <fgColor rgb="FFFFCC99"/>
        <bgColor indexed="64"/>
      </patternFill>
    </fill>
    <fill>
      <patternFill patternType="solid">
        <fgColor indexed="42"/>
        <bgColor indexed="64"/>
      </patternFill>
    </fill>
    <fill>
      <patternFill patternType="solid">
        <fgColor rgb="FFFFC7CE"/>
        <bgColor indexed="64"/>
      </patternFill>
    </fill>
    <fill>
      <patternFill patternType="solid">
        <fgColor rgb="FFC6EFCE"/>
        <bgColor indexed="64"/>
      </patternFill>
    </fill>
    <fill>
      <patternFill patternType="solid">
        <fgColor indexed="11"/>
      </patternFill>
    </fill>
    <fill>
      <patternFill patternType="solid">
        <fgColor rgb="FFC00000"/>
        <bgColor indexed="64"/>
      </patternFill>
    </fill>
    <fill>
      <patternFill patternType="solid">
        <fgColor rgb="FFFFC000"/>
        <bgColor rgb="FF000000"/>
      </patternFill>
    </fill>
    <fill>
      <patternFill patternType="solid">
        <fgColor rgb="FFF79646"/>
        <bgColor rgb="FFFFFFFF"/>
      </patternFill>
    </fill>
    <fill>
      <patternFill patternType="solid">
        <fgColor rgb="FFFFFFCC"/>
        <bgColor rgb="FFFFFFFF"/>
      </patternFill>
    </fill>
    <fill>
      <patternFill patternType="solid">
        <fgColor rgb="FFFFFF00"/>
        <bgColor rgb="FF000000"/>
      </patternFill>
    </fill>
    <fill>
      <patternFill patternType="solid">
        <fgColor rgb="FFCCFFCC"/>
        <bgColor rgb="FF000000"/>
      </patternFill>
    </fill>
    <fill>
      <patternFill patternType="solid">
        <fgColor rgb="FF99CCFF"/>
        <bgColor rgb="FF000000"/>
      </patternFill>
    </fill>
    <fill>
      <patternFill patternType="solid">
        <fgColor rgb="FFFFCC99"/>
        <bgColor rgb="FFFFFFFF"/>
      </patternFill>
    </fill>
    <fill>
      <patternFill patternType="solid">
        <fgColor rgb="FFF2F2F2"/>
        <bgColor rgb="FFFFFFFF"/>
      </patternFill>
    </fill>
    <fill>
      <patternFill patternType="solid">
        <fgColor rgb="FFFFC7CE"/>
        <bgColor rgb="FFFFFFFF"/>
      </patternFill>
    </fill>
    <fill>
      <patternFill patternType="solid">
        <fgColor theme="7" tint="0.39994506668294322"/>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8" tint="0.39994506668294322"/>
        <bgColor indexed="64"/>
      </patternFill>
    </fill>
    <fill>
      <patternFill patternType="solid">
        <fgColor rgb="FFFFFFFF"/>
        <bgColor indexed="64"/>
      </patternFill>
    </fill>
    <fill>
      <patternFill patternType="solid">
        <fgColor rgb="FFCCFF33"/>
        <bgColor indexed="64"/>
      </patternFill>
    </fill>
    <fill>
      <patternFill patternType="solid">
        <fgColor theme="7"/>
        <bgColor theme="7"/>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indexed="47"/>
        <bgColor indexed="64"/>
      </patternFill>
    </fill>
    <fill>
      <patternFill patternType="solid">
        <fgColor indexed="4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36"/>
        <bgColor indexed="64"/>
      </patternFill>
    </fill>
    <fill>
      <patternFill patternType="solid">
        <fgColor indexed="45"/>
        <bgColor indexed="64"/>
      </patternFill>
    </fill>
    <fill>
      <patternFill patternType="solid">
        <fgColor indexed="11"/>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87">
    <border>
      <left/>
      <right/>
      <top/>
      <bottom/>
      <diagonal/>
    </border>
    <border>
      <left/>
      <right/>
      <top/>
      <bottom style="thin">
        <color auto="1"/>
      </bottom>
      <diagonal/>
    </border>
    <border>
      <left/>
      <right/>
      <top style="thin">
        <color auto="1"/>
      </top>
      <bottom style="thin">
        <color theme="0" tint="-0.24994659260841701"/>
      </bottom>
      <diagonal/>
    </border>
    <border>
      <left style="thin">
        <color rgb="FF7F7F7F"/>
      </left>
      <right style="thin">
        <color rgb="FF7F7F7F"/>
      </right>
      <top style="thin">
        <color rgb="FF7F7F7F"/>
      </top>
      <bottom style="thin">
        <color rgb="FF7F7F7F"/>
      </bottom>
      <diagonal/>
    </border>
    <border>
      <left/>
      <right/>
      <top style="thin">
        <color auto="1"/>
      </top>
      <bottom style="thin">
        <color auto="1"/>
      </bottom>
      <diagonal/>
    </border>
    <border>
      <left/>
      <right/>
      <top style="thin">
        <color auto="1"/>
      </top>
      <bottom/>
      <diagonal/>
    </border>
    <border>
      <left/>
      <right/>
      <top/>
      <bottom style="thin">
        <color theme="1"/>
      </bottom>
      <diagonal/>
    </border>
    <border>
      <left/>
      <right/>
      <top style="thin">
        <color theme="0" tint="-0.34998626667073579"/>
      </top>
      <bottom/>
      <diagonal/>
    </border>
    <border>
      <left/>
      <right/>
      <top/>
      <bottom style="thin">
        <color theme="0" tint="-0.34998626667073579"/>
      </bottom>
      <diagonal/>
    </border>
    <border>
      <left/>
      <right/>
      <top style="thin">
        <color theme="1" tint="4.9989318521683403E-2"/>
      </top>
      <bottom style="thin">
        <color theme="0" tint="-0.34998626667073579"/>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top/>
      <bottom style="thin">
        <color theme="0"/>
      </bottom>
      <diagonal/>
    </border>
    <border>
      <left style="thin">
        <color theme="0"/>
      </left>
      <right/>
      <top/>
      <bottom/>
      <diagonal/>
    </border>
    <border>
      <left/>
      <right style="thick">
        <color theme="9" tint="0.79998168889431442"/>
      </right>
      <top/>
      <bottom/>
      <diagonal/>
    </border>
    <border>
      <left style="thick">
        <color theme="9" tint="0.79998168889431442"/>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medium">
        <color auto="1"/>
      </bottom>
      <diagonal/>
    </border>
    <border>
      <left/>
      <right/>
      <top/>
      <bottom style="thick">
        <color indexed="62"/>
      </bottom>
      <diagonal/>
    </border>
    <border>
      <left style="medium">
        <color auto="1"/>
      </left>
      <right style="medium">
        <color auto="1"/>
      </right>
      <top style="thin">
        <color auto="1"/>
      </top>
      <bottom style="medium">
        <color auto="1"/>
      </bottom>
      <diagonal/>
    </border>
    <border>
      <left style="thin">
        <color theme="7" tint="-0.24994659260841701"/>
      </left>
      <right style="thin">
        <color theme="7" tint="-0.24994659260841701"/>
      </right>
      <top style="thin">
        <color theme="7" tint="-0.24994659260841701"/>
      </top>
      <bottom style="thin">
        <color theme="7" tint="-0.24994659260841701"/>
      </bottom>
      <diagonal/>
    </border>
    <border>
      <left style="thin">
        <color theme="6" tint="-0.499984740745262"/>
      </left>
      <right style="thin">
        <color theme="6" tint="-0.499984740745262"/>
      </right>
      <top style="thin">
        <color theme="6" tint="-0.499984740745262"/>
      </top>
      <bottom style="thin">
        <color theme="6" tint="-0.499984740745262"/>
      </bottom>
      <diagonal/>
    </border>
    <border>
      <left style="thin">
        <color theme="8" tint="-0.499984740745262"/>
      </left>
      <right style="thin">
        <color theme="8" tint="-0.499984740745262"/>
      </right>
      <top style="thin">
        <color theme="8" tint="-0.499984740745262"/>
      </top>
      <bottom style="thin">
        <color theme="8" tint="-0.499984740745262"/>
      </bottom>
      <diagonal/>
    </border>
    <border>
      <left style="thin">
        <color auto="1"/>
      </left>
      <right style="thin">
        <color auto="1"/>
      </right>
      <top style="thin">
        <color auto="1"/>
      </top>
      <bottom/>
      <diagonal/>
    </border>
    <border>
      <left/>
      <right/>
      <top style="thin">
        <color theme="0" tint="-0.24994659260841701"/>
      </top>
      <bottom/>
      <diagonal/>
    </border>
    <border>
      <left style="thin">
        <color theme="0"/>
      </left>
      <right style="thin">
        <color theme="0"/>
      </right>
      <top/>
      <bottom style="thick">
        <color theme="0"/>
      </bottom>
      <diagonal/>
    </border>
    <border>
      <left style="thin">
        <color theme="0"/>
      </left>
      <right/>
      <top/>
      <bottom style="thick">
        <color theme="0"/>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right/>
      <top style="thin">
        <color auto="1"/>
      </top>
      <bottom style="thin">
        <color auto="1"/>
      </bottom>
      <diagonal/>
    </border>
    <border>
      <left style="thin">
        <color auto="1"/>
      </left>
      <right/>
      <top/>
      <bottom style="medium">
        <color theme="4" tint="0.3999755851924192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indexed="36"/>
      </left>
      <right style="thin">
        <color indexed="36"/>
      </right>
      <top style="thin">
        <color indexed="36"/>
      </top>
      <bottom style="thin">
        <color indexed="36"/>
      </bottom>
      <diagonal/>
    </border>
    <border>
      <left style="thin">
        <color indexed="17"/>
      </left>
      <right style="thin">
        <color indexed="17"/>
      </right>
      <top style="thin">
        <color indexed="17"/>
      </top>
      <bottom style="thin">
        <color indexed="1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style="thin">
        <color indexed="21"/>
      </left>
      <right style="thin">
        <color indexed="21"/>
      </right>
      <top style="thin">
        <color indexed="21"/>
      </top>
      <bottom style="thin">
        <color indexed="2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right/>
      <top style="thin">
        <color auto="1"/>
      </top>
      <bottom style="thin">
        <color auto="1"/>
      </bottom>
      <diagonal/>
    </border>
    <border>
      <left style="thin">
        <color indexed="36"/>
      </left>
      <right style="thin">
        <color indexed="36"/>
      </right>
      <top style="thin">
        <color indexed="36"/>
      </top>
      <bottom style="thin">
        <color indexed="36"/>
      </bottom>
      <diagonal/>
    </border>
    <border>
      <left style="thin">
        <color indexed="17"/>
      </left>
      <right style="thin">
        <color indexed="17"/>
      </right>
      <top style="thin">
        <color indexed="17"/>
      </top>
      <bottom style="thin">
        <color indexed="17"/>
      </bottom>
      <diagonal/>
    </border>
    <border>
      <left style="thin">
        <color indexed="23"/>
      </left>
      <right style="thin">
        <color indexed="23"/>
      </right>
      <top style="thin">
        <color indexed="23"/>
      </top>
      <bottom style="thin">
        <color indexed="23"/>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s>
  <cellStyleXfs count="33358">
    <xf numFmtId="0" fontId="0" fillId="0" borderId="0"/>
    <xf numFmtId="179" fontId="56" fillId="0" borderId="0" applyFont="0" applyFill="0" applyBorder="0" applyAlignment="0" applyProtection="0"/>
    <xf numFmtId="175" fontId="46" fillId="0" borderId="0" applyFont="0" applyFill="0" applyBorder="0" applyAlignment="0" applyProtection="0"/>
    <xf numFmtId="0" fontId="59" fillId="2" borderId="3" applyNumberFormat="0" applyAlignment="0" applyProtection="0"/>
    <xf numFmtId="170" fontId="66" fillId="0" borderId="0" applyNumberFormat="0" applyFill="0" applyBorder="0" applyAlignment="0" applyProtection="0"/>
    <xf numFmtId="0" fontId="52" fillId="0" borderId="2" applyNumberFormat="0">
      <alignment horizontal="left" vertical="center"/>
    </xf>
    <xf numFmtId="0" fontId="60" fillId="0" borderId="0"/>
    <xf numFmtId="179" fontId="56" fillId="0" borderId="0" applyFon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6" fillId="0" borderId="0"/>
    <xf numFmtId="0" fontId="74" fillId="0" borderId="0" applyNumberFormat="0" applyFill="0" applyBorder="0" applyAlignment="0" applyProtection="0"/>
    <xf numFmtId="0" fontId="75" fillId="0" borderId="0" applyNumberFormat="0" applyFill="0" applyBorder="0" applyAlignment="0" applyProtection="0"/>
    <xf numFmtId="0" fontId="43" fillId="9" borderId="0" applyNumberFormat="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43" fillId="10" borderId="0" applyNumberFormat="0" applyBorder="0" applyAlignment="0" applyProtection="0"/>
    <xf numFmtId="0" fontId="74" fillId="0" borderId="0" applyNumberFormat="0" applyFill="0" applyBorder="0" applyAlignment="0" applyProtection="0"/>
    <xf numFmtId="0" fontId="43" fillId="0" borderId="0"/>
    <xf numFmtId="43" fontId="43" fillId="0" borderId="0" applyFont="0" applyFill="0" applyBorder="0" applyAlignment="0" applyProtection="0"/>
    <xf numFmtId="0" fontId="43" fillId="0" borderId="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8" fillId="11" borderId="0" applyNumberFormat="0" applyBorder="0" applyAlignment="0" applyProtection="0"/>
    <xf numFmtId="0" fontId="42" fillId="9" borderId="0" applyNumberFormat="0" applyBorder="0" applyAlignment="0" applyProtection="0"/>
    <xf numFmtId="0" fontId="42" fillId="0" borderId="0"/>
    <xf numFmtId="0" fontId="42" fillId="0" borderId="0"/>
    <xf numFmtId="0" fontId="41" fillId="9" borderId="0" applyNumberFormat="0" applyBorder="0" applyAlignment="0" applyProtection="0"/>
    <xf numFmtId="0" fontId="79" fillId="12" borderId="0" applyNumberFormat="0" applyBorder="0" applyAlignment="0" applyProtection="0"/>
    <xf numFmtId="0" fontId="86" fillId="0" borderId="0" applyNumberFormat="0" applyFill="0" applyBorder="0" applyAlignment="0" applyProtection="0"/>
    <xf numFmtId="0" fontId="87" fillId="0" borderId="38" applyNumberFormat="0" applyFill="0" applyAlignment="0" applyProtection="0"/>
    <xf numFmtId="0" fontId="88" fillId="0" borderId="39" applyNumberFormat="0" applyFill="0" applyAlignment="0" applyProtection="0"/>
    <xf numFmtId="0" fontId="89" fillId="0" borderId="40" applyNumberFormat="0" applyFill="0" applyAlignment="0" applyProtection="0"/>
    <xf numFmtId="0" fontId="89" fillId="0" borderId="0" applyNumberFormat="0" applyFill="0" applyBorder="0" applyAlignment="0" applyProtection="0"/>
    <xf numFmtId="0" fontId="90" fillId="13" borderId="0" applyNumberFormat="0" applyBorder="0" applyAlignment="0" applyProtection="0"/>
    <xf numFmtId="0" fontId="91" fillId="14" borderId="0" applyNumberFormat="0" applyBorder="0" applyAlignment="0" applyProtection="0"/>
    <xf numFmtId="0" fontId="92" fillId="15" borderId="41" applyNumberFormat="0" applyAlignment="0" applyProtection="0"/>
    <xf numFmtId="0" fontId="93" fillId="15" borderId="3" applyNumberFormat="0" applyAlignment="0" applyProtection="0"/>
    <xf numFmtId="0" fontId="94" fillId="0" borderId="42" applyNumberFormat="0" applyFill="0" applyAlignment="0" applyProtection="0"/>
    <xf numFmtId="0" fontId="95" fillId="16" borderId="43" applyNumberFormat="0" applyAlignment="0" applyProtection="0"/>
    <xf numFmtId="0" fontId="96" fillId="0" borderId="0" applyNumberFormat="0" applyFill="0" applyBorder="0" applyAlignment="0" applyProtection="0"/>
    <xf numFmtId="0" fontId="97" fillId="0" borderId="0" applyNumberFormat="0" applyFill="0" applyBorder="0" applyAlignment="0" applyProtection="0"/>
    <xf numFmtId="0" fontId="73" fillId="0" borderId="45" applyNumberFormat="0" applyFill="0" applyAlignment="0" applyProtection="0"/>
    <xf numFmtId="0" fontId="79" fillId="18" borderId="0" applyNumberFormat="0" applyBorder="0" applyAlignment="0" applyProtection="0"/>
    <xf numFmtId="0" fontId="40" fillId="19" borderId="0" applyNumberFormat="0" applyBorder="0" applyAlignment="0" applyProtection="0"/>
    <xf numFmtId="0" fontId="79" fillId="20" borderId="0" applyNumberFormat="0" applyBorder="0" applyAlignment="0" applyProtection="0"/>
    <xf numFmtId="0" fontId="79"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79" fillId="24" borderId="0" applyNumberFormat="0" applyBorder="0" applyAlignment="0" applyProtection="0"/>
    <xf numFmtId="0" fontId="79" fillId="25" borderId="0" applyNumberFormat="0" applyBorder="0" applyAlignment="0" applyProtection="0"/>
    <xf numFmtId="0" fontId="40" fillId="26" borderId="0" applyNumberFormat="0" applyBorder="0" applyAlignment="0" applyProtection="0"/>
    <xf numFmtId="0" fontId="40" fillId="27" borderId="0" applyNumberFormat="0" applyBorder="0" applyAlignment="0" applyProtection="0"/>
    <xf numFmtId="0" fontId="79" fillId="28" borderId="0" applyNumberFormat="0" applyBorder="0" applyAlignment="0" applyProtection="0"/>
    <xf numFmtId="0" fontId="79" fillId="29"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79" fillId="32" borderId="0" applyNumberFormat="0" applyBorder="0" applyAlignment="0" applyProtection="0"/>
    <xf numFmtId="0" fontId="79" fillId="33" borderId="0" applyNumberFormat="0" applyBorder="0" applyAlignment="0" applyProtection="0"/>
    <xf numFmtId="0" fontId="40" fillId="34" borderId="0" applyNumberFormat="0" applyBorder="0" applyAlignment="0" applyProtection="0"/>
    <xf numFmtId="0" fontId="40" fillId="35" borderId="0" applyNumberFormat="0" applyBorder="0" applyAlignment="0" applyProtection="0"/>
    <xf numFmtId="0" fontId="79" fillId="36" borderId="0" applyNumberFormat="0" applyBorder="0" applyAlignment="0" applyProtection="0"/>
    <xf numFmtId="0" fontId="40" fillId="37" borderId="0" applyNumberFormat="0" applyBorder="0" applyAlignment="0" applyProtection="0"/>
    <xf numFmtId="0" fontId="79" fillId="38" borderId="0" applyNumberFormat="0" applyBorder="0" applyAlignment="0" applyProtection="0"/>
    <xf numFmtId="0" fontId="40" fillId="0" borderId="0"/>
    <xf numFmtId="0" fontId="40" fillId="17" borderId="44" applyNumberFormat="0" applyFont="0" applyAlignment="0" applyProtection="0"/>
    <xf numFmtId="0" fontId="40" fillId="10" borderId="0" applyNumberFormat="0" applyBorder="0" applyAlignment="0" applyProtection="0"/>
    <xf numFmtId="0" fontId="40" fillId="9" borderId="0" applyNumberFormat="0" applyBorder="0" applyAlignment="0" applyProtection="0"/>
    <xf numFmtId="0" fontId="39" fillId="0" borderId="0"/>
    <xf numFmtId="0" fontId="39" fillId="17" borderId="44" applyNumberFormat="0" applyFont="0" applyAlignment="0" applyProtection="0"/>
    <xf numFmtId="0" fontId="39" fillId="10" borderId="0" applyNumberFormat="0" applyBorder="0" applyAlignment="0" applyProtection="0"/>
    <xf numFmtId="0" fontId="39" fillId="19" borderId="0" applyNumberFormat="0" applyBorder="0" applyAlignment="0" applyProtection="0"/>
    <xf numFmtId="0" fontId="39" fillId="22" borderId="0" applyNumberFormat="0" applyBorder="0" applyAlignment="0" applyProtection="0"/>
    <xf numFmtId="0" fontId="39" fillId="23" borderId="0" applyNumberFormat="0" applyBorder="0" applyAlignment="0" applyProtection="0"/>
    <xf numFmtId="0" fontId="39" fillId="26" borderId="0" applyNumberFormat="0" applyBorder="0" applyAlignment="0" applyProtection="0"/>
    <xf numFmtId="0" fontId="39" fillId="27" borderId="0" applyNumberFormat="0" applyBorder="0" applyAlignment="0" applyProtection="0"/>
    <xf numFmtId="0" fontId="39" fillId="30" borderId="0" applyNumberFormat="0" applyBorder="0" applyAlignment="0" applyProtection="0"/>
    <xf numFmtId="0" fontId="39" fillId="31" borderId="0" applyNumberFormat="0" applyBorder="0" applyAlignment="0" applyProtection="0"/>
    <xf numFmtId="0" fontId="39" fillId="34" borderId="0" applyNumberFormat="0" applyBorder="0" applyAlignment="0" applyProtection="0"/>
    <xf numFmtId="0" fontId="39" fillId="35" borderId="0" applyNumberFormat="0" applyBorder="0" applyAlignment="0" applyProtection="0"/>
    <xf numFmtId="0" fontId="39" fillId="9" borderId="0" applyNumberFormat="0" applyBorder="0" applyAlignment="0" applyProtection="0"/>
    <xf numFmtId="0" fontId="39" fillId="37" borderId="0" applyNumberFormat="0" applyBorder="0" applyAlignment="0" applyProtection="0"/>
    <xf numFmtId="0" fontId="38" fillId="0" borderId="0"/>
    <xf numFmtId="0" fontId="38" fillId="17" borderId="44" applyNumberFormat="0" applyFont="0" applyAlignment="0" applyProtection="0"/>
    <xf numFmtId="0" fontId="38" fillId="10"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38" fillId="9" borderId="0" applyNumberFormat="0" applyBorder="0" applyAlignment="0" applyProtection="0"/>
    <xf numFmtId="0" fontId="38" fillId="37" borderId="0" applyNumberFormat="0" applyBorder="0" applyAlignment="0" applyProtection="0"/>
    <xf numFmtId="0" fontId="81"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75" fontId="46" fillId="0" borderId="0" applyFont="0" applyFill="0" applyBorder="0" applyAlignment="0" applyProtection="0"/>
    <xf numFmtId="9" fontId="60" fillId="0" borderId="0" applyFont="0" applyFill="0" applyBorder="0" applyAlignment="0" applyProtection="0"/>
    <xf numFmtId="0" fontId="36" fillId="0" borderId="0"/>
    <xf numFmtId="0" fontId="60" fillId="0" borderId="0" applyNumberFormat="0" applyFont="0" applyFill="0" applyBorder="0" applyProtection="0">
      <alignment horizontal="left" vertical="center" indent="5"/>
    </xf>
    <xf numFmtId="4" fontId="102" fillId="39" borderId="37">
      <alignment horizontal="right" vertical="center"/>
    </xf>
    <xf numFmtId="0" fontId="103" fillId="13" borderId="0" applyNumberFormat="0" applyBorder="0" applyAlignment="0" applyProtection="0"/>
    <xf numFmtId="0" fontId="103" fillId="13" borderId="0" applyNumberFormat="0" applyBorder="0" applyAlignment="0" applyProtection="0"/>
    <xf numFmtId="0" fontId="104" fillId="0" borderId="0" applyNumberFormat="0" applyFill="0" applyBorder="0" applyAlignment="0" applyProtection="0"/>
    <xf numFmtId="0" fontId="105" fillId="15" borderId="3" applyNumberFormat="0" applyAlignment="0" applyProtection="0"/>
    <xf numFmtId="166" fontId="36" fillId="0" borderId="0" applyFont="0" applyFill="0" applyBorder="0" applyAlignment="0" applyProtection="0"/>
    <xf numFmtId="188" fontId="100" fillId="0" borderId="0" applyFill="0" applyBorder="0" applyAlignment="0" applyProtection="0"/>
    <xf numFmtId="188" fontId="100" fillId="0" borderId="0" applyFill="0" applyBorder="0" applyAlignment="0" applyProtection="0"/>
    <xf numFmtId="166" fontId="60" fillId="0" borderId="0" applyFont="0" applyFill="0" applyBorder="0" applyAlignment="0" applyProtection="0"/>
    <xf numFmtId="164" fontId="60" fillId="0" borderId="0" applyFont="0" applyFill="0" applyBorder="0" applyAlignment="0" applyProtection="0"/>
    <xf numFmtId="0" fontId="101" fillId="0" borderId="0" applyNumberFormat="0">
      <alignment horizontal="right"/>
    </xf>
    <xf numFmtId="0" fontId="60" fillId="0" borderId="33"/>
    <xf numFmtId="189" fontId="106" fillId="0" borderId="0"/>
    <xf numFmtId="0" fontId="98" fillId="0" borderId="0"/>
    <xf numFmtId="190" fontId="107" fillId="0" borderId="0"/>
    <xf numFmtId="4" fontId="108" fillId="0" borderId="0" applyNumberFormat="0" applyFill="0" applyBorder="0" applyAlignment="0" applyProtection="0">
      <alignment horizontal="center"/>
    </xf>
    <xf numFmtId="4" fontId="109" fillId="0" borderId="0" applyNumberFormat="0" applyFill="0" applyBorder="0" applyAlignment="0" applyProtection="0">
      <alignment horizontal="center"/>
    </xf>
    <xf numFmtId="0" fontId="110" fillId="0" borderId="0">
      <alignment horizontal="center"/>
    </xf>
    <xf numFmtId="0" fontId="111" fillId="0" borderId="39" applyNumberFormat="0" applyFill="0" applyAlignment="0" applyProtection="0"/>
    <xf numFmtId="0" fontId="112" fillId="0" borderId="40" applyNumberFormat="0" applyFill="0" applyAlignment="0" applyProtection="0"/>
    <xf numFmtId="0" fontId="112" fillId="0" borderId="0" applyNumberFormat="0" applyFill="0" applyBorder="0" applyAlignment="0" applyProtection="0"/>
    <xf numFmtId="0" fontId="110" fillId="0" borderId="0">
      <alignment horizontal="center" textRotation="90"/>
    </xf>
    <xf numFmtId="0" fontId="99" fillId="0" borderId="0" applyNumberFormat="0" applyFill="0" applyBorder="0" applyAlignment="0" applyProtection="0"/>
    <xf numFmtId="0" fontId="113" fillId="0" borderId="0" applyNumberFormat="0" applyFill="0" applyBorder="0" applyAlignment="0" applyProtection="0">
      <alignment vertical="top"/>
      <protection locked="0"/>
    </xf>
    <xf numFmtId="0" fontId="114" fillId="2" borderId="3" applyNumberFormat="0" applyAlignment="0" applyProtection="0"/>
    <xf numFmtId="0" fontId="115" fillId="0" borderId="0" applyNumberFormat="0" applyFill="0" applyBorder="0" applyAlignment="0" applyProtection="0"/>
    <xf numFmtId="0" fontId="116" fillId="14" borderId="0" applyNumberFormat="0" applyBorder="0" applyAlignment="0" applyProtection="0"/>
    <xf numFmtId="0" fontId="98" fillId="0" borderId="0"/>
    <xf numFmtId="0" fontId="60" fillId="0" borderId="0"/>
    <xf numFmtId="0" fontId="60" fillId="0" borderId="0"/>
    <xf numFmtId="0" fontId="117" fillId="0" borderId="0"/>
    <xf numFmtId="0" fontId="60" fillId="0" borderId="0"/>
    <xf numFmtId="0" fontId="36" fillId="0" borderId="0"/>
    <xf numFmtId="0" fontId="60" fillId="0" borderId="0"/>
    <xf numFmtId="0" fontId="36" fillId="0" borderId="0"/>
    <xf numFmtId="0" fontId="44" fillId="0" borderId="0"/>
    <xf numFmtId="0" fontId="60" fillId="0" borderId="0"/>
    <xf numFmtId="0" fontId="60" fillId="40" borderId="0" applyNumberFormat="0" applyFont="0" applyBorder="0" applyAlignment="0" applyProtection="0"/>
    <xf numFmtId="0" fontId="60" fillId="0" borderId="0"/>
    <xf numFmtId="0" fontId="36" fillId="17" borderId="44" applyNumberFormat="0" applyFont="0" applyAlignment="0" applyProtection="0"/>
    <xf numFmtId="9" fontId="36" fillId="0" borderId="0" applyFont="0" applyFill="0" applyBorder="0" applyAlignment="0" applyProtection="0"/>
    <xf numFmtId="9" fontId="98" fillId="0" borderId="0" applyFill="0" applyBorder="0" applyAlignment="0" applyProtection="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44" fillId="0" borderId="0" applyFont="0" applyFill="0" applyBorder="0" applyAlignment="0" applyProtection="0"/>
    <xf numFmtId="0" fontId="118" fillId="0" borderId="0"/>
    <xf numFmtId="191" fontId="118" fillId="0" borderId="0"/>
    <xf numFmtId="0" fontId="102" fillId="0" borderId="0"/>
    <xf numFmtId="0" fontId="35" fillId="0" borderId="0"/>
    <xf numFmtId="43" fontId="60" fillId="0" borderId="0" applyFont="0" applyFill="0" applyBorder="0" applyAlignment="0" applyProtection="0"/>
    <xf numFmtId="191" fontId="114" fillId="41" borderId="3" applyNumberFormat="0" applyAlignment="0" applyProtection="0"/>
    <xf numFmtId="0" fontId="60" fillId="17" borderId="44" applyNumberFormat="0" applyFont="0" applyAlignment="0" applyProtection="0"/>
    <xf numFmtId="0" fontId="35" fillId="0" borderId="0"/>
    <xf numFmtId="0" fontId="35" fillId="0" borderId="0"/>
    <xf numFmtId="9" fontId="35" fillId="0" borderId="0" applyFont="0" applyFill="0" applyBorder="0" applyAlignment="0" applyProtection="0"/>
    <xf numFmtId="9" fontId="35" fillId="0" borderId="0" applyFont="0" applyFill="0" applyBorder="0" applyAlignment="0" applyProtection="0"/>
    <xf numFmtId="0" fontId="35" fillId="0" borderId="0"/>
    <xf numFmtId="9" fontId="35" fillId="0" borderId="0" applyFont="0" applyFill="0" applyBorder="0" applyAlignment="0" applyProtection="0"/>
    <xf numFmtId="9" fontId="35" fillId="0" borderId="0" applyFont="0" applyFill="0" applyBorder="0" applyAlignment="0" applyProtection="0"/>
    <xf numFmtId="0" fontId="60" fillId="0" borderId="0"/>
    <xf numFmtId="0" fontId="34" fillId="0" borderId="0"/>
    <xf numFmtId="9" fontId="34" fillId="0" borderId="0" applyFont="0" applyFill="0" applyBorder="0" applyAlignment="0" applyProtection="0"/>
    <xf numFmtId="0" fontId="123" fillId="29" borderId="0" applyNumberFormat="0" applyBorder="0" applyAlignment="0" applyProtection="0"/>
    <xf numFmtId="0" fontId="123" fillId="12" borderId="0" applyNumberFormat="0" applyBorder="0" applyAlignment="0" applyProtection="0"/>
    <xf numFmtId="43" fontId="60" fillId="0" borderId="0" applyFont="0" applyFill="0" applyBorder="0" applyAlignment="0" applyProtection="0"/>
    <xf numFmtId="166" fontId="33" fillId="0" borderId="0" applyFont="0" applyFill="0" applyBorder="0" applyAlignment="0" applyProtection="0"/>
    <xf numFmtId="0" fontId="33" fillId="0" borderId="0"/>
    <xf numFmtId="0" fontId="33" fillId="0" borderId="0"/>
    <xf numFmtId="0" fontId="33" fillId="17" borderId="44" applyNumberFormat="0" applyFont="0" applyAlignment="0" applyProtection="0"/>
    <xf numFmtId="9" fontId="33" fillId="0" borderId="0" applyFont="0" applyFill="0" applyBorder="0" applyAlignment="0" applyProtection="0"/>
    <xf numFmtId="0" fontId="32" fillId="0" borderId="0"/>
    <xf numFmtId="0" fontId="125" fillId="0" borderId="0"/>
    <xf numFmtId="9" fontId="98" fillId="0" borderId="0" applyFont="0" applyFill="0" applyBorder="0" applyAlignment="0" applyProtection="0"/>
    <xf numFmtId="166" fontId="98" fillId="0" borderId="0" applyFont="0" applyFill="0" applyBorder="0" applyAlignment="0" applyProtection="0"/>
    <xf numFmtId="0" fontId="37" fillId="10" borderId="0" applyNumberFormat="0" applyBorder="0" applyAlignment="0" applyProtection="0"/>
    <xf numFmtId="0" fontId="37" fillId="26" borderId="0" applyNumberFormat="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37" fillId="22"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9" borderId="0" applyNumberFormat="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37" fillId="22" borderId="0" applyNumberFormat="0" applyBorder="0" applyAlignment="0" applyProtection="0"/>
    <xf numFmtId="0" fontId="32" fillId="0" borderId="0"/>
    <xf numFmtId="9" fontId="32" fillId="0" borderId="0" applyFont="0" applyFill="0" applyBorder="0" applyAlignment="0" applyProtection="0"/>
    <xf numFmtId="0" fontId="60" fillId="0" borderId="0"/>
    <xf numFmtId="0" fontId="37" fillId="26" borderId="0" applyNumberFormat="0" applyBorder="0" applyAlignment="0" applyProtection="0"/>
    <xf numFmtId="0" fontId="98" fillId="17" borderId="44" applyNumberFormat="0" applyFont="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43" fontId="37" fillId="0" borderId="0" applyFont="0" applyFill="0" applyBorder="0" applyAlignment="0" applyProtection="0"/>
    <xf numFmtId="164" fontId="32" fillId="0" borderId="0" applyFont="0" applyFill="0" applyBorder="0" applyAlignment="0" applyProtection="0"/>
    <xf numFmtId="166" fontId="32" fillId="0" borderId="0" applyFont="0" applyFill="0" applyBorder="0" applyAlignment="0" applyProtection="0"/>
    <xf numFmtId="0" fontId="114" fillId="2" borderId="3" applyNumberFormat="0" applyAlignment="0" applyProtection="0"/>
    <xf numFmtId="0" fontId="32" fillId="0" borderId="0"/>
    <xf numFmtId="0" fontId="37" fillId="0" borderId="0"/>
    <xf numFmtId="0" fontId="37" fillId="0" borderId="0"/>
    <xf numFmtId="0" fontId="37" fillId="0" borderId="0"/>
    <xf numFmtId="0" fontId="37" fillId="0" borderId="0"/>
    <xf numFmtId="0" fontId="32" fillId="0" borderId="0"/>
    <xf numFmtId="0" fontId="32" fillId="0" borderId="0"/>
    <xf numFmtId="0" fontId="32" fillId="0" borderId="0"/>
    <xf numFmtId="0" fontId="37" fillId="0" borderId="0"/>
    <xf numFmtId="0" fontId="32" fillId="0" borderId="0"/>
    <xf numFmtId="0" fontId="32" fillId="0" borderId="0"/>
    <xf numFmtId="0" fontId="32" fillId="0" borderId="0"/>
    <xf numFmtId="0" fontId="32" fillId="0" borderId="0"/>
    <xf numFmtId="0" fontId="37" fillId="0" borderId="0"/>
    <xf numFmtId="0" fontId="37" fillId="0" borderId="0"/>
    <xf numFmtId="0" fontId="32" fillId="0" borderId="0"/>
    <xf numFmtId="0" fontId="32" fillId="0" borderId="0"/>
    <xf numFmtId="0" fontId="32" fillId="0" borderId="0"/>
    <xf numFmtId="0" fontId="37" fillId="17" borderId="44" applyNumberFormat="0" applyFont="0" applyAlignment="0" applyProtection="0"/>
    <xf numFmtId="0" fontId="37" fillId="17" borderId="44" applyNumberFormat="0" applyFont="0" applyAlignment="0" applyProtection="0"/>
    <xf numFmtId="0" fontId="37" fillId="17" borderId="44" applyNumberFormat="0" applyFont="0" applyAlignment="0" applyProtection="0"/>
    <xf numFmtId="0" fontId="32" fillId="17" borderId="44" applyNumberFormat="0" applyFont="0" applyAlignment="0" applyProtection="0"/>
    <xf numFmtId="0" fontId="32" fillId="17" borderId="44" applyNumberFormat="0" applyFon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60"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31" fillId="0" borderId="0"/>
    <xf numFmtId="9" fontId="31" fillId="0" borderId="0" applyFont="0" applyFill="0" applyBorder="0" applyAlignment="0" applyProtection="0"/>
    <xf numFmtId="164" fontId="30" fillId="0" borderId="0" applyFont="0" applyFill="0" applyBorder="0" applyAlignment="0" applyProtection="0"/>
    <xf numFmtId="166"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17" borderId="44" applyNumberFormat="0" applyFont="0" applyAlignment="0" applyProtection="0"/>
    <xf numFmtId="0" fontId="30" fillId="17" borderId="44" applyNumberFormat="0" applyFon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29" fillId="0" borderId="0"/>
    <xf numFmtId="9" fontId="29" fillId="0" borderId="0" applyFont="0" applyFill="0" applyBorder="0" applyAlignment="0" applyProtection="0"/>
    <xf numFmtId="191" fontId="28" fillId="22" borderId="0" applyNumberFormat="0" applyBorder="0" applyAlignment="0" applyProtection="0"/>
    <xf numFmtId="191" fontId="103" fillId="43" borderId="0" applyNumberFormat="0" applyBorder="0" applyAlignment="0" applyProtection="0"/>
    <xf numFmtId="191" fontId="104" fillId="0" borderId="0" applyNumberFormat="0" applyFill="0" applyBorder="0" applyAlignment="0" applyProtection="0"/>
    <xf numFmtId="191" fontId="105" fillId="15" borderId="3" applyNumberFormat="0" applyAlignment="0" applyProtection="0"/>
    <xf numFmtId="195" fontId="128" fillId="0" borderId="0"/>
    <xf numFmtId="195" fontId="128" fillId="0" borderId="0"/>
    <xf numFmtId="195" fontId="128" fillId="0" borderId="0"/>
    <xf numFmtId="195" fontId="128" fillId="0" borderId="0"/>
    <xf numFmtId="195" fontId="128" fillId="0" borderId="0"/>
    <xf numFmtId="195" fontId="128" fillId="0" borderId="0"/>
    <xf numFmtId="195" fontId="128" fillId="0" borderId="0"/>
    <xf numFmtId="195" fontId="128" fillId="0" borderId="0"/>
    <xf numFmtId="166" fontId="28" fillId="0" borderId="0" applyFont="0" applyFill="0" applyBorder="0" applyAlignment="0" applyProtection="0"/>
    <xf numFmtId="164" fontId="28" fillId="0" borderId="0" applyFont="0" applyFill="0" applyBorder="0" applyAlignment="0" applyProtection="0"/>
    <xf numFmtId="3" fontId="129" fillId="0" borderId="0" applyFont="0" applyFill="0" applyBorder="0" applyAlignment="0" applyProtection="0"/>
    <xf numFmtId="196" fontId="60" fillId="0" borderId="0" applyFont="0" applyFill="0" applyBorder="0" applyAlignment="0" applyProtection="0"/>
    <xf numFmtId="191" fontId="129" fillId="0" borderId="0" applyFont="0" applyFill="0" applyBorder="0" applyAlignment="0" applyProtection="0"/>
    <xf numFmtId="191" fontId="130" fillId="0" borderId="0">
      <protection locked="0"/>
    </xf>
    <xf numFmtId="191" fontId="130" fillId="0" borderId="0">
      <protection locked="0"/>
    </xf>
    <xf numFmtId="191" fontId="131" fillId="0" borderId="0">
      <protection locked="0"/>
    </xf>
    <xf numFmtId="191" fontId="130" fillId="0" borderId="0">
      <protection locked="0"/>
    </xf>
    <xf numFmtId="191" fontId="130" fillId="0" borderId="0">
      <protection locked="0"/>
    </xf>
    <xf numFmtId="191" fontId="130" fillId="0" borderId="0">
      <protection locked="0"/>
    </xf>
    <xf numFmtId="191" fontId="131" fillId="0" borderId="0">
      <protection locked="0"/>
    </xf>
    <xf numFmtId="2" fontId="129" fillId="0" borderId="0" applyFont="0" applyFill="0" applyBorder="0" applyAlignment="0" applyProtection="0"/>
    <xf numFmtId="191" fontId="132" fillId="44" borderId="0" applyNumberFormat="0" applyBorder="0" applyAlignment="0" applyProtection="0"/>
    <xf numFmtId="191" fontId="64" fillId="0" borderId="35" applyNumberFormat="0" applyAlignment="0" applyProtection="0">
      <alignment horizontal="left" vertical="center"/>
    </xf>
    <xf numFmtId="191" fontId="64" fillId="0" borderId="4">
      <alignment horizontal="left" vertical="center"/>
    </xf>
    <xf numFmtId="191" fontId="133" fillId="0" borderId="47" applyNumberFormat="0" applyFill="0" applyAlignment="0" applyProtection="0"/>
    <xf numFmtId="191" fontId="134" fillId="0" borderId="38" applyNumberFormat="0" applyFill="0" applyAlignment="0" applyProtection="0"/>
    <xf numFmtId="191" fontId="111" fillId="0" borderId="39" applyNumberFormat="0" applyFill="0" applyAlignment="0" applyProtection="0"/>
    <xf numFmtId="191" fontId="112" fillId="0" borderId="40" applyNumberFormat="0" applyFill="0" applyAlignment="0" applyProtection="0"/>
    <xf numFmtId="191" fontId="114" fillId="2" borderId="3" applyNumberFormat="0" applyAlignment="0" applyProtection="0"/>
    <xf numFmtId="197" fontId="60" fillId="45" borderId="0" applyNumberFormat="0" applyFont="0" applyBorder="0" applyAlignment="0" applyProtection="0"/>
    <xf numFmtId="191" fontId="115" fillId="0" borderId="0" applyNumberFormat="0" applyFill="0" applyBorder="0" applyAlignment="0" applyProtection="0"/>
    <xf numFmtId="191" fontId="116" fillId="14" borderId="0" applyNumberFormat="0" applyBorder="0" applyAlignment="0" applyProtection="0"/>
    <xf numFmtId="198" fontId="135" fillId="0" borderId="0"/>
    <xf numFmtId="0" fontId="28" fillId="17" borderId="44" applyNumberFormat="0" applyFont="0" applyAlignment="0" applyProtection="0"/>
    <xf numFmtId="191" fontId="136" fillId="15" borderId="41" applyNumberFormat="0" applyAlignment="0" applyProtection="0"/>
    <xf numFmtId="191" fontId="60" fillId="0" borderId="0"/>
    <xf numFmtId="0" fontId="137" fillId="0" borderId="0" applyFill="0" applyBorder="0"/>
    <xf numFmtId="191" fontId="138" fillId="0" borderId="0">
      <alignment vertical="top"/>
    </xf>
    <xf numFmtId="43" fontId="60" fillId="0" borderId="0" applyFont="0" applyFill="0" applyBorder="0" applyAlignment="0" applyProtection="0"/>
    <xf numFmtId="191" fontId="28" fillId="0" borderId="0"/>
    <xf numFmtId="166" fontId="28" fillId="0" borderId="0" applyFont="0" applyFill="0" applyBorder="0" applyAlignment="0" applyProtection="0"/>
    <xf numFmtId="0" fontId="28" fillId="0" borderId="0"/>
    <xf numFmtId="0" fontId="28" fillId="17" borderId="44" applyNumberFormat="0" applyFont="0" applyAlignment="0" applyProtection="0"/>
    <xf numFmtId="9" fontId="28" fillId="0" borderId="0" applyFont="0" applyFill="0" applyBorder="0" applyAlignment="0" applyProtection="0"/>
    <xf numFmtId="0" fontId="27" fillId="0" borderId="0"/>
    <xf numFmtId="166" fontId="60" fillId="0" borderId="0" applyFont="0" applyFill="0" applyBorder="0" applyAlignment="0" applyProtection="0"/>
    <xf numFmtId="166" fontId="139" fillId="0" borderId="0" applyFont="0" applyFill="0" applyBorder="0" applyAlignment="0" applyProtection="0"/>
    <xf numFmtId="166" fontId="139" fillId="0" borderId="0" applyFont="0" applyFill="0" applyBorder="0" applyAlignment="0" applyProtection="0"/>
    <xf numFmtId="166" fontId="27" fillId="0" borderId="0" applyFont="0" applyFill="0" applyBorder="0" applyAlignment="0" applyProtection="0"/>
    <xf numFmtId="4" fontId="140" fillId="0" borderId="0" applyNumberFormat="0" applyFill="0" applyBorder="0" applyAlignment="0" applyProtection="0">
      <alignment horizontal="center"/>
    </xf>
    <xf numFmtId="0" fontId="141" fillId="0" borderId="39" applyNumberFormat="0" applyFill="0" applyAlignment="0" applyProtection="0"/>
    <xf numFmtId="0" fontId="142" fillId="0" borderId="0" applyNumberFormat="0" applyFill="0" applyBorder="0" applyAlignment="0" applyProtection="0"/>
    <xf numFmtId="0" fontId="143" fillId="0" borderId="0" applyNumberFormat="0" applyFill="0" applyBorder="0" applyAlignment="0" applyProtection="0">
      <alignment vertical="top"/>
      <protection locked="0"/>
    </xf>
    <xf numFmtId="0" fontId="27" fillId="0" borderId="0"/>
    <xf numFmtId="0" fontId="27" fillId="0" borderId="0"/>
    <xf numFmtId="0" fontId="27" fillId="0" borderId="0"/>
    <xf numFmtId="0" fontId="27" fillId="17" borderId="44" applyNumberFormat="0" applyFont="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27" fillId="0" borderId="0"/>
    <xf numFmtId="9" fontId="27" fillId="0" borderId="0" applyFont="0" applyFill="0" applyBorder="0" applyAlignment="0" applyProtection="0"/>
    <xf numFmtId="164" fontId="27" fillId="0" borderId="0" applyFont="0" applyFill="0" applyBorder="0" applyAlignment="0" applyProtection="0"/>
    <xf numFmtId="9" fontId="27" fillId="0" borderId="0" applyFont="0" applyFill="0" applyBorder="0" applyAlignment="0" applyProtection="0"/>
    <xf numFmtId="191" fontId="103" fillId="13" borderId="0" applyNumberFormat="0" applyBorder="0" applyAlignment="0" applyProtection="0"/>
    <xf numFmtId="191" fontId="27" fillId="0" borderId="0"/>
    <xf numFmtId="166" fontId="27" fillId="0" borderId="0" applyFont="0" applyFill="0" applyBorder="0" applyAlignment="0" applyProtection="0"/>
    <xf numFmtId="166" fontId="27" fillId="0" borderId="0" applyFont="0" applyFill="0" applyBorder="0" applyAlignment="0" applyProtection="0"/>
    <xf numFmtId="191" fontId="27" fillId="0" borderId="0"/>
    <xf numFmtId="0" fontId="27" fillId="0" borderId="0"/>
    <xf numFmtId="9" fontId="27" fillId="0" borderId="0" applyFont="0" applyFill="0" applyBorder="0" applyAlignment="0" applyProtection="0"/>
    <xf numFmtId="0" fontId="27" fillId="17" borderId="44" applyNumberFormat="0" applyFont="0" applyAlignment="0" applyProtection="0"/>
    <xf numFmtId="0" fontId="27" fillId="0" borderId="0"/>
    <xf numFmtId="9" fontId="27" fillId="0" borderId="0" applyFont="0" applyFill="0" applyBorder="0" applyAlignment="0" applyProtection="0"/>
    <xf numFmtId="0" fontId="153" fillId="0" borderId="0" applyNumberFormat="0" applyFill="0" applyBorder="0" applyAlignment="0" applyProtection="0"/>
    <xf numFmtId="0" fontId="149" fillId="0" borderId="0" applyNumberFormat="0" applyFill="0" applyBorder="0" applyAlignment="0" applyProtection="0"/>
    <xf numFmtId="9" fontId="98" fillId="0" borderId="0" applyFont="0" applyFill="0" applyBorder="0" applyAlignment="0" applyProtection="0"/>
    <xf numFmtId="166" fontId="27" fillId="0" borderId="0" applyFont="0" applyFill="0" applyBorder="0" applyAlignment="0" applyProtection="0"/>
    <xf numFmtId="191" fontId="26" fillId="0" borderId="0"/>
    <xf numFmtId="9" fontId="26" fillId="0" borderId="0" applyFont="0" applyFill="0" applyBorder="0" applyAlignment="0" applyProtection="0"/>
    <xf numFmtId="166" fontId="26" fillId="0" borderId="0" applyFont="0" applyFill="0" applyBorder="0" applyAlignment="0" applyProtection="0"/>
    <xf numFmtId="0" fontId="25" fillId="0" borderId="0"/>
    <xf numFmtId="0" fontId="25" fillId="0" borderId="0"/>
    <xf numFmtId="9" fontId="25" fillId="0" borderId="0" applyFont="0" applyFill="0" applyBorder="0" applyAlignment="0" applyProtection="0"/>
    <xf numFmtId="0" fontId="25" fillId="17" borderId="44" applyNumberFormat="0" applyFont="0" applyAlignment="0" applyProtection="0"/>
    <xf numFmtId="166" fontId="25" fillId="0" borderId="0" applyFont="0" applyFill="0" applyBorder="0" applyAlignment="0" applyProtection="0"/>
    <xf numFmtId="0" fontId="171" fillId="0" borderId="0"/>
    <xf numFmtId="172" fontId="60" fillId="56" borderId="49" applyNumberFormat="0" applyFont="0" applyAlignment="0"/>
    <xf numFmtId="0" fontId="60" fillId="57" borderId="50" applyNumberFormat="0" applyFont="0" applyAlignment="0"/>
    <xf numFmtId="0" fontId="61" fillId="58" borderId="50" applyNumberFormat="0" applyFont="0" applyAlignment="0"/>
    <xf numFmtId="0" fontId="133" fillId="0" borderId="47" applyNumberFormat="0" applyFill="0" applyAlignment="0" applyProtection="0"/>
    <xf numFmtId="0" fontId="60" fillId="59" borderId="51" applyNumberFormat="0" applyFont="0" applyAlignment="0"/>
    <xf numFmtId="0" fontId="24" fillId="0" borderId="0"/>
    <xf numFmtId="9" fontId="24" fillId="0" borderId="0" applyFont="0" applyFill="0" applyBorder="0" applyAlignment="0" applyProtection="0"/>
    <xf numFmtId="0" fontId="24" fillId="17" borderId="44" applyNumberFormat="0" applyFont="0" applyAlignment="0" applyProtection="0"/>
    <xf numFmtId="166" fontId="24" fillId="0" borderId="0" applyFont="0" applyFill="0" applyBorder="0" applyAlignment="0" applyProtection="0"/>
    <xf numFmtId="0" fontId="24" fillId="0" borderId="0"/>
    <xf numFmtId="0" fontId="23" fillId="0" borderId="0"/>
    <xf numFmtId="0" fontId="46" fillId="0" borderId="0"/>
    <xf numFmtId="175" fontId="46" fillId="0" borderId="0" applyFont="0" applyFill="0" applyBorder="0" applyAlignment="0" applyProtection="0"/>
    <xf numFmtId="0" fontId="37" fillId="10" borderId="0" applyNumberFormat="0" applyBorder="0" applyAlignment="0" applyProtection="0"/>
    <xf numFmtId="0" fontId="37" fillId="22" borderId="0" applyNumberFormat="0" applyBorder="0" applyAlignment="0" applyProtection="0"/>
    <xf numFmtId="0" fontId="37" fillId="26" borderId="0" applyNumberFormat="0" applyBorder="0" applyAlignment="0" applyProtection="0"/>
    <xf numFmtId="0" fontId="37" fillId="30" borderId="0" applyNumberFormat="0" applyBorder="0" applyAlignment="0" applyProtection="0"/>
    <xf numFmtId="0" fontId="37" fillId="34" borderId="0" applyNumberFormat="0" applyBorder="0" applyAlignment="0" applyProtection="0"/>
    <xf numFmtId="0" fontId="37" fillId="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7" borderId="0" applyNumberFormat="0" applyBorder="0" applyAlignment="0" applyProtection="0"/>
    <xf numFmtId="0" fontId="79" fillId="20" borderId="0" applyNumberFormat="0" applyBorder="0" applyAlignment="0" applyProtection="0"/>
    <xf numFmtId="0" fontId="79" fillId="24" borderId="0" applyNumberFormat="0" applyBorder="0" applyAlignment="0" applyProtection="0"/>
    <xf numFmtId="0" fontId="79" fillId="28" borderId="0" applyNumberFormat="0" applyBorder="0" applyAlignment="0" applyProtection="0"/>
    <xf numFmtId="0" fontId="79" fillId="32" borderId="0" applyNumberFormat="0" applyBorder="0" applyAlignment="0" applyProtection="0"/>
    <xf numFmtId="0" fontId="79" fillId="36" borderId="0" applyNumberFormat="0" applyBorder="0" applyAlignment="0" applyProtection="0"/>
    <xf numFmtId="0" fontId="79" fillId="38" borderId="0" applyNumberFormat="0" applyBorder="0" applyAlignment="0" applyProtection="0"/>
    <xf numFmtId="0" fontId="79" fillId="18" borderId="0" applyNumberFormat="0" applyBorder="0" applyAlignment="0" applyProtection="0"/>
    <xf numFmtId="0" fontId="79" fillId="21" borderId="0" applyNumberFormat="0" applyBorder="0" applyAlignment="0" applyProtection="0"/>
    <xf numFmtId="0" fontId="79" fillId="25" borderId="0" applyNumberFormat="0" applyBorder="0" applyAlignment="0" applyProtection="0"/>
    <xf numFmtId="0" fontId="79" fillId="29" borderId="0" applyNumberFormat="0" applyBorder="0" applyAlignment="0" applyProtection="0"/>
    <xf numFmtId="0" fontId="79" fillId="33" borderId="0" applyNumberFormat="0" applyBorder="0" applyAlignment="0" applyProtection="0"/>
    <xf numFmtId="0" fontId="79" fillId="12" borderId="0" applyNumberFormat="0" applyBorder="0" applyAlignment="0" applyProtection="0"/>
    <xf numFmtId="0" fontId="90" fillId="13" borderId="0" applyNumberFormat="0" applyBorder="0" applyAlignment="0" applyProtection="0"/>
    <xf numFmtId="0" fontId="93" fillId="15" borderId="3" applyNumberFormat="0" applyAlignment="0" applyProtection="0"/>
    <xf numFmtId="0" fontId="95" fillId="16" borderId="43" applyNumberFormat="0" applyAlignment="0" applyProtection="0"/>
    <xf numFmtId="175" fontId="46" fillId="0" borderId="0" applyFont="0" applyFill="0" applyBorder="0" applyAlignment="0" applyProtection="0"/>
    <xf numFmtId="44" fontId="46" fillId="0" borderId="0" applyFont="0" applyFill="0" applyBorder="0" applyAlignment="0" applyProtection="0"/>
    <xf numFmtId="0" fontId="97" fillId="0" borderId="0" applyNumberFormat="0" applyFill="0" applyBorder="0" applyAlignment="0" applyProtection="0"/>
    <xf numFmtId="0" fontId="78" fillId="11" borderId="0" applyNumberFormat="0" applyBorder="0" applyAlignment="0" applyProtection="0"/>
    <xf numFmtId="0" fontId="87" fillId="0" borderId="38" applyNumberFormat="0" applyFill="0" applyAlignment="0" applyProtection="0"/>
    <xf numFmtId="0" fontId="88" fillId="0" borderId="39" applyNumberFormat="0" applyFill="0" applyAlignment="0" applyProtection="0"/>
    <xf numFmtId="0" fontId="89" fillId="0" borderId="40" applyNumberFormat="0" applyFill="0" applyAlignment="0" applyProtection="0"/>
    <xf numFmtId="0" fontId="89" fillId="0" borderId="0" applyNumberFormat="0" applyFill="0" applyBorder="0" applyAlignment="0" applyProtection="0"/>
    <xf numFmtId="0" fontId="59" fillId="2" borderId="3" applyNumberFormat="0" applyAlignment="0" applyProtection="0"/>
    <xf numFmtId="0" fontId="94" fillId="0" borderId="42" applyNumberFormat="0" applyFill="0" applyAlignment="0" applyProtection="0"/>
    <xf numFmtId="0" fontId="91" fillId="14" borderId="0" applyNumberFormat="0" applyBorder="0" applyAlignment="0" applyProtection="0"/>
    <xf numFmtId="0" fontId="92" fillId="15" borderId="41" applyNumberFormat="0" applyAlignment="0" applyProtection="0"/>
    <xf numFmtId="179" fontId="56" fillId="0" borderId="0" applyFont="0" applyFill="0" applyBorder="0" applyAlignment="0" applyProtection="0"/>
    <xf numFmtId="0" fontId="73" fillId="0" borderId="45" applyNumberFormat="0" applyFill="0" applyAlignment="0" applyProtection="0"/>
    <xf numFmtId="0" fontId="96" fillId="0" borderId="0" applyNumberFormat="0" applyFill="0" applyBorder="0" applyAlignment="0" applyProtection="0"/>
    <xf numFmtId="0" fontId="46" fillId="0" borderId="0"/>
    <xf numFmtId="175" fontId="46" fillId="0" borderId="0" applyFont="0" applyFill="0" applyBorder="0" applyAlignment="0" applyProtection="0"/>
    <xf numFmtId="0" fontId="22" fillId="0" borderId="0"/>
    <xf numFmtId="0" fontId="22" fillId="0" borderId="0"/>
    <xf numFmtId="9" fontId="22" fillId="0" borderId="0" applyFont="0" applyFill="0" applyBorder="0" applyAlignment="0" applyProtection="0"/>
    <xf numFmtId="191" fontId="22" fillId="0" borderId="0"/>
    <xf numFmtId="191" fontId="22" fillId="22" borderId="0" applyNumberFormat="0" applyBorder="0" applyAlignment="0" applyProtection="0"/>
    <xf numFmtId="9" fontId="22" fillId="0" borderId="0" applyFont="0" applyFill="0" applyBorder="0" applyAlignment="0" applyProtection="0"/>
    <xf numFmtId="191" fontId="22" fillId="17" borderId="44" applyNumberFormat="0" applyFont="0" applyAlignment="0" applyProtection="0"/>
    <xf numFmtId="166" fontId="22" fillId="0" borderId="0" applyFont="0" applyFill="0" applyBorder="0" applyAlignment="0" applyProtection="0"/>
    <xf numFmtId="166" fontId="22" fillId="0" borderId="0" applyFont="0" applyFill="0" applyBorder="0" applyAlignment="0" applyProtection="0"/>
    <xf numFmtId="191" fontId="22" fillId="0" borderId="0"/>
    <xf numFmtId="0" fontId="22" fillId="17" borderId="44" applyNumberFormat="0" applyFont="0" applyAlignment="0" applyProtection="0"/>
    <xf numFmtId="0" fontId="22" fillId="0" borderId="0"/>
    <xf numFmtId="0" fontId="22" fillId="17" borderId="44" applyNumberFormat="0" applyFon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191" fontId="22" fillId="0" borderId="0"/>
    <xf numFmtId="166" fontId="22" fillId="0" borderId="0" applyFont="0" applyFill="0" applyBorder="0" applyAlignment="0" applyProtection="0"/>
    <xf numFmtId="166" fontId="22" fillId="0" borderId="0" applyFont="0" applyFill="0" applyBorder="0" applyAlignment="0" applyProtection="0"/>
    <xf numFmtId="191" fontId="22" fillId="0" borderId="0"/>
    <xf numFmtId="0" fontId="21" fillId="0" borderId="0"/>
    <xf numFmtId="0" fontId="21" fillId="17" borderId="44" applyNumberFormat="0" applyFont="0" applyAlignment="0" applyProtection="0"/>
    <xf numFmtId="9" fontId="21" fillId="0" borderId="0" applyFont="0" applyFill="0" applyBorder="0" applyAlignment="0" applyProtection="0"/>
    <xf numFmtId="0" fontId="134" fillId="0" borderId="38" applyNumberFormat="0" applyFill="0" applyAlignment="0" applyProtection="0"/>
    <xf numFmtId="0" fontId="20" fillId="0" borderId="0"/>
    <xf numFmtId="0" fontId="132" fillId="11" borderId="0" applyNumberFormat="0" applyBorder="0" applyAlignment="0" applyProtection="0"/>
    <xf numFmtId="0" fontId="136" fillId="15" borderId="41" applyNumberFormat="0" applyAlignment="0" applyProtection="0"/>
    <xf numFmtId="166" fontId="20" fillId="0" borderId="0" applyFont="0" applyFill="0" applyBorder="0" applyAlignment="0" applyProtection="0"/>
    <xf numFmtId="9"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166" fontId="20" fillId="0" borderId="0" applyFont="0" applyFill="0" applyBorder="0" applyAlignment="0" applyProtection="0"/>
    <xf numFmtId="9" fontId="20" fillId="0" borderId="0" applyFont="0" applyFill="0" applyBorder="0" applyAlignment="0" applyProtection="0"/>
    <xf numFmtId="0" fontId="20" fillId="17" borderId="44" applyNumberFormat="0" applyFont="0" applyAlignment="0" applyProtection="0"/>
    <xf numFmtId="0" fontId="20" fillId="0" borderId="0"/>
    <xf numFmtId="165" fontId="46" fillId="0" borderId="0" applyFont="0" applyFill="0" applyBorder="0" applyAlignment="0" applyProtection="0"/>
    <xf numFmtId="0" fontId="19" fillId="0" borderId="0"/>
    <xf numFmtId="9" fontId="19" fillId="0" borderId="0" applyFont="0" applyFill="0" applyBorder="0" applyAlignment="0" applyProtection="0"/>
    <xf numFmtId="166" fontId="19" fillId="0" borderId="0" applyFont="0" applyFill="0" applyBorder="0" applyAlignment="0" applyProtection="0"/>
    <xf numFmtId="9" fontId="19" fillId="0" borderId="0" applyFont="0" applyFill="0" applyBorder="0" applyAlignment="0" applyProtection="0"/>
    <xf numFmtId="166" fontId="19" fillId="0" borderId="0" applyFont="0" applyFill="0" applyBorder="0" applyAlignment="0" applyProtection="0"/>
    <xf numFmtId="0" fontId="19" fillId="0" borderId="0"/>
    <xf numFmtId="9" fontId="19" fillId="0" borderId="0" applyFont="0" applyFill="0" applyBorder="0" applyAlignment="0" applyProtection="0"/>
    <xf numFmtId="0" fontId="19" fillId="0" borderId="0"/>
    <xf numFmtId="0" fontId="19" fillId="17" borderId="44" applyNumberFormat="0" applyFont="0" applyAlignment="0" applyProtection="0"/>
    <xf numFmtId="166" fontId="19"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8" fillId="0" borderId="0"/>
    <xf numFmtId="166" fontId="18" fillId="0" borderId="0" applyFont="0" applyFill="0" applyBorder="0" applyAlignment="0" applyProtection="0"/>
    <xf numFmtId="9" fontId="18" fillId="0" borderId="0" applyFont="0" applyFill="0" applyBorder="0" applyAlignment="0" applyProtection="0"/>
    <xf numFmtId="0" fontId="18" fillId="17" borderId="44" applyNumberFormat="0" applyFont="0" applyAlignment="0" applyProtection="0"/>
    <xf numFmtId="0" fontId="18" fillId="0" borderId="0"/>
    <xf numFmtId="0" fontId="18" fillId="0" borderId="0"/>
    <xf numFmtId="0" fontId="18" fillId="0" borderId="0"/>
    <xf numFmtId="166" fontId="18" fillId="0" borderId="0" applyFont="0" applyFill="0" applyBorder="0" applyAlignment="0" applyProtection="0"/>
    <xf numFmtId="9" fontId="18" fillId="0" borderId="0" applyFont="0" applyFill="0" applyBorder="0" applyAlignment="0" applyProtection="0"/>
    <xf numFmtId="166" fontId="18" fillId="0" borderId="0" applyFont="0" applyFill="0" applyBorder="0" applyAlignment="0" applyProtection="0"/>
    <xf numFmtId="9" fontId="18" fillId="0" borderId="0" applyFont="0" applyFill="0" applyBorder="0" applyAlignment="0" applyProtection="0"/>
    <xf numFmtId="0" fontId="17" fillId="0" borderId="0"/>
    <xf numFmtId="9" fontId="17" fillId="0" borderId="0" applyFont="0" applyFill="0" applyBorder="0" applyAlignment="0" applyProtection="0"/>
    <xf numFmtId="0" fontId="17" fillId="0" borderId="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0" fontId="17" fillId="0" borderId="0"/>
    <xf numFmtId="0" fontId="17" fillId="17" borderId="44" applyNumberFormat="0" applyFont="0" applyAlignment="0" applyProtection="0"/>
    <xf numFmtId="166" fontId="17" fillId="0" borderId="0" applyFont="0" applyFill="0" applyBorder="0" applyAlignment="0" applyProtection="0"/>
    <xf numFmtId="0" fontId="16" fillId="0" borderId="0"/>
    <xf numFmtId="9" fontId="16" fillId="0" borderId="0" applyFont="0" applyFill="0" applyBorder="0" applyAlignment="0" applyProtection="0"/>
    <xf numFmtId="0" fontId="15" fillId="0" borderId="0"/>
    <xf numFmtId="166" fontId="15" fillId="0" borderId="0" applyFont="0" applyFill="0" applyBorder="0" applyAlignment="0" applyProtection="0"/>
    <xf numFmtId="0" fontId="15" fillId="0" borderId="0"/>
    <xf numFmtId="0" fontId="15" fillId="0" borderId="0"/>
    <xf numFmtId="0" fontId="15" fillId="0" borderId="0"/>
    <xf numFmtId="166" fontId="15" fillId="0" borderId="0" applyFont="0" applyFill="0" applyBorder="0" applyAlignment="0" applyProtection="0"/>
    <xf numFmtId="0" fontId="15" fillId="17" borderId="44" applyNumberFormat="0" applyFont="0" applyAlignment="0" applyProtection="0"/>
    <xf numFmtId="9"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191" fontId="15" fillId="0" borderId="0"/>
    <xf numFmtId="0" fontId="15" fillId="0" borderId="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191" fontId="15" fillId="17" borderId="44" applyNumberFormat="0" applyFont="0" applyAlignment="0" applyProtection="0"/>
    <xf numFmtId="191" fontId="15" fillId="22" borderId="0" applyNumberFormat="0" applyBorder="0" applyAlignment="0" applyProtection="0"/>
    <xf numFmtId="0" fontId="14" fillId="0" borderId="0"/>
    <xf numFmtId="166"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9" fontId="139" fillId="0" borderId="0" applyFont="0" applyFill="0" applyBorder="0" applyAlignment="0" applyProtection="0"/>
    <xf numFmtId="9" fontId="139" fillId="0" borderId="0" applyFont="0" applyFill="0" applyBorder="0" applyAlignment="0" applyProtection="0"/>
    <xf numFmtId="0" fontId="13" fillId="0" borderId="0"/>
    <xf numFmtId="166" fontId="13" fillId="0" borderId="0" applyFont="0" applyFill="0" applyBorder="0" applyAlignment="0" applyProtection="0"/>
    <xf numFmtId="0" fontId="13" fillId="0" borderId="0"/>
    <xf numFmtId="0" fontId="13" fillId="0" borderId="0"/>
    <xf numFmtId="9"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6" fontId="13" fillId="0" borderId="0" applyFont="0" applyFill="0" applyBorder="0" applyAlignment="0" applyProtection="0"/>
    <xf numFmtId="0" fontId="13" fillId="0" borderId="0"/>
    <xf numFmtId="0" fontId="13" fillId="0" borderId="0"/>
    <xf numFmtId="0" fontId="176" fillId="0" borderId="0">
      <alignment vertical="center"/>
    </xf>
    <xf numFmtId="175" fontId="176" fillId="0" borderId="0" applyFont="0" applyFill="0" applyBorder="0" applyAlignment="0" applyProtection="0">
      <alignment vertical="center"/>
    </xf>
    <xf numFmtId="179" fontId="176" fillId="0" borderId="0" applyFont="0" applyFill="0" applyBorder="0" applyAlignment="0" applyProtection="0">
      <alignment vertical="center"/>
    </xf>
    <xf numFmtId="0" fontId="178" fillId="0" borderId="0">
      <alignment vertical="center"/>
    </xf>
    <xf numFmtId="0" fontId="179" fillId="0" borderId="0" applyNumberFormat="0" applyFill="0" applyBorder="0" applyAlignment="0" applyProtection="0">
      <alignment vertical="center"/>
    </xf>
    <xf numFmtId="0" fontId="180" fillId="0" borderId="0">
      <alignment vertical="center"/>
    </xf>
    <xf numFmtId="179" fontId="176" fillId="0" borderId="0" applyFont="0" applyFill="0" applyBorder="0" applyAlignment="0" applyProtection="0">
      <alignment vertical="center"/>
    </xf>
    <xf numFmtId="0" fontId="177" fillId="65" borderId="0" applyNumberFormat="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2" fillId="0" borderId="0" applyNumberFormat="0" applyFill="0" applyBorder="0" applyAlignment="0" applyProtection="0">
      <alignment vertical="top"/>
      <protection locked="0"/>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0" fontId="183" fillId="0" borderId="0" applyNumberFormat="0" applyFill="0" applyBorder="0" applyAlignment="0" applyProtection="0">
      <alignment vertical="center"/>
    </xf>
    <xf numFmtId="0" fontId="12" fillId="0" borderId="0"/>
    <xf numFmtId="9" fontId="12" fillId="0" borderId="0" applyFont="0" applyFill="0" applyBorder="0" applyAlignment="0" applyProtection="0"/>
    <xf numFmtId="166" fontId="12"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9"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 fillId="0" borderId="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9"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9" fillId="0" borderId="0"/>
    <xf numFmtId="0" fontId="74" fillId="0" borderId="0" applyNumberFormat="0" applyFill="0" applyBorder="0" applyAlignment="0" applyProtection="0"/>
    <xf numFmtId="0" fontId="9"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 fillId="17" borderId="44" applyNumberFormat="0" applyFont="0" applyAlignment="0" applyProtection="0"/>
    <xf numFmtId="9" fontId="9"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9"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0" fontId="9" fillId="0" borderId="0"/>
    <xf numFmtId="9" fontId="9" fillId="0" borderId="0" applyFont="0" applyFill="0" applyBorder="0" applyAlignment="0" applyProtection="0"/>
    <xf numFmtId="9" fontId="9" fillId="0" borderId="0" applyFont="0" applyFill="0" applyBorder="0" applyAlignment="0" applyProtection="0"/>
    <xf numFmtId="0" fontId="75" fillId="0" borderId="0" applyNumberFormat="0" applyFill="0" applyBorder="0" applyAlignment="0" applyProtection="0"/>
    <xf numFmtId="0" fontId="9" fillId="0" borderId="0"/>
    <xf numFmtId="9" fontId="9"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9" fillId="0" borderId="0" applyFont="0" applyFill="0" applyBorder="0" applyAlignment="0" applyProtection="0"/>
    <xf numFmtId="0" fontId="9" fillId="0" borderId="0"/>
    <xf numFmtId="0" fontId="9" fillId="0" borderId="0"/>
    <xf numFmtId="0" fontId="9" fillId="17" borderId="44" applyNumberFormat="0" applyFont="0" applyAlignment="0" applyProtection="0"/>
    <xf numFmtId="9" fontId="9" fillId="0" borderId="0" applyFont="0" applyFill="0" applyBorder="0" applyAlignment="0" applyProtection="0"/>
    <xf numFmtId="0" fontId="9" fillId="0" borderId="0"/>
    <xf numFmtId="0" fontId="98" fillId="0" borderId="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9" fillId="0" borderId="0"/>
    <xf numFmtId="9" fontId="9" fillId="0" borderId="0" applyFon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4" fontId="9" fillId="0" borderId="0" applyFont="0" applyFill="0" applyBorder="0" applyAlignment="0" applyProtection="0"/>
    <xf numFmtId="166" fontId="9" fillId="0" borderId="0" applyFont="0" applyFill="0" applyBorder="0" applyAlignment="0" applyProtection="0"/>
    <xf numFmtId="0" fontId="74" fillId="0" borderId="0" applyNumberFormat="0" applyFill="0" applyBorder="0" applyAlignment="0" applyProtection="0"/>
    <xf numFmtId="0" fontId="9" fillId="0" borderId="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 fillId="0" borderId="0"/>
    <xf numFmtId="0" fontId="9" fillId="0" borderId="0"/>
    <xf numFmtId="0" fontId="9" fillId="0" borderId="0"/>
    <xf numFmtId="0" fontId="75" fillId="0" borderId="0" applyNumberFormat="0" applyFill="0" applyBorder="0" applyAlignment="0" applyProtection="0"/>
    <xf numFmtId="0" fontId="9" fillId="0" borderId="0"/>
    <xf numFmtId="0" fontId="9" fillId="0" borderId="0"/>
    <xf numFmtId="0" fontId="9" fillId="0" borderId="0"/>
    <xf numFmtId="0" fontId="9" fillId="0" borderId="0"/>
    <xf numFmtId="0" fontId="75" fillId="0" borderId="0" applyNumberFormat="0" applyFill="0" applyBorder="0" applyAlignment="0" applyProtection="0"/>
    <xf numFmtId="0" fontId="74" fillId="0" borderId="0" applyNumberFormat="0" applyFill="0" applyBorder="0" applyAlignment="0" applyProtection="0"/>
    <xf numFmtId="0" fontId="9" fillId="0" borderId="0"/>
    <xf numFmtId="0" fontId="9" fillId="0" borderId="0"/>
    <xf numFmtId="0" fontId="9"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 fillId="17" borderId="44" applyNumberFormat="0" applyFont="0" applyAlignment="0" applyProtection="0"/>
    <xf numFmtId="0" fontId="9" fillId="17" borderId="44"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75" fillId="0" borderId="0" applyNumberForma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9" fontId="9" fillId="0" borderId="0" applyFont="0" applyFill="0" applyBorder="0" applyAlignment="0" applyProtection="0"/>
    <xf numFmtId="164"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17" borderId="44" applyNumberFormat="0" applyFont="0" applyAlignment="0" applyProtection="0"/>
    <xf numFmtId="0" fontId="9" fillId="17" borderId="44"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9" fontId="9" fillId="0" borderId="0" applyFont="0" applyFill="0" applyBorder="0" applyAlignment="0" applyProtection="0"/>
    <xf numFmtId="191" fontId="9" fillId="22" borderId="0" applyNumberFormat="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191" fontId="64" fillId="0" borderId="57">
      <alignment horizontal="left" vertical="center"/>
    </xf>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9" fillId="17" borderId="44" applyNumberFormat="0" applyFont="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191" fontId="9" fillId="0" borderId="0"/>
    <xf numFmtId="166" fontId="9" fillId="0" borderId="0" applyFont="0" applyFill="0" applyBorder="0" applyAlignment="0" applyProtection="0"/>
    <xf numFmtId="0" fontId="9" fillId="0" borderId="0"/>
    <xf numFmtId="0" fontId="9" fillId="17" borderId="44" applyNumberFormat="0" applyFont="0" applyAlignment="0" applyProtection="0"/>
    <xf numFmtId="9" fontId="9" fillId="0" borderId="0" applyFont="0" applyFill="0" applyBorder="0" applyAlignment="0" applyProtection="0"/>
    <xf numFmtId="0" fontId="9" fillId="0" borderId="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166" fontId="9"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 fillId="0" borderId="0"/>
    <xf numFmtId="0" fontId="9" fillId="0" borderId="0"/>
    <xf numFmtId="0" fontId="9" fillId="0" borderId="0"/>
    <xf numFmtId="0" fontId="9" fillId="17" borderId="44"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9" fontId="9" fillId="0" borderId="0" applyFont="0" applyFill="0" applyBorder="0" applyAlignment="0" applyProtection="0"/>
    <xf numFmtId="164" fontId="9" fillId="0" borderId="0" applyFont="0" applyFill="0" applyBorder="0" applyAlignment="0" applyProtection="0"/>
    <xf numFmtId="9" fontId="9" fillId="0" borderId="0" applyFont="0" applyFill="0" applyBorder="0" applyAlignment="0" applyProtection="0"/>
    <xf numFmtId="0" fontId="75" fillId="0" borderId="0" applyNumberFormat="0" applyFill="0" applyBorder="0" applyAlignment="0" applyProtection="0"/>
    <xf numFmtId="191" fontId="9" fillId="0" borderId="0"/>
    <xf numFmtId="166" fontId="9" fillId="0" borderId="0" applyFont="0" applyFill="0" applyBorder="0" applyAlignment="0" applyProtection="0"/>
    <xf numFmtId="166" fontId="9" fillId="0" borderId="0" applyFont="0" applyFill="0" applyBorder="0" applyAlignment="0" applyProtection="0"/>
    <xf numFmtId="191" fontId="9" fillId="0" borderId="0"/>
    <xf numFmtId="0" fontId="9" fillId="0" borderId="0"/>
    <xf numFmtId="9" fontId="9" fillId="0" borderId="0" applyFont="0" applyFill="0" applyBorder="0" applyAlignment="0" applyProtection="0"/>
    <xf numFmtId="0" fontId="9" fillId="17" borderId="44" applyNumberFormat="0" applyFont="0" applyAlignment="0" applyProtection="0"/>
    <xf numFmtId="0" fontId="9" fillId="0" borderId="0"/>
    <xf numFmtId="9" fontId="9"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9" fillId="0" borderId="0" applyFont="0" applyFill="0" applyBorder="0" applyAlignment="0" applyProtection="0"/>
    <xf numFmtId="191"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0" fontId="9" fillId="17" borderId="44" applyNumberFormat="0" applyFont="0" applyAlignment="0" applyProtection="0"/>
    <xf numFmtId="166" fontId="9" fillId="0" borderId="0" applyFont="0" applyFill="0" applyBorder="0" applyAlignment="0" applyProtection="0"/>
    <xf numFmtId="0" fontId="60" fillId="0" borderId="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 fillId="0" borderId="0"/>
    <xf numFmtId="9" fontId="9" fillId="0" borderId="0" applyFont="0" applyFill="0" applyBorder="0" applyAlignment="0" applyProtection="0"/>
    <xf numFmtId="0" fontId="9" fillId="17" borderId="44" applyNumberFormat="0" applyFont="0" applyAlignment="0" applyProtection="0"/>
    <xf numFmtId="166" fontId="9" fillId="0" borderId="0" applyFont="0" applyFill="0" applyBorder="0" applyAlignment="0" applyProtection="0"/>
    <xf numFmtId="0" fontId="9" fillId="0" borderId="0"/>
    <xf numFmtId="0" fontId="9"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9" fillId="0" borderId="0"/>
    <xf numFmtId="0" fontId="9" fillId="0" borderId="0"/>
    <xf numFmtId="9" fontId="9" fillId="0" borderId="0" applyFont="0" applyFill="0" applyBorder="0" applyAlignment="0" applyProtection="0"/>
    <xf numFmtId="191" fontId="9" fillId="0" borderId="0"/>
    <xf numFmtId="191" fontId="9" fillId="22" borderId="0" applyNumberFormat="0" applyBorder="0" applyAlignment="0" applyProtection="0"/>
    <xf numFmtId="9" fontId="9" fillId="0" borderId="0" applyFont="0" applyFill="0" applyBorder="0" applyAlignment="0" applyProtection="0"/>
    <xf numFmtId="191" fontId="9" fillId="17" borderId="44"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191" fontId="9" fillId="0" borderId="0"/>
    <xf numFmtId="0" fontId="9" fillId="17" borderId="44" applyNumberFormat="0" applyFont="0" applyAlignment="0" applyProtection="0"/>
    <xf numFmtId="0" fontId="9" fillId="0" borderId="0"/>
    <xf numFmtId="0" fontId="9" fillId="17" borderId="44"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191" fontId="9" fillId="0" borderId="0"/>
    <xf numFmtId="166" fontId="9" fillId="0" borderId="0" applyFont="0" applyFill="0" applyBorder="0" applyAlignment="0" applyProtection="0"/>
    <xf numFmtId="166" fontId="9" fillId="0" borderId="0" applyFont="0" applyFill="0" applyBorder="0" applyAlignment="0" applyProtection="0"/>
    <xf numFmtId="191" fontId="9" fillId="0" borderId="0"/>
    <xf numFmtId="0" fontId="9" fillId="0" borderId="0"/>
    <xf numFmtId="0" fontId="9" fillId="17" borderId="44" applyNumberFormat="0" applyFont="0" applyAlignment="0" applyProtection="0"/>
    <xf numFmtId="9" fontId="9" fillId="0" borderId="0" applyFont="0" applyFill="0" applyBorder="0" applyAlignment="0" applyProtection="0"/>
    <xf numFmtId="0" fontId="75" fillId="0" borderId="0" applyNumberFormat="0" applyFill="0" applyBorder="0" applyAlignment="0" applyProtection="0"/>
    <xf numFmtId="0" fontId="9" fillId="0" borderId="0"/>
    <xf numFmtId="0" fontId="75" fillId="0" borderId="0" applyNumberFormat="0" applyFill="0" applyBorder="0" applyAlignment="0" applyProtection="0"/>
    <xf numFmtId="0" fontId="74" fillId="0" borderId="0" applyNumberForma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7" borderId="44" applyNumberFormat="0" applyFont="0" applyAlignment="0" applyProtection="0"/>
    <xf numFmtId="0" fontId="9" fillId="0" borderId="0"/>
    <xf numFmtId="0" fontId="75" fillId="0" borderId="0" applyNumberForma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17" borderId="44"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7" borderId="44" applyNumberFormat="0" applyFont="0" applyAlignment="0" applyProtection="0"/>
    <xf numFmtId="0" fontId="9" fillId="0" borderId="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17" borderId="44" applyNumberFormat="0" applyFont="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166" fontId="9" fillId="0" borderId="0" applyFont="0" applyFill="0" applyBorder="0" applyAlignment="0" applyProtection="0"/>
    <xf numFmtId="0" fontId="9" fillId="0" borderId="0"/>
    <xf numFmtId="0" fontId="9" fillId="0" borderId="0"/>
    <xf numFmtId="0" fontId="9" fillId="0" borderId="0"/>
    <xf numFmtId="166" fontId="9" fillId="0" borderId="0" applyFont="0" applyFill="0" applyBorder="0" applyAlignment="0" applyProtection="0"/>
    <xf numFmtId="0" fontId="9" fillId="17" borderId="44" applyNumberFormat="0" applyFont="0" applyAlignment="0" applyProtection="0"/>
    <xf numFmtId="9"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191" fontId="9" fillId="0" borderId="0"/>
    <xf numFmtId="0" fontId="9" fillId="0" borderId="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191" fontId="9" fillId="17" borderId="44" applyNumberFormat="0" applyFont="0" applyAlignment="0" applyProtection="0"/>
    <xf numFmtId="191" fontId="9" fillId="22" borderId="0" applyNumberFormat="0" applyBorder="0" applyAlignment="0" applyProtection="0"/>
    <xf numFmtId="0" fontId="9" fillId="0" borderId="0"/>
    <xf numFmtId="166"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9" fillId="0" borderId="0"/>
    <xf numFmtId="166"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6" fontId="9" fillId="0" borderId="0" applyFont="0" applyFill="0" applyBorder="0" applyAlignment="0" applyProtection="0"/>
    <xf numFmtId="0" fontId="9" fillId="0" borderId="0"/>
    <xf numFmtId="0" fontId="9" fillId="0" borderId="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191" fontId="64" fillId="0" borderId="61">
      <alignment horizontal="left" vertical="center"/>
    </xf>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191" fontId="64" fillId="0" borderId="62">
      <alignment horizontal="left" vertical="center"/>
    </xf>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8"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8" fillId="0" borderId="0"/>
    <xf numFmtId="166" fontId="8" fillId="0" borderId="0" applyFont="0" applyFill="0" applyBorder="0" applyAlignment="0" applyProtection="0"/>
    <xf numFmtId="0" fontId="8" fillId="0" borderId="0"/>
    <xf numFmtId="0" fontId="8" fillId="0" borderId="0"/>
    <xf numFmtId="0" fontId="8" fillId="17" borderId="44"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17" borderId="44" applyNumberFormat="0" applyFont="0" applyAlignment="0" applyProtection="0"/>
    <xf numFmtId="9" fontId="8" fillId="0" borderId="0" applyFont="0" applyFill="0" applyBorder="0" applyAlignment="0" applyProtection="0"/>
    <xf numFmtId="0" fontId="8" fillId="0" borderId="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8" fillId="0" borderId="0"/>
    <xf numFmtId="9" fontId="8" fillId="0" borderId="0" applyFon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164"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7" borderId="44" applyNumberFormat="0" applyFont="0" applyAlignment="0" applyProtection="0"/>
    <xf numFmtId="0" fontId="8" fillId="17" borderId="44"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4"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7" borderId="44" applyNumberFormat="0" applyFont="0" applyAlignment="0" applyProtection="0"/>
    <xf numFmtId="0" fontId="8" fillId="17" borderId="44"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91" fontId="8" fillId="22" borderId="0" applyNumberFormat="0" applyBorder="0" applyAlignment="0" applyProtection="0"/>
    <xf numFmtId="166" fontId="8" fillId="0" borderId="0" applyFont="0" applyFill="0" applyBorder="0" applyAlignment="0" applyProtection="0"/>
    <xf numFmtId="164" fontId="8" fillId="0" borderId="0" applyFont="0" applyFill="0" applyBorder="0" applyAlignment="0" applyProtection="0"/>
    <xf numFmtId="0" fontId="8" fillId="17" borderId="44" applyNumberFormat="0" applyFont="0" applyAlignment="0" applyProtection="0"/>
    <xf numFmtId="191" fontId="8" fillId="0" borderId="0"/>
    <xf numFmtId="166" fontId="8" fillId="0" borderId="0" applyFont="0" applyFill="0" applyBorder="0" applyAlignment="0" applyProtection="0"/>
    <xf numFmtId="0" fontId="8" fillId="0" borderId="0"/>
    <xf numFmtId="0" fontId="8" fillId="17" borderId="44" applyNumberFormat="0" applyFont="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0" fontId="8" fillId="0" borderId="0"/>
    <xf numFmtId="0" fontId="8" fillId="0" borderId="0"/>
    <xf numFmtId="0" fontId="8" fillId="0" borderId="0"/>
    <xf numFmtId="0" fontId="8" fillId="17" borderId="44"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191" fontId="8" fillId="0" borderId="0"/>
    <xf numFmtId="166" fontId="8" fillId="0" borderId="0" applyFont="0" applyFill="0" applyBorder="0" applyAlignment="0" applyProtection="0"/>
    <xf numFmtId="166" fontId="8" fillId="0" borderId="0" applyFont="0" applyFill="0" applyBorder="0" applyAlignment="0" applyProtection="0"/>
    <xf numFmtId="191" fontId="8" fillId="0" borderId="0"/>
    <xf numFmtId="0" fontId="8" fillId="0" borderId="0"/>
    <xf numFmtId="9" fontId="8" fillId="0" borderId="0" applyFont="0" applyFill="0" applyBorder="0" applyAlignment="0" applyProtection="0"/>
    <xf numFmtId="0" fontId="8" fillId="17" borderId="44" applyNumberFormat="0" applyFont="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91"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17" borderId="44" applyNumberFormat="0" applyFont="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17" borderId="44" applyNumberFormat="0" applyFont="0" applyAlignment="0" applyProtection="0"/>
    <xf numFmtId="166" fontId="8"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191" fontId="8" fillId="0" borderId="0"/>
    <xf numFmtId="191" fontId="8" fillId="22" borderId="0" applyNumberFormat="0" applyBorder="0" applyAlignment="0" applyProtection="0"/>
    <xf numFmtId="9" fontId="8" fillId="0" borderId="0" applyFont="0" applyFill="0" applyBorder="0" applyAlignment="0" applyProtection="0"/>
    <xf numFmtId="191" fontId="8" fillId="17" borderId="44"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191" fontId="8" fillId="0" borderId="0"/>
    <xf numFmtId="0" fontId="8" fillId="17" borderId="44" applyNumberFormat="0" applyFont="0" applyAlignment="0" applyProtection="0"/>
    <xf numFmtId="0" fontId="8" fillId="0" borderId="0"/>
    <xf numFmtId="0" fontId="8" fillId="17" borderId="44"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91" fontId="8" fillId="0" borderId="0"/>
    <xf numFmtId="166" fontId="8" fillId="0" borderId="0" applyFont="0" applyFill="0" applyBorder="0" applyAlignment="0" applyProtection="0"/>
    <xf numFmtId="166" fontId="8" fillId="0" borderId="0" applyFont="0" applyFill="0" applyBorder="0" applyAlignment="0" applyProtection="0"/>
    <xf numFmtId="191" fontId="8" fillId="0" borderId="0"/>
    <xf numFmtId="0" fontId="8" fillId="0" borderId="0"/>
    <xf numFmtId="0" fontId="8" fillId="17" borderId="44" applyNumberFormat="0" applyFont="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17" borderId="44" applyNumberFormat="0" applyFont="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17" borderId="44"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17" borderId="44" applyNumberFormat="0" applyFont="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17" borderId="44" applyNumberFormat="0" applyFont="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166"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0" fontId="8" fillId="17" borderId="44" applyNumberFormat="0" applyFont="0" applyAlignment="0" applyProtection="0"/>
    <xf numFmtId="9"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91" fontId="8" fillId="0" borderId="0"/>
    <xf numFmtId="0" fontId="8" fillId="0" borderId="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191" fontId="8" fillId="17" borderId="44" applyNumberFormat="0" applyFont="0" applyAlignment="0" applyProtection="0"/>
    <xf numFmtId="191" fontId="8" fillId="22" borderId="0" applyNumberFormat="0" applyBorder="0" applyAlignment="0" applyProtection="0"/>
    <xf numFmtId="0" fontId="8" fillId="0" borderId="0"/>
    <xf numFmtId="166"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0" fontId="8" fillId="0" borderId="0"/>
    <xf numFmtId="166"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166" fontId="8" fillId="0" borderId="0" applyFont="0" applyFill="0" applyBorder="0" applyAlignment="0" applyProtection="0"/>
    <xf numFmtId="0" fontId="8" fillId="0" borderId="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17" borderId="44" applyNumberFormat="0" applyFont="0" applyAlignment="0" applyProtection="0"/>
    <xf numFmtId="9" fontId="7" fillId="0" borderId="0" applyFont="0" applyFill="0" applyBorder="0" applyAlignment="0" applyProtection="0"/>
    <xf numFmtId="0" fontId="75" fillId="0" borderId="0" applyNumberForma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0" fontId="7" fillId="0" borderId="0"/>
    <xf numFmtId="9" fontId="7" fillId="0" borderId="0" applyFon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0"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0" fontId="7" fillId="0" borderId="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 fillId="0" borderId="0"/>
    <xf numFmtId="9" fontId="7" fillId="0" borderId="0" applyFon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0" fontId="7" fillId="0" borderId="0"/>
    <xf numFmtId="0" fontId="75" fillId="0" borderId="0" applyNumberFormat="0" applyFill="0" applyBorder="0" applyAlignment="0" applyProtection="0"/>
    <xf numFmtId="0" fontId="7" fillId="0" borderId="0"/>
    <xf numFmtId="0" fontId="7" fillId="0" borderId="0"/>
    <xf numFmtId="0" fontId="7" fillId="0" borderId="0"/>
    <xf numFmtId="0" fontId="7" fillId="0" borderId="0"/>
    <xf numFmtId="0" fontId="75" fillId="0" borderId="0" applyNumberFormat="0" applyFill="0" applyBorder="0" applyAlignment="0" applyProtection="0"/>
    <xf numFmtId="0" fontId="7" fillId="0" borderId="0"/>
    <xf numFmtId="0" fontId="7" fillId="0" borderId="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17" borderId="44" applyNumberFormat="0" applyFont="0" applyAlignment="0" applyProtection="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7" borderId="44" applyNumberFormat="0" applyFont="0" applyAlignment="0" applyProtection="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91" fontId="7" fillId="22" borderId="0" applyNumberFormat="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17" borderId="44" applyNumberFormat="0" applyFont="0" applyAlignment="0" applyProtection="0"/>
    <xf numFmtId="0" fontId="75" fillId="0" borderId="0" applyNumberFormat="0" applyFill="0" applyBorder="0" applyAlignment="0" applyProtection="0"/>
    <xf numFmtId="0" fontId="75" fillId="0" borderId="0" applyNumberFormat="0" applyFill="0" applyBorder="0" applyAlignment="0" applyProtection="0"/>
    <xf numFmtId="191" fontId="7" fillId="0" borderId="0"/>
    <xf numFmtId="166" fontId="7" fillId="0" borderId="0" applyFont="0" applyFill="0" applyBorder="0" applyAlignment="0" applyProtection="0"/>
    <xf numFmtId="0" fontId="7" fillId="0" borderId="0"/>
    <xf numFmtId="0" fontId="7" fillId="17" borderId="44" applyNumberFormat="0" applyFont="0" applyAlignment="0" applyProtection="0"/>
    <xf numFmtId="9" fontId="7" fillId="0" borderId="0" applyFon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166" fontId="7" fillId="0" borderId="0" applyFon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191" fontId="7" fillId="0" borderId="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0" borderId="0"/>
    <xf numFmtId="9" fontId="7" fillId="0" borderId="0" applyFont="0" applyFill="0" applyBorder="0" applyAlignment="0" applyProtection="0"/>
    <xf numFmtId="0" fontId="7" fillId="17" borderId="44" applyNumberFormat="0" applyFont="0" applyAlignment="0" applyProtection="0"/>
    <xf numFmtId="0" fontId="7" fillId="0" borderId="0"/>
    <xf numFmtId="9"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191"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17" borderId="44" applyNumberFormat="0" applyFont="0" applyAlignment="0" applyProtection="0"/>
    <xf numFmtId="166"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9" fontId="7" fillId="0" borderId="0" applyFont="0" applyFill="0" applyBorder="0" applyAlignment="0" applyProtection="0"/>
    <xf numFmtId="0" fontId="7" fillId="17" borderId="44" applyNumberFormat="0" applyFont="0" applyAlignment="0" applyProtection="0"/>
    <xf numFmtId="166" fontId="7" fillId="0" borderId="0" applyFont="0" applyFill="0" applyBorder="0" applyAlignment="0" applyProtection="0"/>
    <xf numFmtId="0" fontId="7" fillId="0" borderId="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9" fontId="7" fillId="0" borderId="0" applyFont="0" applyFill="0" applyBorder="0" applyAlignment="0" applyProtection="0"/>
    <xf numFmtId="191" fontId="7" fillId="0" borderId="0"/>
    <xf numFmtId="191" fontId="7" fillId="22" borderId="0" applyNumberFormat="0" applyBorder="0" applyAlignment="0" applyProtection="0"/>
    <xf numFmtId="9" fontId="7" fillId="0" borderId="0" applyFont="0" applyFill="0" applyBorder="0" applyAlignment="0" applyProtection="0"/>
    <xf numFmtId="191" fontId="7" fillId="17" borderId="44" applyNumberFormat="0" applyFont="0" applyAlignment="0" applyProtection="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17" borderId="44" applyNumberFormat="0" applyFont="0" applyAlignment="0" applyProtection="0"/>
    <xf numFmtId="0" fontId="7" fillId="0" borderId="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91" fontId="7" fillId="0" borderId="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0" fontId="75" fillId="0" borderId="0" applyNumberFormat="0" applyFill="0" applyBorder="0" applyAlignment="0" applyProtection="0"/>
    <xf numFmtId="0" fontId="7" fillId="0" borderId="0"/>
    <xf numFmtId="0" fontId="75" fillId="0" borderId="0" applyNumberForma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0" fontId="7" fillId="17" borderId="44" applyNumberFormat="0" applyFont="0" applyAlignment="0" applyProtection="0"/>
    <xf numFmtId="0" fontId="7" fillId="0" borderId="0"/>
    <xf numFmtId="0" fontId="75" fillId="0" borderId="0" applyNumberForma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17" borderId="44" applyNumberFormat="0" applyFont="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0" fontId="7" fillId="17" borderId="44" applyNumberFormat="0" applyFont="0" applyAlignment="0" applyProtection="0"/>
    <xf numFmtId="0" fontId="7" fillId="0" borderId="0"/>
    <xf numFmtId="0" fontId="7"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17" borderId="44" applyNumberFormat="0" applyFont="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 fillId="0" borderId="0"/>
    <xf numFmtId="166" fontId="7" fillId="0" borderId="0" applyFont="0" applyFill="0" applyBorder="0" applyAlignment="0" applyProtection="0"/>
    <xf numFmtId="0" fontId="7" fillId="17" borderId="44" applyNumberFormat="0" applyFont="0" applyAlignment="0" applyProtection="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91" fontId="7" fillId="0" borderId="0"/>
    <xf numFmtId="0" fontId="7" fillId="0" borderId="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191" fontId="7" fillId="17" borderId="44" applyNumberFormat="0" applyFont="0" applyAlignment="0" applyProtection="0"/>
    <xf numFmtId="191" fontId="7" fillId="22" borderId="0" applyNumberFormat="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5" fillId="0" borderId="0" applyNumberForma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 fillId="0" borderId="0"/>
    <xf numFmtId="0" fontId="74" fillId="0" borderId="0" applyNumberForma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17" borderId="44" applyNumberFormat="0" applyFont="0" applyAlignment="0" applyProtection="0"/>
    <xf numFmtId="9"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0" fontId="7" fillId="0" borderId="0"/>
    <xf numFmtId="9"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0"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 fillId="0" borderId="0"/>
    <xf numFmtId="9" fontId="7" fillId="0" borderId="0" applyFon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0" fontId="74" fillId="0" borderId="0" applyNumberFormat="0" applyFill="0" applyBorder="0" applyAlignment="0" applyProtection="0"/>
    <xf numFmtId="0" fontId="7" fillId="0" borderId="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0" fontId="7" fillId="0" borderId="0"/>
    <xf numFmtId="0" fontId="75" fillId="0" borderId="0" applyNumberFormat="0" applyFill="0" applyBorder="0" applyAlignment="0" applyProtection="0"/>
    <xf numFmtId="0" fontId="7" fillId="0" borderId="0"/>
    <xf numFmtId="0" fontId="7" fillId="0" borderId="0"/>
    <xf numFmtId="0" fontId="7" fillId="0" borderId="0"/>
    <xf numFmtId="0" fontId="7" fillId="0" borderId="0"/>
    <xf numFmtId="0" fontId="75" fillId="0" borderId="0" applyNumberFormat="0" applyFill="0" applyBorder="0" applyAlignment="0" applyProtection="0"/>
    <xf numFmtId="0" fontId="74" fillId="0" borderId="0" applyNumberFormat="0" applyFill="0" applyBorder="0" applyAlignment="0" applyProtection="0"/>
    <xf numFmtId="0" fontId="7" fillId="0" borderId="0"/>
    <xf numFmtId="0" fontId="7" fillId="0" borderId="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17" borderId="44" applyNumberFormat="0" applyFont="0" applyAlignment="0" applyProtection="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7" borderId="44" applyNumberFormat="0" applyFont="0" applyAlignment="0" applyProtection="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91" fontId="7" fillId="22" borderId="0" applyNumberFormat="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191" fontId="64" fillId="0" borderId="62">
      <alignment horizontal="left" vertical="center"/>
    </xf>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 fillId="17" borderId="44" applyNumberFormat="0" applyFont="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191" fontId="7" fillId="0" borderId="0"/>
    <xf numFmtId="166" fontId="7" fillId="0" borderId="0" applyFont="0" applyFill="0" applyBorder="0" applyAlignment="0" applyProtection="0"/>
    <xf numFmtId="0" fontId="7" fillId="0" borderId="0"/>
    <xf numFmtId="0" fontId="7" fillId="17" borderId="44" applyNumberFormat="0" applyFont="0" applyAlignment="0" applyProtection="0"/>
    <xf numFmtId="9" fontId="7" fillId="0" borderId="0" applyFont="0" applyFill="0" applyBorder="0" applyAlignment="0" applyProtection="0"/>
    <xf numFmtId="0" fontId="7" fillId="0" borderId="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0"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191" fontId="7" fillId="0" borderId="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0" borderId="0"/>
    <xf numFmtId="9" fontId="7" fillId="0" borderId="0" applyFont="0" applyFill="0" applyBorder="0" applyAlignment="0" applyProtection="0"/>
    <xf numFmtId="0" fontId="7" fillId="17" borderId="44" applyNumberFormat="0" applyFont="0" applyAlignment="0" applyProtection="0"/>
    <xf numFmtId="0" fontId="7" fillId="0" borderId="0"/>
    <xf numFmtId="9" fontId="7" fillId="0" borderId="0" applyFon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166" fontId="7" fillId="0" borderId="0" applyFont="0" applyFill="0" applyBorder="0" applyAlignment="0" applyProtection="0"/>
    <xf numFmtId="191"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17" borderId="44" applyNumberFormat="0" applyFont="0" applyAlignment="0" applyProtection="0"/>
    <xf numFmtId="166" fontId="7" fillId="0" borderId="0" applyFon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9" fontId="7" fillId="0" borderId="0" applyFont="0" applyFill="0" applyBorder="0" applyAlignment="0" applyProtection="0"/>
    <xf numFmtId="0" fontId="7" fillId="17" borderId="44" applyNumberFormat="0" applyFont="0" applyAlignment="0" applyProtection="0"/>
    <xf numFmtId="166" fontId="7" fillId="0" borderId="0" applyFont="0" applyFill="0" applyBorder="0" applyAlignment="0" applyProtection="0"/>
    <xf numFmtId="0" fontId="7" fillId="0" borderId="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 fillId="0" borderId="0"/>
    <xf numFmtId="0" fontId="7" fillId="0" borderId="0"/>
    <xf numFmtId="9" fontId="7" fillId="0" borderId="0" applyFont="0" applyFill="0" applyBorder="0" applyAlignment="0" applyProtection="0"/>
    <xf numFmtId="191" fontId="7" fillId="0" borderId="0"/>
    <xf numFmtId="191" fontId="7" fillId="22" borderId="0" applyNumberFormat="0" applyBorder="0" applyAlignment="0" applyProtection="0"/>
    <xf numFmtId="9" fontId="7" fillId="0" borderId="0" applyFont="0" applyFill="0" applyBorder="0" applyAlignment="0" applyProtection="0"/>
    <xf numFmtId="191" fontId="7" fillId="17" borderId="44" applyNumberFormat="0" applyFont="0" applyAlignment="0" applyProtection="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17" borderId="44" applyNumberFormat="0" applyFont="0" applyAlignment="0" applyProtection="0"/>
    <xf numFmtId="0" fontId="7" fillId="0" borderId="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91" fontId="7" fillId="0" borderId="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0" fontId="75" fillId="0" borderId="0" applyNumberFormat="0" applyFill="0" applyBorder="0" applyAlignment="0" applyProtection="0"/>
    <xf numFmtId="0" fontId="7" fillId="0" borderId="0"/>
    <xf numFmtId="0" fontId="75" fillId="0" borderId="0" applyNumberFormat="0" applyFill="0" applyBorder="0" applyAlignment="0" applyProtection="0"/>
    <xf numFmtId="0" fontId="74" fillId="0" borderId="0" applyNumberForma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0" fontId="7" fillId="17" borderId="44" applyNumberFormat="0" applyFont="0" applyAlignment="0" applyProtection="0"/>
    <xf numFmtId="0" fontId="7" fillId="0" borderId="0"/>
    <xf numFmtId="0" fontId="75" fillId="0" borderId="0" applyNumberForma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17" borderId="44" applyNumberFormat="0" applyFont="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0" fontId="7" fillId="17" borderId="44" applyNumberFormat="0" applyFont="0" applyAlignment="0" applyProtection="0"/>
    <xf numFmtId="0" fontId="7" fillId="0" borderId="0"/>
    <xf numFmtId="0" fontId="7"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17" borderId="44" applyNumberFormat="0" applyFont="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 fillId="0" borderId="0"/>
    <xf numFmtId="166" fontId="7" fillId="0" borderId="0" applyFont="0" applyFill="0" applyBorder="0" applyAlignment="0" applyProtection="0"/>
    <xf numFmtId="0" fontId="7" fillId="17" borderId="44" applyNumberFormat="0" applyFont="0" applyAlignment="0" applyProtection="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91" fontId="7" fillId="0" borderId="0"/>
    <xf numFmtId="0" fontId="7" fillId="0" borderId="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191" fontId="7" fillId="17" borderId="44" applyNumberFormat="0" applyFont="0" applyAlignment="0" applyProtection="0"/>
    <xf numFmtId="191" fontId="7" fillId="22" borderId="0" applyNumberFormat="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191" fontId="64" fillId="0" borderId="62">
      <alignment horizontal="left" vertical="center"/>
    </xf>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0" fontId="7" fillId="0" borderId="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 fillId="0" borderId="0"/>
    <xf numFmtId="9" fontId="7" fillId="0" borderId="0" applyFon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7" borderId="44" applyNumberFormat="0" applyFont="0" applyAlignment="0" applyProtection="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7" borderId="44" applyNumberFormat="0" applyFont="0" applyAlignment="0" applyProtection="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91" fontId="7" fillId="22" borderId="0" applyNumberFormat="0" applyBorder="0" applyAlignment="0" applyProtection="0"/>
    <xf numFmtId="166" fontId="7" fillId="0" borderId="0" applyFont="0" applyFill="0" applyBorder="0" applyAlignment="0" applyProtection="0"/>
    <xf numFmtId="164" fontId="7" fillId="0" borderId="0" applyFont="0" applyFill="0" applyBorder="0" applyAlignment="0" applyProtection="0"/>
    <xf numFmtId="0" fontId="7" fillId="17" borderId="44" applyNumberFormat="0" applyFont="0" applyAlignment="0" applyProtection="0"/>
    <xf numFmtId="191" fontId="7" fillId="0" borderId="0"/>
    <xf numFmtId="166" fontId="7" fillId="0" borderId="0" applyFont="0" applyFill="0" applyBorder="0" applyAlignment="0" applyProtection="0"/>
    <xf numFmtId="0" fontId="7" fillId="0" borderId="0"/>
    <xf numFmtId="0" fontId="7" fillId="17" borderId="44" applyNumberFormat="0" applyFont="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191" fontId="7" fillId="0" borderId="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0" borderId="0"/>
    <xf numFmtId="9" fontId="7" fillId="0" borderId="0" applyFont="0" applyFill="0" applyBorder="0" applyAlignment="0" applyProtection="0"/>
    <xf numFmtId="0" fontId="7" fillId="17" borderId="44" applyNumberFormat="0" applyFont="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191"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17" borderId="44" applyNumberFormat="0" applyFont="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17" borderId="44" applyNumberFormat="0" applyFont="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191" fontId="7" fillId="0" borderId="0"/>
    <xf numFmtId="191" fontId="7" fillId="22" borderId="0" applyNumberFormat="0" applyBorder="0" applyAlignment="0" applyProtection="0"/>
    <xf numFmtId="9" fontId="7" fillId="0" borderId="0" applyFont="0" applyFill="0" applyBorder="0" applyAlignment="0" applyProtection="0"/>
    <xf numFmtId="191" fontId="7" fillId="17" borderId="44" applyNumberFormat="0" applyFont="0" applyAlignment="0" applyProtection="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17" borderId="44" applyNumberFormat="0" applyFont="0" applyAlignment="0" applyProtection="0"/>
    <xf numFmtId="0" fontId="7" fillId="0" borderId="0"/>
    <xf numFmtId="0" fontId="7" fillId="17" borderId="4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91" fontId="7" fillId="0" borderId="0"/>
    <xf numFmtId="166" fontId="7" fillId="0" borderId="0" applyFont="0" applyFill="0" applyBorder="0" applyAlignment="0" applyProtection="0"/>
    <xf numFmtId="166" fontId="7" fillId="0" borderId="0" applyFont="0" applyFill="0" applyBorder="0" applyAlignment="0" applyProtection="0"/>
    <xf numFmtId="191" fontId="7" fillId="0" borderId="0"/>
    <xf numFmtId="0" fontId="7" fillId="0" borderId="0"/>
    <xf numFmtId="0" fontId="7" fillId="17" borderId="44" applyNumberFormat="0" applyFont="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0" fontId="7" fillId="17" borderId="44" applyNumberFormat="0" applyFont="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17" borderId="44" applyNumberFormat="0" applyFont="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0" fontId="7" fillId="17" borderId="44" applyNumberFormat="0" applyFont="0" applyAlignment="0" applyProtection="0"/>
    <xf numFmtId="0" fontId="7" fillId="0" borderId="0"/>
    <xf numFmtId="0" fontId="7"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17" borderId="44" applyNumberFormat="0" applyFont="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 fillId="0" borderId="0"/>
    <xf numFmtId="166" fontId="7" fillId="0" borderId="0" applyFont="0" applyFill="0" applyBorder="0" applyAlignment="0" applyProtection="0"/>
    <xf numFmtId="0" fontId="7" fillId="17" borderId="44" applyNumberFormat="0" applyFont="0" applyAlignment="0" applyProtection="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91" fontId="7" fillId="0" borderId="0"/>
    <xf numFmtId="0" fontId="7" fillId="0" borderId="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191" fontId="7" fillId="17" borderId="44" applyNumberFormat="0" applyFont="0" applyAlignment="0" applyProtection="0"/>
    <xf numFmtId="191" fontId="7" fillId="22" borderId="0" applyNumberFormat="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90" fillId="0" borderId="0"/>
    <xf numFmtId="166" fontId="98" fillId="0" borderId="0" applyFon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6" fillId="0" borderId="0"/>
    <xf numFmtId="9" fontId="6" fillId="0" borderId="0" applyFon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6" fillId="0" borderId="0"/>
    <xf numFmtId="0" fontId="6" fillId="0" borderId="0"/>
    <xf numFmtId="166" fontId="6" fillId="0" borderId="0" applyFont="0" applyFill="0" applyBorder="0" applyAlignment="0" applyProtection="0"/>
    <xf numFmtId="0" fontId="6" fillId="0" borderId="0"/>
    <xf numFmtId="0" fontId="6" fillId="0" borderId="0"/>
    <xf numFmtId="0" fontId="6" fillId="17" borderId="44" applyNumberFormat="0" applyFont="0" applyAlignment="0" applyProtection="0"/>
    <xf numFmtId="166"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0" fontId="190" fillId="0" borderId="0"/>
    <xf numFmtId="166" fontId="98" fillId="0" borderId="0" applyFon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4" fillId="0" borderId="0"/>
    <xf numFmtId="191" fontId="4" fillId="0" borderId="0"/>
    <xf numFmtId="166" fontId="4" fillId="0" borderId="0" applyFont="0" applyFill="0" applyBorder="0" applyAlignment="0" applyProtection="0"/>
    <xf numFmtId="9" fontId="4" fillId="0" borderId="0" applyFont="0" applyFill="0" applyBorder="0" applyAlignment="0" applyProtection="0"/>
    <xf numFmtId="191" fontId="4" fillId="0" borderId="0"/>
    <xf numFmtId="166" fontId="4" fillId="0" borderId="0" applyFont="0" applyFill="0" applyBorder="0" applyAlignment="0" applyProtection="0"/>
    <xf numFmtId="164" fontId="4" fillId="0" borderId="0" applyFont="0" applyFill="0" applyBorder="0" applyAlignment="0" applyProtection="0"/>
    <xf numFmtId="0" fontId="98" fillId="0" borderId="0"/>
    <xf numFmtId="191" fontId="64" fillId="0" borderId="35" applyNumberFormat="0" applyAlignment="0" applyProtection="0">
      <alignment horizontal="left" vertical="center"/>
    </xf>
    <xf numFmtId="0" fontId="110" fillId="0" borderId="0">
      <alignment horizontal="center"/>
    </xf>
    <xf numFmtId="0" fontId="110" fillId="0" borderId="0">
      <alignment horizontal="center" textRotation="90"/>
    </xf>
    <xf numFmtId="0" fontId="118" fillId="0" borderId="0"/>
    <xf numFmtId="0" fontId="3" fillId="0" borderId="0"/>
    <xf numFmtId="191" fontId="3" fillId="0" borderId="0"/>
    <xf numFmtId="166" fontId="3" fillId="0" borderId="0" applyFont="0" applyFill="0" applyBorder="0" applyAlignment="0" applyProtection="0"/>
    <xf numFmtId="9" fontId="3" fillId="0" borderId="0" applyFont="0" applyFill="0" applyBorder="0" applyAlignment="0" applyProtection="0"/>
    <xf numFmtId="191" fontId="3" fillId="0" borderId="0"/>
    <xf numFmtId="166" fontId="3" fillId="0" borderId="0" applyFont="0" applyFill="0" applyBorder="0" applyAlignment="0" applyProtection="0"/>
    <xf numFmtId="164" fontId="3" fillId="0" borderId="0" applyFont="0" applyFill="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191" fontId="199" fillId="68" borderId="0" applyNumberFormat="0" applyBorder="0" applyAlignment="0" applyProtection="0"/>
    <xf numFmtId="191" fontId="199"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191" fontId="199" fillId="68" borderId="0" applyNumberFormat="0" applyBorder="0" applyAlignment="0" applyProtection="0"/>
    <xf numFmtId="0" fontId="198" fillId="68"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200" fillId="76" borderId="0" applyNumberFormat="0" applyBorder="0" applyAlignment="0" applyProtection="0"/>
    <xf numFmtId="0" fontId="200" fillId="76" borderId="0" applyNumberFormat="0" applyBorder="0" applyAlignment="0" applyProtection="0"/>
    <xf numFmtId="0" fontId="200" fillId="76" borderId="0" applyNumberFormat="0" applyBorder="0" applyAlignment="0" applyProtection="0"/>
    <xf numFmtId="0" fontId="200" fillId="74" borderId="0" applyNumberFormat="0" applyBorder="0" applyAlignment="0" applyProtection="0"/>
    <xf numFmtId="0" fontId="200" fillId="74" borderId="0" applyNumberFormat="0" applyBorder="0" applyAlignment="0" applyProtection="0"/>
    <xf numFmtId="0" fontId="200" fillId="74" borderId="0" applyNumberFormat="0" applyBorder="0" applyAlignment="0" applyProtection="0"/>
    <xf numFmtId="0" fontId="200" fillId="45" borderId="0" applyNumberFormat="0" applyBorder="0" applyAlignment="0" applyProtection="0"/>
    <xf numFmtId="0" fontId="200" fillId="45" borderId="0" applyNumberFormat="0" applyBorder="0" applyAlignment="0" applyProtection="0"/>
    <xf numFmtId="0" fontId="200" fillId="45" borderId="0" applyNumberFormat="0" applyBorder="0" applyAlignment="0" applyProtection="0"/>
    <xf numFmtId="0" fontId="200" fillId="77" borderId="0" applyNumberFormat="0" applyBorder="0" applyAlignment="0" applyProtection="0"/>
    <xf numFmtId="0" fontId="200" fillId="77" borderId="0" applyNumberFormat="0" applyBorder="0" applyAlignment="0" applyProtection="0"/>
    <xf numFmtId="0" fontId="200" fillId="77" borderId="0" applyNumberFormat="0" applyBorder="0" applyAlignment="0" applyProtection="0"/>
    <xf numFmtId="0" fontId="200" fillId="78" borderId="0" applyNumberFormat="0" applyBorder="0" applyAlignment="0" applyProtection="0"/>
    <xf numFmtId="0" fontId="200" fillId="78" borderId="0" applyNumberFormat="0" applyBorder="0" applyAlignment="0" applyProtection="0"/>
    <xf numFmtId="0" fontId="200" fillId="78" borderId="0" applyNumberFormat="0" applyBorder="0" applyAlignment="0" applyProtection="0"/>
    <xf numFmtId="0" fontId="200" fillId="79" borderId="0" applyNumberFormat="0" applyBorder="0" applyAlignment="0" applyProtection="0"/>
    <xf numFmtId="0" fontId="200" fillId="79" borderId="0" applyNumberFormat="0" applyBorder="0" applyAlignment="0" applyProtection="0"/>
    <xf numFmtId="0" fontId="200" fillId="79" borderId="0" applyNumberFormat="0" applyBorder="0" applyAlignment="0" applyProtection="0"/>
    <xf numFmtId="0" fontId="200" fillId="80" borderId="0" applyNumberFormat="0" applyBorder="0" applyAlignment="0" applyProtection="0"/>
    <xf numFmtId="0" fontId="200" fillId="80" borderId="0" applyNumberFormat="0" applyBorder="0" applyAlignment="0" applyProtection="0"/>
    <xf numFmtId="0" fontId="200" fillId="80" borderId="0" applyNumberFormat="0" applyBorder="0" applyAlignment="0" applyProtection="0"/>
    <xf numFmtId="0" fontId="200" fillId="81" borderId="0" applyNumberFormat="0" applyBorder="0" applyAlignment="0" applyProtection="0"/>
    <xf numFmtId="0" fontId="200" fillId="81" borderId="0" applyNumberFormat="0" applyBorder="0" applyAlignment="0" applyProtection="0"/>
    <xf numFmtId="0" fontId="200" fillId="81" borderId="0" applyNumberFormat="0" applyBorder="0" applyAlignment="0" applyProtection="0"/>
    <xf numFmtId="0" fontId="200" fillId="82" borderId="0" applyNumberFormat="0" applyBorder="0" applyAlignment="0" applyProtection="0"/>
    <xf numFmtId="0" fontId="200" fillId="82" borderId="0" applyNumberFormat="0" applyBorder="0" applyAlignment="0" applyProtection="0"/>
    <xf numFmtId="0" fontId="200" fillId="82" borderId="0" applyNumberFormat="0" applyBorder="0" applyAlignment="0" applyProtection="0"/>
    <xf numFmtId="0" fontId="201" fillId="77" borderId="0" applyNumberFormat="0" applyBorder="0" applyAlignment="0" applyProtection="0"/>
    <xf numFmtId="0" fontId="202" fillId="77" borderId="0" applyNumberFormat="0" applyBorder="0" applyAlignment="0" applyProtection="0"/>
    <xf numFmtId="0" fontId="200" fillId="77" borderId="0" applyNumberFormat="0" applyBorder="0" applyAlignment="0" applyProtection="0"/>
    <xf numFmtId="0" fontId="200" fillId="77" borderId="0" applyNumberFormat="0" applyBorder="0" applyAlignment="0" applyProtection="0"/>
    <xf numFmtId="0" fontId="200" fillId="77" borderId="0" applyNumberFormat="0" applyBorder="0" applyAlignment="0" applyProtection="0"/>
    <xf numFmtId="0" fontId="200" fillId="78" borderId="0" applyNumberFormat="0" applyBorder="0" applyAlignment="0" applyProtection="0"/>
    <xf numFmtId="0" fontId="200" fillId="78" borderId="0" applyNumberFormat="0" applyBorder="0" applyAlignment="0" applyProtection="0"/>
    <xf numFmtId="0" fontId="200" fillId="78" borderId="0" applyNumberFormat="0" applyBorder="0" applyAlignment="0" applyProtection="0"/>
    <xf numFmtId="0" fontId="201" fillId="83" borderId="0" applyNumberFormat="0" applyBorder="0" applyAlignment="0" applyProtection="0"/>
    <xf numFmtId="0" fontId="202" fillId="83" borderId="0" applyNumberFormat="0" applyBorder="0" applyAlignment="0" applyProtection="0"/>
    <xf numFmtId="0" fontId="200" fillId="83" borderId="0" applyNumberFormat="0" applyBorder="0" applyAlignment="0" applyProtection="0"/>
    <xf numFmtId="0" fontId="200" fillId="83" borderId="0" applyNumberFormat="0" applyBorder="0" applyAlignment="0" applyProtection="0"/>
    <xf numFmtId="0" fontId="200" fillId="83" borderId="0" applyNumberFormat="0" applyBorder="0" applyAlignment="0" applyProtection="0"/>
    <xf numFmtId="172" fontId="60" fillId="84" borderId="66" applyNumberFormat="0" applyFont="0" applyAlignment="0"/>
    <xf numFmtId="172" fontId="60" fillId="84" borderId="66" applyNumberFormat="0" applyFont="0" applyAlignment="0"/>
    <xf numFmtId="191" fontId="203" fillId="85" borderId="0" applyNumberFormat="0" applyBorder="0" applyAlignment="0" applyProtection="0"/>
    <xf numFmtId="191" fontId="204" fillId="85" borderId="0" applyNumberFormat="0" applyBorder="0" applyAlignment="0" applyProtection="0"/>
    <xf numFmtId="0" fontId="203" fillId="68" borderId="0" applyNumberFormat="0" applyBorder="0" applyAlignment="0" applyProtection="0"/>
    <xf numFmtId="0" fontId="204" fillId="68" borderId="0" applyNumberFormat="0" applyBorder="0" applyAlignment="0" applyProtection="0"/>
    <xf numFmtId="191" fontId="203" fillId="68" borderId="0" applyNumberFormat="0" applyBorder="0" applyAlignment="0" applyProtection="0"/>
    <xf numFmtId="191" fontId="204" fillId="68" borderId="0" applyNumberFormat="0" applyBorder="0" applyAlignment="0" applyProtection="0"/>
    <xf numFmtId="0" fontId="203" fillId="68" borderId="0" applyNumberFormat="0" applyBorder="0" applyAlignment="0" applyProtection="0"/>
    <xf numFmtId="0" fontId="204" fillId="68" borderId="0" applyNumberFormat="0" applyBorder="0" applyAlignment="0" applyProtection="0"/>
    <xf numFmtId="0" fontId="205" fillId="68" borderId="0" applyNumberFormat="0" applyBorder="0" applyAlignment="0" applyProtection="0"/>
    <xf numFmtId="0" fontId="205" fillId="68" borderId="0" applyNumberFormat="0" applyBorder="0" applyAlignment="0" applyProtection="0"/>
    <xf numFmtId="0" fontId="205" fillId="68" borderId="0" applyNumberFormat="0" applyBorder="0" applyAlignment="0" applyProtection="0"/>
    <xf numFmtId="0" fontId="60" fillId="86" borderId="67" applyNumberFormat="0" applyFont="0" applyAlignment="0"/>
    <xf numFmtId="0" fontId="60" fillId="86" borderId="67" applyNumberFormat="0" applyFont="0" applyAlignment="0"/>
    <xf numFmtId="0" fontId="61" fillId="86" borderId="67" applyNumberFormat="0" applyFont="0" applyAlignment="0"/>
    <xf numFmtId="0" fontId="61" fillId="86" borderId="67" applyNumberFormat="0" applyFont="0" applyAlignment="0"/>
    <xf numFmtId="0" fontId="206" fillId="0" borderId="0" applyNumberFormat="0" applyFill="0" applyBorder="0" applyAlignment="0" applyProtection="0"/>
    <xf numFmtId="0" fontId="206" fillId="0" borderId="0" applyNumberFormat="0" applyFill="0" applyBorder="0" applyAlignment="0" applyProtection="0"/>
    <xf numFmtId="191" fontId="206" fillId="0" borderId="0" applyNumberFormat="0" applyFill="0" applyBorder="0" applyAlignment="0" applyProtection="0"/>
    <xf numFmtId="191" fontId="206" fillId="0" borderId="0" applyNumberFormat="0" applyFill="0" applyBorder="0" applyAlignment="0" applyProtection="0"/>
    <xf numFmtId="0" fontId="206" fillId="0" borderId="0" applyNumberFormat="0" applyFill="0" applyBorder="0" applyAlignment="0" applyProtection="0"/>
    <xf numFmtId="0" fontId="206" fillId="0" borderId="0" applyNumberFormat="0" applyFill="0" applyBorder="0" applyAlignment="0" applyProtection="0"/>
    <xf numFmtId="0" fontId="207" fillId="87" borderId="68" applyNumberFormat="0" applyAlignment="0" applyProtection="0"/>
    <xf numFmtId="0" fontId="208" fillId="87" borderId="68" applyNumberFormat="0" applyAlignment="0" applyProtection="0"/>
    <xf numFmtId="191" fontId="207" fillId="87" borderId="68" applyNumberFormat="0" applyAlignment="0" applyProtection="0"/>
    <xf numFmtId="191" fontId="208" fillId="87" borderId="68" applyNumberFormat="0" applyAlignment="0" applyProtection="0"/>
    <xf numFmtId="0" fontId="209" fillId="87" borderId="68" applyNumberFormat="0" applyAlignment="0" applyProtection="0"/>
    <xf numFmtId="0" fontId="209" fillId="87" borderId="68" applyNumberFormat="0" applyAlignment="0" applyProtection="0"/>
    <xf numFmtId="0" fontId="209" fillId="87" borderId="68" applyNumberFormat="0" applyAlignment="0" applyProtection="0"/>
    <xf numFmtId="0" fontId="210" fillId="88" borderId="69" applyNumberFormat="0" applyAlignment="0" applyProtection="0"/>
    <xf numFmtId="0" fontId="210" fillId="88" borderId="69" applyNumberFormat="0" applyAlignment="0" applyProtection="0"/>
    <xf numFmtId="0" fontId="210" fillId="88" borderId="69" applyNumberFormat="0" applyAlignment="0" applyProtection="0"/>
    <xf numFmtId="165" fontId="76" fillId="0" borderId="0" applyFont="0" applyFill="0" applyBorder="0" applyAlignment="0" applyProtection="0"/>
    <xf numFmtId="175" fontId="76" fillId="0" borderId="0" applyFont="0" applyFill="0" applyBorder="0" applyAlignment="0" applyProtection="0"/>
    <xf numFmtId="175" fontId="76" fillId="0" borderId="0" applyFont="0" applyFill="0" applyBorder="0" applyAlignment="0" applyProtection="0"/>
    <xf numFmtId="43" fontId="198" fillId="0" borderId="0" applyFont="0" applyFill="0" applyBorder="0" applyAlignment="0" applyProtection="0"/>
    <xf numFmtId="175" fontId="76" fillId="0" borderId="0" applyFont="0" applyFill="0" applyBorder="0" applyAlignment="0" applyProtection="0"/>
    <xf numFmtId="43" fontId="198" fillId="0" borderId="0" applyFont="0" applyFill="0" applyBorder="0" applyAlignment="0" applyProtection="0"/>
    <xf numFmtId="175" fontId="76" fillId="0" borderId="0" applyFont="0" applyFill="0" applyBorder="0" applyAlignment="0" applyProtection="0"/>
    <xf numFmtId="44" fontId="76" fillId="0" borderId="0" applyFont="0" applyFill="0" applyBorder="0" applyAlignment="0" applyProtection="0"/>
    <xf numFmtId="44" fontId="76" fillId="0" borderId="0" applyFont="0" applyFill="0" applyBorder="0" applyAlignment="0" applyProtection="0"/>
    <xf numFmtId="189" fontId="211" fillId="0" borderId="0"/>
    <xf numFmtId="189" fontId="211" fillId="0" borderId="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4" fontId="213" fillId="0" borderId="0" applyNumberFormat="0" applyFill="0" applyBorder="0" applyAlignment="0" applyProtection="0">
      <alignment horizontal="center"/>
    </xf>
    <xf numFmtId="4" fontId="213" fillId="0" borderId="0" applyNumberFormat="0" applyFill="0" applyBorder="0" applyAlignment="0" applyProtection="0">
      <alignment horizontal="center"/>
    </xf>
    <xf numFmtId="4" fontId="214" fillId="0" borderId="0" applyNumberFormat="0" applyFill="0" applyBorder="0" applyAlignment="0" applyProtection="0">
      <alignment horizontal="center"/>
    </xf>
    <xf numFmtId="4" fontId="214" fillId="0" borderId="0" applyNumberFormat="0" applyFill="0" applyBorder="0" applyAlignment="0" applyProtection="0">
      <alignment horizontal="center"/>
    </xf>
    <xf numFmtId="4" fontId="214" fillId="0" borderId="0" applyNumberFormat="0" applyFill="0" applyBorder="0" applyAlignment="0" applyProtection="0">
      <alignment horizontal="center"/>
    </xf>
    <xf numFmtId="4" fontId="214" fillId="0" borderId="0" applyNumberFormat="0" applyFill="0" applyBorder="0" applyAlignment="0" applyProtection="0">
      <alignment horizontal="center"/>
    </xf>
    <xf numFmtId="0" fontId="215" fillId="69" borderId="0" applyNumberFormat="0" applyBorder="0" applyAlignment="0" applyProtection="0"/>
    <xf numFmtId="0" fontId="216" fillId="69" borderId="0" applyNumberFormat="0" applyBorder="0" applyAlignment="0" applyProtection="0"/>
    <xf numFmtId="191" fontId="215" fillId="42" borderId="0" applyNumberFormat="0" applyBorder="0" applyAlignment="0" applyProtection="0"/>
    <xf numFmtId="191" fontId="216" fillId="42" borderId="0" applyNumberFormat="0" applyBorder="0" applyAlignment="0" applyProtection="0"/>
    <xf numFmtId="0" fontId="217" fillId="69" borderId="0" applyNumberFormat="0" applyBorder="0" applyAlignment="0" applyProtection="0"/>
    <xf numFmtId="0" fontId="217" fillId="69" borderId="0" applyNumberFormat="0" applyBorder="0" applyAlignment="0" applyProtection="0"/>
    <xf numFmtId="0" fontId="217" fillId="69" borderId="0" applyNumberFormat="0" applyBorder="0" applyAlignment="0" applyProtection="0"/>
    <xf numFmtId="191" fontId="64" fillId="0" borderId="62">
      <alignment horizontal="left" vertical="center"/>
    </xf>
    <xf numFmtId="0" fontId="218" fillId="0" borderId="47" applyNumberFormat="0" applyFill="0" applyAlignment="0" applyProtection="0"/>
    <xf numFmtId="0" fontId="219" fillId="0" borderId="47" applyNumberFormat="0" applyFill="0" applyAlignment="0" applyProtection="0"/>
    <xf numFmtId="191" fontId="218" fillId="0" borderId="47" applyNumberFormat="0" applyFill="0" applyAlignment="0" applyProtection="0"/>
    <xf numFmtId="191" fontId="219" fillId="0" borderId="47" applyNumberFormat="0" applyFill="0" applyAlignment="0" applyProtection="0"/>
    <xf numFmtId="0" fontId="218" fillId="0" borderId="47" applyNumberFormat="0" applyFill="0" applyAlignment="0" applyProtection="0"/>
    <xf numFmtId="0" fontId="219" fillId="0" borderId="47" applyNumberFormat="0" applyFill="0" applyAlignment="0" applyProtection="0"/>
    <xf numFmtId="191" fontId="218" fillId="0" borderId="47" applyNumberFormat="0" applyFill="0" applyAlignment="0" applyProtection="0"/>
    <xf numFmtId="191" fontId="219" fillId="0" borderId="47" applyNumberFormat="0" applyFill="0" applyAlignment="0" applyProtection="0"/>
    <xf numFmtId="0" fontId="220" fillId="0" borderId="47" applyNumberFormat="0" applyFill="0" applyAlignment="0" applyProtection="0"/>
    <xf numFmtId="0" fontId="220" fillId="0" borderId="47" applyNumberFormat="0" applyFill="0" applyAlignment="0" applyProtection="0"/>
    <xf numFmtId="0" fontId="220" fillId="0" borderId="47" applyNumberFormat="0" applyFill="0" applyAlignment="0" applyProtection="0"/>
    <xf numFmtId="0" fontId="221" fillId="0" borderId="70" applyNumberFormat="0" applyFill="0" applyAlignment="0" applyProtection="0"/>
    <xf numFmtId="0" fontId="222" fillId="0" borderId="70" applyNumberFormat="0" applyFill="0" applyAlignment="0" applyProtection="0"/>
    <xf numFmtId="0" fontId="221" fillId="0" borderId="70" applyNumberFormat="0" applyFill="0" applyAlignment="0" applyProtection="0"/>
    <xf numFmtId="0" fontId="222" fillId="0" borderId="70" applyNumberFormat="0" applyFill="0" applyAlignment="0" applyProtection="0"/>
    <xf numFmtId="191" fontId="221" fillId="0" borderId="70" applyNumberFormat="0" applyFill="0" applyAlignment="0" applyProtection="0"/>
    <xf numFmtId="191" fontId="222" fillId="0" borderId="70" applyNumberFormat="0" applyFill="0" applyAlignment="0" applyProtection="0"/>
    <xf numFmtId="0" fontId="223" fillId="0" borderId="70" applyNumberFormat="0" applyFill="0" applyAlignment="0" applyProtection="0"/>
    <xf numFmtId="0" fontId="223" fillId="0" borderId="70" applyNumberFormat="0" applyFill="0" applyAlignment="0" applyProtection="0"/>
    <xf numFmtId="0" fontId="223" fillId="0" borderId="70" applyNumberFormat="0" applyFill="0" applyAlignment="0" applyProtection="0"/>
    <xf numFmtId="0" fontId="173" fillId="0" borderId="71" applyNumberFormat="0" applyFill="0" applyAlignment="0" applyProtection="0"/>
    <xf numFmtId="0" fontId="224" fillId="0" borderId="71" applyNumberFormat="0" applyFill="0" applyAlignment="0" applyProtection="0"/>
    <xf numFmtId="191" fontId="173" fillId="0" borderId="71" applyNumberFormat="0" applyFill="0" applyAlignment="0" applyProtection="0"/>
    <xf numFmtId="191" fontId="224" fillId="0" borderId="71" applyNumberFormat="0" applyFill="0" applyAlignment="0" applyProtection="0"/>
    <xf numFmtId="0" fontId="225" fillId="0" borderId="71" applyNumberFormat="0" applyFill="0" applyAlignment="0" applyProtection="0"/>
    <xf numFmtId="0" fontId="225" fillId="0" borderId="71" applyNumberFormat="0" applyFill="0" applyAlignment="0" applyProtection="0"/>
    <xf numFmtId="0" fontId="225" fillId="0" borderId="71" applyNumberFormat="0" applyFill="0" applyAlignment="0" applyProtection="0"/>
    <xf numFmtId="0" fontId="173" fillId="0" borderId="0" applyNumberFormat="0" applyFill="0" applyBorder="0" applyAlignment="0" applyProtection="0"/>
    <xf numFmtId="0" fontId="224" fillId="0" borderId="0" applyNumberFormat="0" applyFill="0" applyBorder="0" applyAlignment="0" applyProtection="0"/>
    <xf numFmtId="0" fontId="173" fillId="0" borderId="0" applyNumberFormat="0" applyFill="0" applyBorder="0" applyAlignment="0" applyProtection="0"/>
    <xf numFmtId="0" fontId="224" fillId="0" borderId="0" applyNumberFormat="0" applyFill="0" applyBorder="0" applyAlignment="0" applyProtection="0"/>
    <xf numFmtId="0" fontId="225" fillId="0" borderId="0" applyNumberFormat="0" applyFill="0" applyBorder="0" applyAlignment="0" applyProtection="0"/>
    <xf numFmtId="0" fontId="225" fillId="0" borderId="0" applyNumberFormat="0" applyFill="0" applyBorder="0" applyAlignment="0" applyProtection="0"/>
    <xf numFmtId="0" fontId="225" fillId="0" borderId="0" applyNumberFormat="0" applyFill="0" applyBorder="0" applyAlignment="0" applyProtection="0"/>
    <xf numFmtId="0" fontId="226" fillId="0" borderId="0">
      <alignment horizontal="center" textRotation="90"/>
    </xf>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143" fillId="0" borderId="0" applyNumberFormat="0" applyFill="0" applyBorder="0" applyAlignment="0" applyProtection="0">
      <alignment vertical="top"/>
      <protection locked="0"/>
    </xf>
    <xf numFmtId="0" fontId="143" fillId="0" borderId="0" applyNumberFormat="0" applyFill="0" applyBorder="0" applyAlignment="0" applyProtection="0">
      <alignment vertical="top"/>
      <protection locked="0"/>
    </xf>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9" fillId="0" borderId="0" applyNumberFormat="0" applyFill="0" applyBorder="0" applyAlignment="0" applyProtection="0">
      <alignment vertical="top"/>
      <protection locked="0"/>
    </xf>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0" fontId="227" fillId="0" borderId="0" applyNumberFormat="0" applyFill="0" applyBorder="0" applyAlignment="0" applyProtection="0"/>
    <xf numFmtId="0" fontId="228" fillId="0" borderId="0" applyNumberFormat="0" applyFill="0" applyBorder="0" applyAlignment="0" applyProtection="0"/>
    <xf numFmtId="191" fontId="230" fillId="65" borderId="68" applyNumberFormat="0" applyAlignment="0" applyProtection="0"/>
    <xf numFmtId="191" fontId="231" fillId="65" borderId="68" applyNumberFormat="0" applyAlignment="0" applyProtection="0"/>
    <xf numFmtId="0" fontId="230" fillId="72" borderId="68" applyNumberFormat="0" applyAlignment="0" applyProtection="0"/>
    <xf numFmtId="0" fontId="231" fillId="72" borderId="68" applyNumberFormat="0" applyAlignment="0" applyProtection="0"/>
    <xf numFmtId="0" fontId="230" fillId="72" borderId="68" applyNumberFormat="0" applyAlignment="0" applyProtection="0"/>
    <xf numFmtId="0" fontId="231" fillId="72" borderId="68" applyNumberFormat="0" applyAlignment="0" applyProtection="0"/>
    <xf numFmtId="191" fontId="230" fillId="72" borderId="68" applyNumberFormat="0" applyAlignment="0" applyProtection="0"/>
    <xf numFmtId="191" fontId="231" fillId="72" borderId="68" applyNumberFormat="0" applyAlignment="0" applyProtection="0"/>
    <xf numFmtId="0" fontId="206" fillId="72" borderId="68" applyNumberFormat="0" applyAlignment="0" applyProtection="0"/>
    <xf numFmtId="0" fontId="206" fillId="72" borderId="68" applyNumberFormat="0" applyAlignment="0" applyProtection="0"/>
    <xf numFmtId="0" fontId="206" fillId="72" borderId="68" applyNumberFormat="0" applyAlignment="0" applyProtection="0"/>
    <xf numFmtId="0" fontId="60" fillId="66" borderId="72" applyNumberFormat="0" applyFont="0" applyAlignment="0"/>
    <xf numFmtId="0" fontId="60" fillId="66" borderId="72" applyNumberFormat="0" applyFont="0" applyAlignment="0"/>
    <xf numFmtId="0" fontId="232" fillId="0" borderId="0" applyNumberFormat="0" applyFill="0" applyBorder="0" applyAlignment="0" applyProtection="0"/>
    <xf numFmtId="0" fontId="232" fillId="0" borderId="0" applyNumberFormat="0" applyFill="0" applyBorder="0" applyAlignment="0" applyProtection="0"/>
    <xf numFmtId="191" fontId="232" fillId="0" borderId="0" applyNumberFormat="0" applyFill="0" applyBorder="0" applyAlignment="0" applyProtection="0"/>
    <xf numFmtId="191" fontId="232" fillId="0" borderId="0" applyNumberFormat="0" applyFill="0" applyBorder="0" applyAlignment="0" applyProtection="0"/>
    <xf numFmtId="0" fontId="232" fillId="0" borderId="0" applyNumberFormat="0" applyFill="0" applyBorder="0" applyAlignment="0" applyProtection="0"/>
    <xf numFmtId="0" fontId="233" fillId="0" borderId="73" applyNumberFormat="0" applyFill="0" applyAlignment="0" applyProtection="0"/>
    <xf numFmtId="0" fontId="233" fillId="0" borderId="73" applyNumberFormat="0" applyFill="0" applyAlignment="0" applyProtection="0"/>
    <xf numFmtId="0" fontId="233" fillId="0" borderId="73" applyNumberFormat="0" applyFill="0" applyAlignment="0" applyProtection="0"/>
    <xf numFmtId="0" fontId="234" fillId="89" borderId="0" applyNumberFormat="0" applyBorder="0" applyAlignment="0" applyProtection="0"/>
    <xf numFmtId="0" fontId="235" fillId="89" borderId="0" applyNumberFormat="0" applyBorder="0" applyAlignment="0" applyProtection="0"/>
    <xf numFmtId="191" fontId="234" fillId="89" borderId="0" applyNumberFormat="0" applyBorder="0" applyAlignment="0" applyProtection="0"/>
    <xf numFmtId="191" fontId="235" fillId="89" borderId="0" applyNumberFormat="0" applyBorder="0" applyAlignment="0" applyProtection="0"/>
    <xf numFmtId="0" fontId="236" fillId="89" borderId="0" applyNumberFormat="0" applyBorder="0" applyAlignment="0" applyProtection="0"/>
    <xf numFmtId="0" fontId="236" fillId="89" borderId="0" applyNumberFormat="0" applyBorder="0" applyAlignment="0" applyProtection="0"/>
    <xf numFmtId="0" fontId="236" fillId="89" borderId="0" applyNumberFormat="0" applyBorder="0" applyAlignment="0" applyProtection="0"/>
    <xf numFmtId="0" fontId="199" fillId="0" borderId="0"/>
    <xf numFmtId="0" fontId="199" fillId="0" borderId="0"/>
    <xf numFmtId="191" fontId="199" fillId="0" borderId="0"/>
    <xf numFmtId="0" fontId="199" fillId="0" borderId="0"/>
    <xf numFmtId="191" fontId="199" fillId="0" borderId="0"/>
    <xf numFmtId="191"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76" fillId="0" borderId="0"/>
    <xf numFmtId="0" fontId="237" fillId="0" borderId="0"/>
    <xf numFmtId="0" fontId="199" fillId="0" borderId="0"/>
    <xf numFmtId="0" fontId="199" fillId="0" borderId="0"/>
    <xf numFmtId="0" fontId="199" fillId="0" borderId="0"/>
    <xf numFmtId="0" fontId="199" fillId="0" borderId="0"/>
    <xf numFmtId="0" fontId="60" fillId="0" borderId="0"/>
    <xf numFmtId="0" fontId="199" fillId="0" borderId="0"/>
    <xf numFmtId="0" fontId="199" fillId="0" borderId="0"/>
    <xf numFmtId="0" fontId="199" fillId="0" borderId="0"/>
    <xf numFmtId="0" fontId="76" fillId="0" borderId="0"/>
    <xf numFmtId="0" fontId="237" fillId="0" borderId="0"/>
    <xf numFmtId="0" fontId="199" fillId="0" borderId="0"/>
    <xf numFmtId="0" fontId="199" fillId="0" borderId="0"/>
    <xf numFmtId="0" fontId="198" fillId="0" borderId="0"/>
    <xf numFmtId="0" fontId="198" fillId="0" borderId="0"/>
    <xf numFmtId="0" fontId="198" fillId="0" borderId="0"/>
    <xf numFmtId="0" fontId="198" fillId="0" borderId="0"/>
    <xf numFmtId="0" fontId="198" fillId="0" borderId="0"/>
    <xf numFmtId="0" fontId="198" fillId="0" borderId="0"/>
    <xf numFmtId="0" fontId="198" fillId="0" borderId="0"/>
    <xf numFmtId="0" fontId="198" fillId="0" borderId="0"/>
    <xf numFmtId="0" fontId="238" fillId="0" borderId="0"/>
    <xf numFmtId="0" fontId="238"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191"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8" fillId="0" borderId="0"/>
    <xf numFmtId="0" fontId="198" fillId="0" borderId="0"/>
    <xf numFmtId="0" fontId="199" fillId="0" borderId="0"/>
    <xf numFmtId="0" fontId="199" fillId="0" borderId="0"/>
    <xf numFmtId="0" fontId="199" fillId="0" borderId="0"/>
    <xf numFmtId="0" fontId="199" fillId="0" borderId="0"/>
    <xf numFmtId="0" fontId="199" fillId="0" borderId="0"/>
    <xf numFmtId="0" fontId="198" fillId="0" borderId="0"/>
    <xf numFmtId="0" fontId="198" fillId="0" borderId="0"/>
    <xf numFmtId="0" fontId="198" fillId="0" borderId="0"/>
    <xf numFmtId="0" fontId="198" fillId="0" borderId="0"/>
    <xf numFmtId="0" fontId="198"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8"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8" fillId="0" borderId="0"/>
    <xf numFmtId="0" fontId="198" fillId="0" borderId="0"/>
    <xf numFmtId="0" fontId="199" fillId="0" borderId="0"/>
    <xf numFmtId="0" fontId="199" fillId="0" borderId="0"/>
    <xf numFmtId="0" fontId="199" fillId="0" borderId="0"/>
    <xf numFmtId="0" fontId="198" fillId="0" borderId="0"/>
    <xf numFmtId="0" fontId="239" fillId="0" borderId="0"/>
    <xf numFmtId="0" fontId="240" fillId="0" borderId="0"/>
    <xf numFmtId="0" fontId="198" fillId="0" borderId="0"/>
    <xf numFmtId="0" fontId="198" fillId="0" borderId="0"/>
    <xf numFmtId="0" fontId="198" fillId="0" borderId="0"/>
    <xf numFmtId="0" fontId="198" fillId="0" borderId="0"/>
    <xf numFmtId="0" fontId="198" fillId="0" borderId="0"/>
    <xf numFmtId="0" fontId="198"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0" fontId="199" fillId="0" borderId="0"/>
    <xf numFmtId="191" fontId="199" fillId="0" borderId="0"/>
    <xf numFmtId="191" fontId="199" fillId="0" borderId="0"/>
    <xf numFmtId="191" fontId="199" fillId="0" borderId="0"/>
    <xf numFmtId="191" fontId="199" fillId="0" borderId="0"/>
    <xf numFmtId="191" fontId="199" fillId="0" borderId="0"/>
    <xf numFmtId="0" fontId="199" fillId="0" borderId="0"/>
    <xf numFmtId="191" fontId="199" fillId="90" borderId="74" applyNumberFormat="0" applyFont="0" applyAlignment="0" applyProtection="0"/>
    <xf numFmtId="0" fontId="60" fillId="90" borderId="74" applyNumberFormat="0" applyFont="0" applyAlignment="0" applyProtection="0"/>
    <xf numFmtId="0" fontId="60" fillId="90" borderId="74" applyNumberFormat="0" applyFont="0" applyAlignment="0" applyProtection="0"/>
    <xf numFmtId="0" fontId="98" fillId="90" borderId="74" applyNumberFormat="0" applyFont="0" applyAlignment="0" applyProtection="0"/>
    <xf numFmtId="0" fontId="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191"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0" fontId="199" fillId="90" borderId="74" applyNumberFormat="0" applyFont="0" applyAlignment="0" applyProtection="0"/>
    <xf numFmtId="170" fontId="241" fillId="0" borderId="0" applyNumberFormat="0" applyFill="0" applyBorder="0" applyAlignment="0" applyProtection="0"/>
    <xf numFmtId="170" fontId="242" fillId="0" borderId="0" applyNumberFormat="0" applyFill="0" applyBorder="0" applyAlignment="0" applyProtection="0"/>
    <xf numFmtId="0" fontId="243" fillId="87" borderId="75" applyNumberFormat="0" applyAlignment="0" applyProtection="0"/>
    <xf numFmtId="0" fontId="244" fillId="87" borderId="75" applyNumberFormat="0" applyAlignment="0" applyProtection="0"/>
    <xf numFmtId="191" fontId="243" fillId="87" borderId="75" applyNumberFormat="0" applyAlignment="0" applyProtection="0"/>
    <xf numFmtId="191" fontId="244" fillId="87" borderId="75" applyNumberFormat="0" applyAlignment="0" applyProtection="0"/>
    <xf numFmtId="0" fontId="245" fillId="87" borderId="75" applyNumberFormat="0" applyAlignment="0" applyProtection="0"/>
    <xf numFmtId="0" fontId="245" fillId="87" borderId="75" applyNumberFormat="0" applyAlignment="0" applyProtection="0"/>
    <xf numFmtId="0" fontId="245" fillId="87" borderId="75" applyNumberFormat="0" applyAlignment="0" applyProtection="0"/>
    <xf numFmtId="179" fontId="246" fillId="0" borderId="0" applyFont="0" applyFill="0" applyBorder="0" applyAlignment="0" applyProtection="0"/>
    <xf numFmtId="179" fontId="246" fillId="0" borderId="0" applyFont="0" applyFill="0" applyBorder="0" applyAlignment="0" applyProtection="0"/>
    <xf numFmtId="9" fontId="239" fillId="0" borderId="0" applyFont="0" applyFill="0" applyBorder="0" applyAlignment="0" applyProtection="0"/>
    <xf numFmtId="0" fontId="247" fillId="0" borderId="0"/>
    <xf numFmtId="191" fontId="247" fillId="0" borderId="0"/>
    <xf numFmtId="191" fontId="247" fillId="0" borderId="0"/>
    <xf numFmtId="0" fontId="248" fillId="0" borderId="0" applyFill="0" applyBorder="0"/>
    <xf numFmtId="0" fontId="249" fillId="0" borderId="0" applyFill="0" applyBorder="0"/>
    <xf numFmtId="0" fontId="250" fillId="0" borderId="76" applyNumberFormat="0" applyFill="0" applyAlignment="0" applyProtection="0"/>
    <xf numFmtId="0" fontId="250" fillId="0" borderId="76" applyNumberFormat="0" applyFill="0" applyAlignment="0" applyProtection="0"/>
    <xf numFmtId="0" fontId="250" fillId="0" borderId="76"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2" fillId="0" borderId="0"/>
    <xf numFmtId="9" fontId="2" fillId="0" borderId="0" applyFont="0" applyFill="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7"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8"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69"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1"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2"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74"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45"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0"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3"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198" fillId="75" borderId="0" applyNumberFormat="0" applyBorder="0" applyAlignment="0" applyProtection="0"/>
    <xf numFmtId="0" fontId="200" fillId="76" borderId="0" applyNumberFormat="0" applyBorder="0" applyAlignment="0" applyProtection="0"/>
    <xf numFmtId="0" fontId="200" fillId="76" borderId="0" applyNumberFormat="0" applyBorder="0" applyAlignment="0" applyProtection="0"/>
    <xf numFmtId="0" fontId="200" fillId="74" borderId="0" applyNumberFormat="0" applyBorder="0" applyAlignment="0" applyProtection="0"/>
    <xf numFmtId="0" fontId="200" fillId="74" borderId="0" applyNumberFormat="0" applyBorder="0" applyAlignment="0" applyProtection="0"/>
    <xf numFmtId="0" fontId="200" fillId="45" borderId="0" applyNumberFormat="0" applyBorder="0" applyAlignment="0" applyProtection="0"/>
    <xf numFmtId="0" fontId="200" fillId="45" borderId="0" applyNumberFormat="0" applyBorder="0" applyAlignment="0" applyProtection="0"/>
    <xf numFmtId="0" fontId="200" fillId="77" borderId="0" applyNumberFormat="0" applyBorder="0" applyAlignment="0" applyProtection="0"/>
    <xf numFmtId="0" fontId="200" fillId="77" borderId="0" applyNumberFormat="0" applyBorder="0" applyAlignment="0" applyProtection="0"/>
    <xf numFmtId="0" fontId="200" fillId="78" borderId="0" applyNumberFormat="0" applyBorder="0" applyAlignment="0" applyProtection="0"/>
    <xf numFmtId="0" fontId="200" fillId="78" borderId="0" applyNumberFormat="0" applyBorder="0" applyAlignment="0" applyProtection="0"/>
    <xf numFmtId="0" fontId="200" fillId="79" borderId="0" applyNumberFormat="0" applyBorder="0" applyAlignment="0" applyProtection="0"/>
    <xf numFmtId="0" fontId="200" fillId="79" borderId="0" applyNumberFormat="0" applyBorder="0" applyAlignment="0" applyProtection="0"/>
    <xf numFmtId="0" fontId="200" fillId="80" borderId="0" applyNumberFormat="0" applyBorder="0" applyAlignment="0" applyProtection="0"/>
    <xf numFmtId="0" fontId="200" fillId="80" borderId="0" applyNumberFormat="0" applyBorder="0" applyAlignment="0" applyProtection="0"/>
    <xf numFmtId="0" fontId="200" fillId="81" borderId="0" applyNumberFormat="0" applyBorder="0" applyAlignment="0" applyProtection="0"/>
    <xf numFmtId="0" fontId="200" fillId="81" borderId="0" applyNumberFormat="0" applyBorder="0" applyAlignment="0" applyProtection="0"/>
    <xf numFmtId="0" fontId="200" fillId="82" borderId="0" applyNumberFormat="0" applyBorder="0" applyAlignment="0" applyProtection="0"/>
    <xf numFmtId="0" fontId="200" fillId="82" borderId="0" applyNumberFormat="0" applyBorder="0" applyAlignment="0" applyProtection="0"/>
    <xf numFmtId="0" fontId="201" fillId="77" borderId="0" applyNumberFormat="0" applyBorder="0" applyAlignment="0" applyProtection="0"/>
    <xf numFmtId="0" fontId="200" fillId="77" borderId="0" applyNumberFormat="0" applyBorder="0" applyAlignment="0" applyProtection="0"/>
    <xf numFmtId="0" fontId="200" fillId="77" borderId="0" applyNumberFormat="0" applyBorder="0" applyAlignment="0" applyProtection="0"/>
    <xf numFmtId="0" fontId="200" fillId="78" borderId="0" applyNumberFormat="0" applyBorder="0" applyAlignment="0" applyProtection="0"/>
    <xf numFmtId="0" fontId="200" fillId="78" borderId="0" applyNumberFormat="0" applyBorder="0" applyAlignment="0" applyProtection="0"/>
    <xf numFmtId="0" fontId="201" fillId="83" borderId="0" applyNumberFormat="0" applyBorder="0" applyAlignment="0" applyProtection="0"/>
    <xf numFmtId="0" fontId="200" fillId="83" borderId="0" applyNumberFormat="0" applyBorder="0" applyAlignment="0" applyProtection="0"/>
    <xf numFmtId="0" fontId="200" fillId="83" borderId="0" applyNumberFormat="0" applyBorder="0" applyAlignment="0" applyProtection="0"/>
    <xf numFmtId="172" fontId="60" fillId="84" borderId="79" applyNumberFormat="0" applyFont="0" applyAlignment="0"/>
    <xf numFmtId="172" fontId="60" fillId="84" borderId="79" applyNumberFormat="0" applyFont="0" applyAlignment="0"/>
    <xf numFmtId="172" fontId="60" fillId="84" borderId="79" applyNumberFormat="0" applyFont="0" applyAlignment="0"/>
    <xf numFmtId="191" fontId="203" fillId="85" borderId="0" applyNumberFormat="0" applyBorder="0" applyAlignment="0" applyProtection="0"/>
    <xf numFmtId="0" fontId="203" fillId="68" borderId="0" applyNumberFormat="0" applyBorder="0" applyAlignment="0" applyProtection="0"/>
    <xf numFmtId="191" fontId="203" fillId="68" borderId="0" applyNumberFormat="0" applyBorder="0" applyAlignment="0" applyProtection="0"/>
    <xf numFmtId="0" fontId="203" fillId="68" borderId="0" applyNumberFormat="0" applyBorder="0" applyAlignment="0" applyProtection="0"/>
    <xf numFmtId="0" fontId="205" fillId="68" borderId="0" applyNumberFormat="0" applyBorder="0" applyAlignment="0" applyProtection="0"/>
    <xf numFmtId="0" fontId="205" fillId="68" borderId="0" applyNumberFormat="0" applyBorder="0" applyAlignment="0" applyProtection="0"/>
    <xf numFmtId="0" fontId="60" fillId="86" borderId="80" applyNumberFormat="0" applyFont="0" applyAlignment="0"/>
    <xf numFmtId="0" fontId="60" fillId="86" borderId="80" applyNumberFormat="0" applyFont="0" applyAlignment="0"/>
    <xf numFmtId="0" fontId="60" fillId="86" borderId="80" applyNumberFormat="0" applyFont="0" applyAlignment="0"/>
    <xf numFmtId="0" fontId="61" fillId="86" borderId="80" applyNumberFormat="0" applyFont="0" applyAlignment="0"/>
    <xf numFmtId="0" fontId="61" fillId="86" borderId="80" applyNumberFormat="0" applyFont="0" applyAlignment="0"/>
    <xf numFmtId="0" fontId="61" fillId="86" borderId="80" applyNumberFormat="0" applyFont="0" applyAlignment="0"/>
    <xf numFmtId="0" fontId="206" fillId="0" borderId="0" applyNumberFormat="0" applyFill="0" applyBorder="0" applyAlignment="0" applyProtection="0"/>
    <xf numFmtId="191" fontId="206" fillId="0" borderId="0" applyNumberFormat="0" applyFill="0" applyBorder="0" applyAlignment="0" applyProtection="0"/>
    <xf numFmtId="0" fontId="206" fillId="0" borderId="0" applyNumberFormat="0" applyFill="0" applyBorder="0" applyAlignment="0" applyProtection="0"/>
    <xf numFmtId="0" fontId="207" fillId="87" borderId="81" applyNumberFormat="0" applyAlignment="0" applyProtection="0"/>
    <xf numFmtId="0" fontId="207" fillId="87" borderId="81" applyNumberFormat="0" applyAlignment="0" applyProtection="0"/>
    <xf numFmtId="0" fontId="207" fillId="87" borderId="81" applyNumberFormat="0" applyAlignment="0" applyProtection="0"/>
    <xf numFmtId="191" fontId="207" fillId="87" borderId="81" applyNumberFormat="0" applyAlignment="0" applyProtection="0"/>
    <xf numFmtId="191" fontId="207" fillId="87" borderId="81" applyNumberFormat="0" applyAlignment="0" applyProtection="0"/>
    <xf numFmtId="191" fontId="207" fillId="87" borderId="81" applyNumberFormat="0" applyAlignment="0" applyProtection="0"/>
    <xf numFmtId="0" fontId="209" fillId="87" borderId="81" applyNumberFormat="0" applyAlignment="0" applyProtection="0"/>
    <xf numFmtId="0" fontId="209" fillId="87" borderId="81" applyNumberFormat="0" applyAlignment="0" applyProtection="0"/>
    <xf numFmtId="0" fontId="209" fillId="87" borderId="81" applyNumberFormat="0" applyAlignment="0" applyProtection="0"/>
    <xf numFmtId="0" fontId="209" fillId="87" borderId="81" applyNumberFormat="0" applyAlignment="0" applyProtection="0"/>
    <xf numFmtId="0" fontId="209" fillId="87" borderId="81" applyNumberFormat="0" applyAlignment="0" applyProtection="0"/>
    <xf numFmtId="0" fontId="209" fillId="87" borderId="81" applyNumberFormat="0" applyAlignment="0" applyProtection="0"/>
    <xf numFmtId="0" fontId="210" fillId="88" borderId="69" applyNumberFormat="0" applyAlignment="0" applyProtection="0"/>
    <xf numFmtId="0" fontId="210" fillId="88" borderId="69" applyNumberFormat="0" applyAlignment="0" applyProtection="0"/>
    <xf numFmtId="165" fontId="76" fillId="0" borderId="0" applyFont="0" applyFill="0" applyBorder="0" applyAlignment="0" applyProtection="0"/>
    <xf numFmtId="175" fontId="76" fillId="0" borderId="0" applyFont="0" applyFill="0" applyBorder="0" applyAlignment="0" applyProtection="0"/>
    <xf numFmtId="175" fontId="76" fillId="0" borderId="0" applyFont="0" applyFill="0" applyBorder="0" applyAlignment="0" applyProtection="0"/>
    <xf numFmtId="43" fontId="198" fillId="0" borderId="0" applyFont="0" applyFill="0" applyBorder="0" applyAlignment="0" applyProtection="0"/>
    <xf numFmtId="175" fontId="76" fillId="0" borderId="0" applyFont="0" applyFill="0" applyBorder="0" applyAlignment="0" applyProtection="0"/>
    <xf numFmtId="43" fontId="198" fillId="0" borderId="0" applyFont="0" applyFill="0" applyBorder="0" applyAlignment="0" applyProtection="0"/>
    <xf numFmtId="175" fontId="76" fillId="0" borderId="0" applyFont="0" applyFill="0" applyBorder="0" applyAlignment="0" applyProtection="0"/>
    <xf numFmtId="44" fontId="76" fillId="0" borderId="0" applyFont="0" applyFill="0" applyBorder="0" applyAlignment="0" applyProtection="0"/>
    <xf numFmtId="44" fontId="76" fillId="0" borderId="0" applyFont="0" applyFill="0" applyBorder="0" applyAlignment="0" applyProtection="0"/>
    <xf numFmtId="189" fontId="211" fillId="0" borderId="0"/>
    <xf numFmtId="0" fontId="212" fillId="0" borderId="0" applyNumberFormat="0" applyFill="0" applyBorder="0" applyAlignment="0" applyProtection="0"/>
    <xf numFmtId="0" fontId="212" fillId="0" borderId="0" applyNumberFormat="0" applyFill="0" applyBorder="0" applyAlignment="0" applyProtection="0"/>
    <xf numFmtId="4" fontId="213" fillId="0" borderId="0" applyNumberFormat="0" applyFill="0" applyBorder="0" applyAlignment="0" applyProtection="0">
      <alignment horizontal="center"/>
    </xf>
    <xf numFmtId="4" fontId="214" fillId="0" borderId="0" applyNumberFormat="0" applyFill="0" applyBorder="0" applyAlignment="0" applyProtection="0">
      <alignment horizontal="center"/>
    </xf>
    <xf numFmtId="4" fontId="214" fillId="0" borderId="0" applyNumberFormat="0" applyFill="0" applyBorder="0" applyAlignment="0" applyProtection="0">
      <alignment horizontal="center"/>
    </xf>
    <xf numFmtId="0" fontId="215" fillId="69" borderId="0" applyNumberFormat="0" applyBorder="0" applyAlignment="0" applyProtection="0"/>
    <xf numFmtId="191" fontId="215" fillId="42" borderId="0" applyNumberFormat="0" applyBorder="0" applyAlignment="0" applyProtection="0"/>
    <xf numFmtId="0" fontId="217" fillId="69" borderId="0" applyNumberFormat="0" applyBorder="0" applyAlignment="0" applyProtection="0"/>
    <xf numFmtId="0" fontId="217" fillId="69" borderId="0" applyNumberFormat="0" applyBorder="0" applyAlignment="0" applyProtection="0"/>
    <xf numFmtId="191" fontId="64" fillId="0" borderId="78">
      <alignment horizontal="left" vertical="center"/>
    </xf>
    <xf numFmtId="0" fontId="218" fillId="0" borderId="47" applyNumberFormat="0" applyFill="0" applyAlignment="0" applyProtection="0"/>
    <xf numFmtId="191" fontId="218" fillId="0" borderId="47" applyNumberFormat="0" applyFill="0" applyAlignment="0" applyProtection="0"/>
    <xf numFmtId="0" fontId="218" fillId="0" borderId="47" applyNumberFormat="0" applyFill="0" applyAlignment="0" applyProtection="0"/>
    <xf numFmtId="191" fontId="218" fillId="0" borderId="47" applyNumberFormat="0" applyFill="0" applyAlignment="0" applyProtection="0"/>
    <xf numFmtId="0" fontId="220" fillId="0" borderId="47" applyNumberFormat="0" applyFill="0" applyAlignment="0" applyProtection="0"/>
    <xf numFmtId="0" fontId="220" fillId="0" borderId="47" applyNumberFormat="0" applyFill="0" applyAlignment="0" applyProtection="0"/>
    <xf numFmtId="0" fontId="221" fillId="0" borderId="70" applyNumberFormat="0" applyFill="0" applyAlignment="0" applyProtection="0"/>
    <xf numFmtId="0" fontId="221" fillId="0" borderId="70" applyNumberFormat="0" applyFill="0" applyAlignment="0" applyProtection="0"/>
    <xf numFmtId="191" fontId="221" fillId="0" borderId="70" applyNumberFormat="0" applyFill="0" applyAlignment="0" applyProtection="0"/>
    <xf numFmtId="0" fontId="223" fillId="0" borderId="70" applyNumberFormat="0" applyFill="0" applyAlignment="0" applyProtection="0"/>
    <xf numFmtId="0" fontId="223" fillId="0" borderId="70" applyNumberFormat="0" applyFill="0" applyAlignment="0" applyProtection="0"/>
    <xf numFmtId="0" fontId="173" fillId="0" borderId="71" applyNumberFormat="0" applyFill="0" applyAlignment="0" applyProtection="0"/>
    <xf numFmtId="191" fontId="173" fillId="0" borderId="71" applyNumberFormat="0" applyFill="0" applyAlignment="0" applyProtection="0"/>
    <xf numFmtId="0" fontId="225" fillId="0" borderId="71" applyNumberFormat="0" applyFill="0" applyAlignment="0" applyProtection="0"/>
    <xf numFmtId="0" fontId="225" fillId="0" borderId="71" applyNumberFormat="0" applyFill="0" applyAlignment="0" applyProtection="0"/>
    <xf numFmtId="0" fontId="173" fillId="0" borderId="0" applyNumberFormat="0" applyFill="0" applyBorder="0" applyAlignment="0" applyProtection="0"/>
    <xf numFmtId="0" fontId="173" fillId="0" borderId="0" applyNumberFormat="0" applyFill="0" applyBorder="0" applyAlignment="0" applyProtection="0"/>
    <xf numFmtId="0" fontId="225" fillId="0" borderId="0" applyNumberFormat="0" applyFill="0" applyBorder="0" applyAlignment="0" applyProtection="0"/>
    <xf numFmtId="0" fontId="225" fillId="0" borderId="0" applyNumberFormat="0" applyFill="0" applyBorder="0" applyAlignment="0" applyProtection="0"/>
    <xf numFmtId="0" fontId="226" fillId="0" borderId="0">
      <alignment horizontal="center"/>
    </xf>
    <xf numFmtId="0" fontId="226" fillId="0" borderId="0">
      <alignment horizontal="center" textRotation="90"/>
    </xf>
    <xf numFmtId="0" fontId="143" fillId="0" borderId="0" applyNumberFormat="0" applyFill="0" applyBorder="0" applyAlignment="0" applyProtection="0">
      <alignment vertical="top"/>
      <protection locked="0"/>
    </xf>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7" fillId="0" borderId="0" applyNumberFormat="0" applyFill="0" applyBorder="0" applyAlignment="0" applyProtection="0"/>
    <xf numFmtId="0" fontId="229" fillId="0" borderId="0" applyNumberFormat="0" applyFill="0" applyBorder="0" applyAlignment="0" applyProtection="0">
      <alignment vertical="top"/>
      <protection locked="0"/>
    </xf>
    <xf numFmtId="191" fontId="230" fillId="65" borderId="68" applyNumberFormat="0" applyAlignment="0" applyProtection="0"/>
    <xf numFmtId="191" fontId="230" fillId="65" borderId="68" applyNumberFormat="0" applyAlignment="0" applyProtection="0"/>
    <xf numFmtId="191" fontId="230" fillId="65" borderId="68" applyNumberFormat="0" applyAlignment="0" applyProtection="0"/>
    <xf numFmtId="0" fontId="230" fillId="72" borderId="68" applyNumberFormat="0" applyAlignment="0" applyProtection="0"/>
    <xf numFmtId="0" fontId="230" fillId="72" borderId="68" applyNumberFormat="0" applyAlignment="0" applyProtection="0"/>
    <xf numFmtId="0" fontId="230" fillId="72" borderId="68" applyNumberFormat="0" applyAlignment="0" applyProtection="0"/>
    <xf numFmtId="0" fontId="230" fillId="72" borderId="68" applyNumberFormat="0" applyAlignment="0" applyProtection="0"/>
    <xf numFmtId="0" fontId="230" fillId="72" borderId="68" applyNumberFormat="0" applyAlignment="0" applyProtection="0"/>
    <xf numFmtId="0" fontId="230" fillId="72" borderId="68" applyNumberFormat="0" applyAlignment="0" applyProtection="0"/>
    <xf numFmtId="191" fontId="230" fillId="72" borderId="68" applyNumberFormat="0" applyAlignment="0" applyProtection="0"/>
    <xf numFmtId="191" fontId="230" fillId="72" borderId="68" applyNumberFormat="0" applyAlignment="0" applyProtection="0"/>
    <xf numFmtId="191" fontId="230" fillId="72" borderId="68" applyNumberFormat="0" applyAlignment="0" applyProtection="0"/>
    <xf numFmtId="0" fontId="206" fillId="72" borderId="68" applyNumberFormat="0" applyAlignment="0" applyProtection="0"/>
    <xf numFmtId="0" fontId="206" fillId="72" borderId="68" applyNumberFormat="0" applyAlignment="0" applyProtection="0"/>
    <xf numFmtId="0" fontId="206" fillId="72" borderId="68" applyNumberFormat="0" applyAlignment="0" applyProtection="0"/>
    <xf numFmtId="0" fontId="206" fillId="72" borderId="68" applyNumberFormat="0" applyAlignment="0" applyProtection="0"/>
    <xf numFmtId="0" fontId="206" fillId="72" borderId="68" applyNumberFormat="0" applyAlignment="0" applyProtection="0"/>
    <xf numFmtId="0" fontId="206" fillId="72" borderId="68" applyNumberFormat="0" applyAlignment="0" applyProtection="0"/>
    <xf numFmtId="0" fontId="60" fillId="66" borderId="72" applyNumberFormat="0" applyFont="0" applyAlignment="0"/>
    <xf numFmtId="0" fontId="60" fillId="66" borderId="72" applyNumberFormat="0" applyFont="0" applyAlignment="0"/>
    <xf numFmtId="0" fontId="60" fillId="66" borderId="72" applyNumberFormat="0" applyFont="0" applyAlignment="0"/>
    <xf numFmtId="0" fontId="232" fillId="0" borderId="0" applyNumberFormat="0" applyFill="0" applyBorder="0" applyAlignment="0" applyProtection="0"/>
    <xf numFmtId="191" fontId="232" fillId="0" borderId="0" applyNumberFormat="0" applyFill="0" applyBorder="0" applyAlignment="0" applyProtection="0"/>
    <xf numFmtId="0" fontId="232" fillId="0" borderId="0" applyNumberFormat="0" applyFill="0" applyBorder="0" applyAlignment="0" applyProtection="0"/>
    <xf numFmtId="0" fontId="233" fillId="0" borderId="73" applyNumberFormat="0" applyFill="0" applyAlignment="0" applyProtection="0"/>
    <xf numFmtId="0" fontId="233" fillId="0" borderId="73" applyNumberFormat="0" applyFill="0" applyAlignment="0" applyProtection="0"/>
    <xf numFmtId="0" fontId="234" fillId="89" borderId="0" applyNumberFormat="0" applyBorder="0" applyAlignment="0" applyProtection="0"/>
    <xf numFmtId="191" fontId="234" fillId="89" borderId="0" applyNumberFormat="0" applyBorder="0" applyAlignment="0" applyProtection="0"/>
    <xf numFmtId="0" fontId="236" fillId="89" borderId="0" applyNumberFormat="0" applyBorder="0" applyAlignment="0" applyProtection="0"/>
    <xf numFmtId="0" fontId="236" fillId="89" borderId="0" applyNumberFormat="0" applyBorder="0" applyAlignment="0" applyProtection="0"/>
    <xf numFmtId="0" fontId="76" fillId="0" borderId="0"/>
    <xf numFmtId="0" fontId="76" fillId="0" borderId="0"/>
    <xf numFmtId="0" fontId="198" fillId="0" borderId="0"/>
    <xf numFmtId="0" fontId="198" fillId="0" borderId="0"/>
    <xf numFmtId="0" fontId="198" fillId="0" borderId="0"/>
    <xf numFmtId="0" fontId="198" fillId="0" borderId="0"/>
    <xf numFmtId="0" fontId="238" fillId="0" borderId="0"/>
    <xf numFmtId="0" fontId="198" fillId="0" borderId="0"/>
    <xf numFmtId="0" fontId="198" fillId="0" borderId="0"/>
    <xf numFmtId="0" fontId="198" fillId="0" borderId="0"/>
    <xf numFmtId="0" fontId="198" fillId="0" borderId="0"/>
    <xf numFmtId="0" fontId="198" fillId="0" borderId="0"/>
    <xf numFmtId="0" fontId="198" fillId="0" borderId="0"/>
    <xf numFmtId="0" fontId="239" fillId="0" borderId="0"/>
    <xf numFmtId="0" fontId="198" fillId="0" borderId="0"/>
    <xf numFmtId="0" fontId="198" fillId="0" borderId="0"/>
    <xf numFmtId="0" fontId="198" fillId="0" borderId="0"/>
    <xf numFmtId="191" fontId="139" fillId="90" borderId="74" applyNumberFormat="0" applyFont="0" applyAlignment="0" applyProtection="0"/>
    <xf numFmtId="0" fontId="60" fillId="90" borderId="74" applyNumberFormat="0" applyFont="0" applyAlignment="0" applyProtection="0"/>
    <xf numFmtId="0" fontId="60" fillId="90" borderId="74" applyNumberFormat="0" applyFont="0" applyAlignment="0" applyProtection="0"/>
    <xf numFmtId="0" fontId="60" fillId="90" borderId="74" applyNumberFormat="0" applyFont="0" applyAlignment="0" applyProtection="0"/>
    <xf numFmtId="0" fontId="98" fillId="90" borderId="74" applyNumberFormat="0" applyFont="0" applyAlignment="0" applyProtection="0"/>
    <xf numFmtId="0" fontId="98" fillId="90" borderId="74" applyNumberFormat="0" applyFont="0" applyAlignment="0" applyProtection="0"/>
    <xf numFmtId="0" fontId="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98"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191"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0" fontId="139" fillId="90" borderId="74" applyNumberFormat="0" applyFont="0" applyAlignment="0" applyProtection="0"/>
    <xf numFmtId="170" fontId="241" fillId="0" borderId="0" applyNumberFormat="0" applyFill="0" applyBorder="0" applyAlignment="0" applyProtection="0"/>
    <xf numFmtId="0" fontId="243" fillId="87" borderId="75" applyNumberFormat="0" applyAlignment="0" applyProtection="0"/>
    <xf numFmtId="0" fontId="243" fillId="87" borderId="75" applyNumberFormat="0" applyAlignment="0" applyProtection="0"/>
    <xf numFmtId="0" fontId="243" fillId="87" borderId="75" applyNumberFormat="0" applyAlignment="0" applyProtection="0"/>
    <xf numFmtId="191" fontId="243" fillId="87" borderId="75" applyNumberFormat="0" applyAlignment="0" applyProtection="0"/>
    <xf numFmtId="191" fontId="243" fillId="87" borderId="75" applyNumberFormat="0" applyAlignment="0" applyProtection="0"/>
    <xf numFmtId="191" fontId="243" fillId="87" borderId="75" applyNumberFormat="0" applyAlignment="0" applyProtection="0"/>
    <xf numFmtId="0" fontId="245" fillId="87" borderId="75" applyNumberFormat="0" applyAlignment="0" applyProtection="0"/>
    <xf numFmtId="0" fontId="245" fillId="87" borderId="75" applyNumberFormat="0" applyAlignment="0" applyProtection="0"/>
    <xf numFmtId="0" fontId="245" fillId="87" borderId="75" applyNumberFormat="0" applyAlignment="0" applyProtection="0"/>
    <xf numFmtId="0" fontId="245" fillId="87" borderId="75" applyNumberFormat="0" applyAlignment="0" applyProtection="0"/>
    <xf numFmtId="0" fontId="245" fillId="87" borderId="75" applyNumberFormat="0" applyAlignment="0" applyProtection="0"/>
    <xf numFmtId="0" fontId="245" fillId="87" borderId="75" applyNumberFormat="0" applyAlignment="0" applyProtection="0"/>
    <xf numFmtId="179" fontId="246" fillId="0" borderId="0" applyFont="0" applyFill="0" applyBorder="0" applyAlignment="0" applyProtection="0"/>
    <xf numFmtId="179" fontId="246" fillId="0" borderId="0" applyFont="0" applyFill="0" applyBorder="0" applyAlignment="0" applyProtection="0"/>
    <xf numFmtId="9" fontId="239" fillId="0" borderId="0" applyFont="0" applyFill="0" applyBorder="0" applyAlignment="0" applyProtection="0"/>
    <xf numFmtId="0" fontId="247" fillId="0" borderId="0"/>
    <xf numFmtId="191" fontId="247" fillId="0" borderId="0"/>
    <xf numFmtId="0" fontId="248" fillId="0" borderId="0" applyFill="0" applyBorder="0"/>
    <xf numFmtId="0" fontId="250" fillId="0" borderId="76" applyNumberFormat="0" applyFill="0" applyAlignment="0" applyProtection="0"/>
    <xf numFmtId="0" fontId="250" fillId="0" borderId="76" applyNumberFormat="0" applyFill="0" applyAlignment="0" applyProtection="0"/>
    <xf numFmtId="0" fontId="250" fillId="0" borderId="76" applyNumberFormat="0" applyFill="0" applyAlignment="0" applyProtection="0"/>
    <xf numFmtId="0" fontId="250" fillId="0" borderId="76" applyNumberFormat="0" applyFill="0" applyAlignment="0" applyProtection="0"/>
    <xf numFmtId="0" fontId="250" fillId="0" borderId="76" applyNumberFormat="0" applyFill="0" applyAlignment="0" applyProtection="0"/>
    <xf numFmtId="0" fontId="250" fillId="0" borderId="76"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191" fontId="176" fillId="0" borderId="0">
      <alignment vertical="center"/>
    </xf>
    <xf numFmtId="191" fontId="46" fillId="0" borderId="0"/>
    <xf numFmtId="191" fontId="178" fillId="0" borderId="0">
      <alignment vertical="center"/>
    </xf>
    <xf numFmtId="191" fontId="179" fillId="0" borderId="0" applyNumberFormat="0" applyFill="0" applyBorder="0" applyAlignment="0" applyProtection="0">
      <alignment vertical="center"/>
    </xf>
    <xf numFmtId="191" fontId="180" fillId="0" borderId="0">
      <alignment vertical="center"/>
    </xf>
    <xf numFmtId="191" fontId="177" fillId="65" borderId="0" applyNumberFormat="0" applyBorder="0" applyAlignment="0" applyProtection="0">
      <alignment vertical="center"/>
    </xf>
    <xf numFmtId="191" fontId="60" fillId="0" borderId="0"/>
    <xf numFmtId="191" fontId="77" fillId="0" borderId="0" applyNumberFormat="0" applyFill="0" applyBorder="0" applyAlignment="0" applyProtection="0">
      <alignment vertical="top"/>
      <protection locked="0"/>
    </xf>
    <xf numFmtId="191" fontId="60" fillId="0" borderId="0"/>
    <xf numFmtId="179" fontId="246" fillId="0" borderId="0" applyFont="0" applyFill="0" applyBorder="0" applyAlignment="0" applyProtection="0"/>
    <xf numFmtId="191" fontId="251" fillId="0" borderId="0">
      <alignment vertical="center"/>
    </xf>
    <xf numFmtId="191" fontId="252" fillId="0" borderId="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cellStyleXfs>
  <cellXfs count="526">
    <xf numFmtId="0" fontId="0" fillId="0" borderId="0" xfId="0"/>
    <xf numFmtId="0" fontId="0" fillId="0" borderId="0" xfId="0"/>
    <xf numFmtId="0" fontId="48" fillId="0" borderId="0" xfId="0" applyFont="1"/>
    <xf numFmtId="0" fontId="50" fillId="0" borderId="0" xfId="0" applyFont="1" applyAlignment="1">
      <alignment vertical="center"/>
    </xf>
    <xf numFmtId="0" fontId="0" fillId="0" borderId="0" xfId="0" applyAlignment="1">
      <alignment vertical="center"/>
    </xf>
    <xf numFmtId="11" fontId="0" fillId="0" borderId="0" xfId="0" applyNumberFormat="1"/>
    <xf numFmtId="0" fontId="54" fillId="0" borderId="0" xfId="0" applyFont="1"/>
    <xf numFmtId="0" fontId="0" fillId="0" borderId="0" xfId="0" applyBorder="1" applyAlignment="1">
      <alignment vertical="center"/>
    </xf>
    <xf numFmtId="167" fontId="0" fillId="0" borderId="0" xfId="0" applyNumberFormat="1" applyBorder="1" applyAlignment="1">
      <alignment vertical="center"/>
    </xf>
    <xf numFmtId="0" fontId="0" fillId="0" borderId="1" xfId="0" applyBorder="1" applyAlignment="1">
      <alignment vertical="center"/>
    </xf>
    <xf numFmtId="167" fontId="0" fillId="0" borderId="1" xfId="0" applyNumberFormat="1" applyBorder="1" applyAlignment="1">
      <alignment vertical="center"/>
    </xf>
    <xf numFmtId="0" fontId="52" fillId="0" borderId="2" xfId="0" applyFont="1" applyBorder="1" applyAlignment="1">
      <alignment horizontal="left" vertical="center"/>
    </xf>
    <xf numFmtId="0" fontId="52" fillId="0" borderId="2" xfId="0" applyFont="1" applyBorder="1" applyAlignment="1">
      <alignment horizontal="center" vertical="center"/>
    </xf>
    <xf numFmtId="0" fontId="57" fillId="0" borderId="0" xfId="0" applyFont="1" applyBorder="1" applyAlignment="1">
      <alignment horizontal="left" vertical="center"/>
    </xf>
    <xf numFmtId="0" fontId="57" fillId="0" borderId="1" xfId="0" applyFont="1" applyBorder="1" applyAlignment="1">
      <alignment horizontal="left" vertical="center"/>
    </xf>
    <xf numFmtId="0" fontId="0" fillId="0" borderId="0" xfId="0" applyFill="1" applyBorder="1" applyAlignment="1">
      <alignment vertical="center"/>
    </xf>
    <xf numFmtId="0" fontId="59" fillId="2" borderId="3" xfId="3" applyAlignment="1">
      <alignment horizontal="center" vertical="center"/>
    </xf>
    <xf numFmtId="0" fontId="0" fillId="0" borderId="0" xfId="0" applyBorder="1"/>
    <xf numFmtId="0" fontId="0" fillId="0" borderId="0" xfId="0" applyFill="1" applyBorder="1"/>
    <xf numFmtId="0" fontId="0" fillId="0" borderId="0" xfId="0"/>
    <xf numFmtId="0" fontId="55" fillId="0" borderId="0" xfId="0" applyFont="1"/>
    <xf numFmtId="11" fontId="0" fillId="0" borderId="0" xfId="0" applyNumberFormat="1" applyBorder="1" applyAlignment="1">
      <alignment vertical="center"/>
    </xf>
    <xf numFmtId="11" fontId="0" fillId="0" borderId="1" xfId="0" applyNumberFormat="1" applyBorder="1" applyAlignment="1">
      <alignment vertical="center"/>
    </xf>
    <xf numFmtId="167" fontId="0" fillId="0" borderId="0" xfId="2" applyNumberFormat="1" applyFont="1" applyAlignment="1">
      <alignment vertical="center"/>
    </xf>
    <xf numFmtId="0" fontId="0" fillId="0" borderId="0" xfId="0" applyFont="1" applyFill="1" applyBorder="1" applyAlignment="1">
      <alignment vertical="center"/>
    </xf>
    <xf numFmtId="0" fontId="52" fillId="0" borderId="2" xfId="0" applyFont="1" applyBorder="1" applyAlignment="1">
      <alignment horizontal="center" vertical="center"/>
    </xf>
    <xf numFmtId="0" fontId="0" fillId="0" borderId="0" xfId="0" applyAlignment="1">
      <alignment vertical="center"/>
    </xf>
    <xf numFmtId="0" fontId="48" fillId="0" borderId="0" xfId="0" applyFont="1" applyAlignment="1">
      <alignment vertical="center"/>
    </xf>
    <xf numFmtId="0" fontId="0" fillId="0" borderId="0" xfId="0" applyAlignment="1">
      <alignment wrapText="1"/>
    </xf>
    <xf numFmtId="0" fontId="0" fillId="0" borderId="6" xfId="0" applyBorder="1"/>
    <xf numFmtId="0" fontId="57" fillId="0" borderId="6" xfId="0" applyFont="1" applyFill="1" applyBorder="1" applyAlignment="1">
      <alignment horizontal="left" vertical="center"/>
    </xf>
    <xf numFmtId="167" fontId="0" fillId="0" borderId="6" xfId="0" applyNumberFormat="1" applyBorder="1"/>
    <xf numFmtId="0" fontId="51" fillId="4" borderId="9" xfId="0" applyFont="1" applyFill="1" applyBorder="1" applyAlignment="1">
      <alignment vertical="center"/>
    </xf>
    <xf numFmtId="0" fontId="0" fillId="0" borderId="0" xfId="0" applyBorder="1" applyAlignment="1">
      <alignment horizontal="left" vertical="center"/>
    </xf>
    <xf numFmtId="0" fontId="68" fillId="0" borderId="0" xfId="0" applyFont="1"/>
    <xf numFmtId="0" fontId="0" fillId="4" borderId="1" xfId="0" applyNumberFormat="1" applyFill="1" applyBorder="1" applyAlignment="1">
      <alignment vertical="center"/>
    </xf>
    <xf numFmtId="0" fontId="52" fillId="5" borderId="9" xfId="0" applyFont="1" applyFill="1" applyBorder="1" applyAlignment="1">
      <alignment vertical="center"/>
    </xf>
    <xf numFmtId="0" fontId="0" fillId="5" borderId="0" xfId="0" applyFont="1" applyFill="1" applyBorder="1" applyAlignment="1">
      <alignment vertical="center"/>
    </xf>
    <xf numFmtId="10" fontId="0" fillId="0" borderId="0" xfId="0" applyNumberFormat="1"/>
    <xf numFmtId="0" fontId="69" fillId="0" borderId="0" xfId="0" applyFont="1"/>
    <xf numFmtId="0" fontId="48" fillId="4" borderId="18" xfId="0" applyFont="1" applyFill="1" applyBorder="1"/>
    <xf numFmtId="0" fontId="70" fillId="0" borderId="0" xfId="0" applyFont="1" applyAlignment="1">
      <alignment vertical="center"/>
    </xf>
    <xf numFmtId="0" fontId="0" fillId="5" borderId="18" xfId="0" applyFill="1" applyBorder="1"/>
    <xf numFmtId="0" fontId="0" fillId="5" borderId="0" xfId="0" applyFont="1" applyFill="1" applyBorder="1"/>
    <xf numFmtId="0" fontId="0" fillId="5" borderId="0" xfId="0" applyFill="1" applyBorder="1"/>
    <xf numFmtId="0" fontId="0" fillId="5" borderId="0" xfId="0" applyFill="1" applyBorder="1" applyAlignment="1">
      <alignment horizontal="right"/>
    </xf>
    <xf numFmtId="0" fontId="48" fillId="5" borderId="18" xfId="0" applyFont="1" applyFill="1" applyBorder="1"/>
    <xf numFmtId="0" fontId="0" fillId="5" borderId="10" xfId="0" applyFill="1" applyBorder="1"/>
    <xf numFmtId="0" fontId="0" fillId="7" borderId="13" xfId="0" applyFill="1" applyBorder="1"/>
    <xf numFmtId="0" fontId="0" fillId="5" borderId="17" xfId="0" applyFill="1" applyBorder="1"/>
    <xf numFmtId="0" fontId="49" fillId="7" borderId="14" xfId="0" applyFont="1" applyFill="1" applyBorder="1" applyAlignment="1">
      <alignment horizontal="left" vertical="center" indent="1"/>
    </xf>
    <xf numFmtId="0" fontId="0" fillId="4" borderId="0" xfId="0" quotePrefix="1" applyFont="1" applyFill="1" applyBorder="1" applyAlignment="1">
      <alignment horizontal="right"/>
    </xf>
    <xf numFmtId="0" fontId="0" fillId="4" borderId="1" xfId="0" applyFill="1" applyBorder="1"/>
    <xf numFmtId="179" fontId="0" fillId="4" borderId="1" xfId="1" applyFont="1" applyFill="1" applyBorder="1" applyAlignment="1">
      <alignment horizontal="right" vertical="center"/>
    </xf>
    <xf numFmtId="0" fontId="0" fillId="0" borderId="1" xfId="0" applyBorder="1"/>
    <xf numFmtId="175" fontId="0" fillId="0" borderId="0" xfId="2" applyFont="1" applyBorder="1" applyAlignment="1">
      <alignment vertical="center"/>
    </xf>
    <xf numFmtId="176" fontId="0" fillId="0" borderId="0" xfId="2" applyNumberFormat="1" applyFont="1"/>
    <xf numFmtId="0" fontId="0" fillId="4" borderId="19" xfId="0" quotePrefix="1" applyFont="1" applyFill="1" applyBorder="1" applyAlignment="1">
      <alignment horizontal="right"/>
    </xf>
    <xf numFmtId="0" fontId="0" fillId="0" borderId="0" xfId="0" applyFill="1" applyBorder="1" applyAlignment="1">
      <alignment horizontal="left"/>
    </xf>
    <xf numFmtId="179" fontId="0" fillId="0" borderId="0" xfId="1" applyFont="1" applyFill="1" applyBorder="1"/>
    <xf numFmtId="0" fontId="57" fillId="0" borderId="0" xfId="0" applyFont="1" applyFill="1" applyBorder="1" applyAlignment="1">
      <alignment horizontal="left" vertical="center"/>
    </xf>
    <xf numFmtId="167" fontId="0" fillId="0" borderId="0" xfId="0" applyNumberFormat="1" applyBorder="1"/>
    <xf numFmtId="0" fontId="52" fillId="0" borderId="0" xfId="0" applyFont="1" applyBorder="1"/>
    <xf numFmtId="176" fontId="0" fillId="0" borderId="0" xfId="2" applyNumberFormat="1" applyFont="1" applyBorder="1" applyAlignment="1">
      <alignment vertical="center"/>
    </xf>
    <xf numFmtId="0" fontId="57" fillId="0" borderId="1" xfId="0" applyFont="1" applyFill="1" applyBorder="1" applyAlignment="1">
      <alignment horizontal="left" vertical="center"/>
    </xf>
    <xf numFmtId="176" fontId="0" fillId="0" borderId="1" xfId="2" applyNumberFormat="1" applyFont="1" applyBorder="1" applyAlignment="1">
      <alignment vertical="center"/>
    </xf>
    <xf numFmtId="11" fontId="0" fillId="0" borderId="0" xfId="2" applyNumberFormat="1" applyFont="1" applyBorder="1" applyAlignment="1">
      <alignment vertical="center"/>
    </xf>
    <xf numFmtId="176" fontId="0" fillId="0" borderId="0" xfId="2" applyNumberFormat="1" applyFont="1" applyBorder="1" applyAlignment="1">
      <alignment horizontal="left" vertical="center"/>
    </xf>
    <xf numFmtId="176" fontId="0" fillId="0" borderId="1" xfId="2" applyNumberFormat="1" applyFont="1" applyBorder="1" applyAlignment="1">
      <alignment horizontal="left" vertical="center"/>
    </xf>
    <xf numFmtId="0" fontId="0" fillId="0" borderId="1" xfId="0" applyBorder="1" applyAlignment="1">
      <alignment horizontal="left" vertical="center"/>
    </xf>
    <xf numFmtId="0" fontId="0" fillId="0" borderId="5" xfId="0" applyBorder="1"/>
    <xf numFmtId="0" fontId="0" fillId="0" borderId="22" xfId="0" applyBorder="1"/>
    <xf numFmtId="0" fontId="0" fillId="0" borderId="23" xfId="0" applyBorder="1"/>
    <xf numFmtId="0" fontId="0" fillId="0" borderId="24" xfId="0" applyBorder="1"/>
    <xf numFmtId="2" fontId="0" fillId="0" borderId="0" xfId="0" applyNumberFormat="1"/>
    <xf numFmtId="0" fontId="0" fillId="5" borderId="7" xfId="0" applyFont="1" applyFill="1" applyBorder="1" applyAlignment="1">
      <alignment vertical="center"/>
    </xf>
    <xf numFmtId="0" fontId="0" fillId="0" borderId="0" xfId="0"/>
    <xf numFmtId="0" fontId="0" fillId="0" borderId="23" xfId="0" applyBorder="1" applyAlignment="1">
      <alignment vertical="center"/>
    </xf>
    <xf numFmtId="0" fontId="0" fillId="0" borderId="0" xfId="0" applyFont="1" applyFill="1" applyBorder="1"/>
    <xf numFmtId="0" fontId="0" fillId="0" borderId="0" xfId="0"/>
    <xf numFmtId="0" fontId="52" fillId="0" borderId="21" xfId="0" applyFont="1" applyBorder="1" applyAlignment="1">
      <alignment horizontal="left" vertical="center"/>
    </xf>
    <xf numFmtId="0" fontId="52" fillId="0" borderId="5" xfId="0" applyFont="1" applyBorder="1" applyAlignment="1">
      <alignment horizontal="left" vertical="center"/>
    </xf>
    <xf numFmtId="0" fontId="52" fillId="0" borderId="5" xfId="0" applyFont="1" applyBorder="1" applyAlignment="1">
      <alignment horizontal="center" vertical="center"/>
    </xf>
    <xf numFmtId="0" fontId="52" fillId="0" borderId="22" xfId="0" applyFont="1" applyBorder="1" applyAlignment="1">
      <alignment horizontal="center" vertical="center"/>
    </xf>
    <xf numFmtId="11" fontId="0" fillId="0" borderId="24" xfId="2" applyNumberFormat="1" applyFont="1" applyBorder="1" applyAlignment="1">
      <alignment vertical="center"/>
    </xf>
    <xf numFmtId="0" fontId="0" fillId="0" borderId="25" xfId="0" applyBorder="1" applyAlignment="1">
      <alignment vertical="center"/>
    </xf>
    <xf numFmtId="11" fontId="0" fillId="0" borderId="26" xfId="2" applyNumberFormat="1" applyFont="1" applyBorder="1" applyAlignment="1">
      <alignment vertical="center"/>
    </xf>
    <xf numFmtId="0" fontId="0" fillId="0" borderId="0" xfId="0"/>
    <xf numFmtId="0" fontId="0" fillId="0" borderId="0" xfId="0"/>
    <xf numFmtId="0" fontId="51" fillId="0" borderId="0" xfId="0" applyNumberFormat="1" applyFont="1" applyFill="1" applyBorder="1" applyAlignment="1">
      <alignment horizontal="right" vertical="center"/>
    </xf>
    <xf numFmtId="0" fontId="0" fillId="4" borderId="0" xfId="0" applyNumberFormat="1" applyFill="1" applyBorder="1" applyAlignment="1">
      <alignment vertical="center"/>
    </xf>
    <xf numFmtId="0" fontId="0" fillId="4" borderId="0" xfId="0" applyFill="1" applyBorder="1"/>
    <xf numFmtId="0" fontId="52" fillId="4" borderId="0" xfId="0" applyFont="1" applyFill="1" applyBorder="1"/>
    <xf numFmtId="0" fontId="0" fillId="4" borderId="18" xfId="0" applyFill="1" applyBorder="1"/>
    <xf numFmtId="0" fontId="0" fillId="0" borderId="0" xfId="0" applyAlignment="1">
      <alignment horizontal="right"/>
    </xf>
    <xf numFmtId="0" fontId="52" fillId="0" borderId="0" xfId="0" applyFont="1"/>
    <xf numFmtId="0" fontId="0" fillId="0" borderId="0" xfId="0"/>
    <xf numFmtId="0" fontId="0" fillId="0" borderId="0" xfId="0" applyFill="1" applyBorder="1" applyAlignment="1">
      <alignment horizontal="right"/>
    </xf>
    <xf numFmtId="0" fontId="0" fillId="0" borderId="0" xfId="0"/>
    <xf numFmtId="0" fontId="0" fillId="0" borderId="0" xfId="0"/>
    <xf numFmtId="0" fontId="52" fillId="0" borderId="21" xfId="0" applyFont="1" applyBorder="1"/>
    <xf numFmtId="0" fontId="0" fillId="0" borderId="0" xfId="0" applyAlignment="1">
      <alignment vertical="center" wrapText="1"/>
    </xf>
    <xf numFmtId="168" fontId="0" fillId="0" borderId="0" xfId="0" applyNumberFormat="1" applyFill="1" applyBorder="1" applyAlignment="1">
      <alignment vertical="center"/>
    </xf>
    <xf numFmtId="0" fontId="0" fillId="0" borderId="0" xfId="0" applyBorder="1"/>
    <xf numFmtId="0" fontId="0" fillId="0" borderId="0" xfId="0"/>
    <xf numFmtId="0" fontId="0" fillId="0" borderId="25" xfId="0" applyBorder="1" applyAlignment="1">
      <alignment horizontal="left"/>
    </xf>
    <xf numFmtId="0" fontId="0" fillId="0" borderId="1" xfId="0" applyFill="1" applyBorder="1"/>
    <xf numFmtId="0" fontId="0" fillId="0" borderId="26" xfId="0" applyFill="1" applyBorder="1"/>
    <xf numFmtId="0" fontId="0" fillId="4" borderId="0" xfId="0" applyNumberFormat="1" applyFill="1" applyBorder="1" applyAlignment="1">
      <alignment horizontal="center" vertical="center"/>
    </xf>
    <xf numFmtId="0" fontId="52" fillId="0" borderId="0" xfId="0" applyFont="1" applyFill="1" applyBorder="1"/>
    <xf numFmtId="0" fontId="0" fillId="0" borderId="0" xfId="0" applyNumberFormat="1" applyFont="1" applyFill="1" applyBorder="1" applyAlignment="1">
      <alignment vertical="center"/>
    </xf>
    <xf numFmtId="175" fontId="0" fillId="0" borderId="0" xfId="2" applyFont="1" applyFill="1" applyBorder="1" applyAlignment="1">
      <alignment vertical="center"/>
    </xf>
    <xf numFmtId="1" fontId="0" fillId="0" borderId="0" xfId="0" applyNumberFormat="1" applyFill="1" applyBorder="1" applyAlignment="1">
      <alignment horizontal="right"/>
    </xf>
    <xf numFmtId="0" fontId="0" fillId="0" borderId="36" xfId="0" applyBorder="1"/>
    <xf numFmtId="186" fontId="0" fillId="0" borderId="0" xfId="1" applyNumberFormat="1" applyFont="1"/>
    <xf numFmtId="0" fontId="83" fillId="0" borderId="0" xfId="0" applyFont="1" applyFill="1" applyBorder="1" applyAlignment="1">
      <alignment horizontal="left"/>
    </xf>
    <xf numFmtId="0" fontId="84" fillId="0" borderId="0" xfId="0" applyFont="1" applyFill="1" applyBorder="1" applyAlignment="1">
      <alignment horizontal="left"/>
    </xf>
    <xf numFmtId="2" fontId="0" fillId="4" borderId="0" xfId="0" applyNumberFormat="1" applyFont="1" applyFill="1" applyBorder="1" applyAlignment="1">
      <alignment horizontal="right"/>
    </xf>
    <xf numFmtId="187" fontId="84" fillId="0" borderId="0" xfId="0" applyNumberFormat="1" applyFont="1" applyFill="1" applyBorder="1" applyAlignment="1">
      <alignment horizontal="right"/>
    </xf>
    <xf numFmtId="171" fontId="84" fillId="0" borderId="0" xfId="0" applyNumberFormat="1" applyFont="1" applyFill="1" applyBorder="1" applyAlignment="1">
      <alignment horizontal="right"/>
    </xf>
    <xf numFmtId="0" fontId="84" fillId="0" borderId="0" xfId="0" applyFont="1" applyFill="1" applyBorder="1" applyAlignment="1">
      <alignment horizontal="right"/>
    </xf>
    <xf numFmtId="0" fontId="0" fillId="8" borderId="0" xfId="0" applyFill="1" applyAlignment="1"/>
    <xf numFmtId="0" fontId="0" fillId="0" borderId="0" xfId="0" applyFill="1" applyBorder="1" applyAlignment="1"/>
    <xf numFmtId="0" fontId="85" fillId="0" borderId="0" xfId="0" applyFont="1" applyFill="1" applyBorder="1" applyAlignment="1">
      <alignment horizontal="left"/>
    </xf>
    <xf numFmtId="0" fontId="72" fillId="0" borderId="0" xfId="0" applyFont="1" applyFill="1" applyBorder="1" applyAlignment="1">
      <alignment horizontal="left"/>
    </xf>
    <xf numFmtId="8" fontId="84" fillId="0" borderId="0" xfId="0" applyNumberFormat="1" applyFont="1" applyFill="1" applyBorder="1" applyAlignment="1">
      <alignment horizontal="left"/>
    </xf>
    <xf numFmtId="184" fontId="0" fillId="0" borderId="0" xfId="2" applyNumberFormat="1" applyFont="1" applyFill="1" applyBorder="1" applyAlignment="1">
      <alignment horizontal="center" vertical="center"/>
    </xf>
    <xf numFmtId="0" fontId="0" fillId="0" borderId="0" xfId="0" applyBorder="1"/>
    <xf numFmtId="1" fontId="0" fillId="0" borderId="0" xfId="0" applyNumberFormat="1" applyFill="1" applyBorder="1"/>
    <xf numFmtId="0" fontId="0" fillId="6" borderId="10" xfId="0" applyFill="1" applyBorder="1" applyAlignment="1">
      <alignment vertical="center"/>
    </xf>
    <xf numFmtId="171" fontId="0" fillId="0" borderId="0" xfId="1" applyNumberFormat="1" applyFont="1" applyFill="1" applyBorder="1" applyAlignment="1">
      <alignment vertical="center"/>
    </xf>
    <xf numFmtId="184" fontId="0" fillId="0" borderId="0" xfId="2" applyNumberFormat="1" applyFont="1" applyFill="1" applyBorder="1" applyAlignment="1">
      <alignment horizontal="center"/>
    </xf>
    <xf numFmtId="1" fontId="0" fillId="0" borderId="0" xfId="2" applyNumberFormat="1" applyFont="1" applyFill="1" applyBorder="1" applyAlignment="1">
      <alignment horizontal="right"/>
    </xf>
    <xf numFmtId="167" fontId="0" fillId="0" borderId="0" xfId="0" applyNumberFormat="1" applyFill="1" applyBorder="1" applyAlignment="1">
      <alignment vertical="center"/>
    </xf>
    <xf numFmtId="169" fontId="0" fillId="0" borderId="0" xfId="0" applyNumberFormat="1" applyFill="1" applyBorder="1" applyAlignment="1">
      <alignment vertical="center"/>
    </xf>
    <xf numFmtId="0" fontId="82" fillId="0" borderId="0" xfId="0" applyFont="1" applyFill="1" applyBorder="1"/>
    <xf numFmtId="0" fontId="82" fillId="0" borderId="0" xfId="0" quotePrefix="1" applyFont="1" applyFill="1" applyBorder="1"/>
    <xf numFmtId="183" fontId="0" fillId="0" borderId="0" xfId="0" applyNumberFormat="1" applyFill="1" applyBorder="1" applyAlignment="1">
      <alignment vertical="center"/>
    </xf>
    <xf numFmtId="0" fontId="58" fillId="0" borderId="0" xfId="0" applyFont="1" applyFill="1" applyBorder="1" applyAlignment="1">
      <alignment vertical="center"/>
    </xf>
    <xf numFmtId="2" fontId="0" fillId="0" borderId="0" xfId="0" applyNumberFormat="1" applyFill="1" applyBorder="1" applyAlignment="1">
      <alignment vertical="center"/>
    </xf>
    <xf numFmtId="169" fontId="0" fillId="0" borderId="0" xfId="0" applyNumberFormat="1" applyFill="1" applyBorder="1"/>
    <xf numFmtId="9" fontId="0" fillId="0" borderId="0" xfId="0" applyNumberFormat="1"/>
    <xf numFmtId="9" fontId="0" fillId="0" borderId="0" xfId="0" applyNumberFormat="1" applyFill="1" applyBorder="1"/>
    <xf numFmtId="171" fontId="115" fillId="0" borderId="0" xfId="930" applyNumberFormat="1" applyAlignment="1">
      <alignment horizontal="center"/>
    </xf>
    <xf numFmtId="1" fontId="115" fillId="0" borderId="0" xfId="930" applyNumberFormat="1" applyAlignment="1">
      <alignment horizontal="center"/>
    </xf>
    <xf numFmtId="2" fontId="104" fillId="0" borderId="0" xfId="908" applyNumberFormat="1" applyAlignment="1">
      <alignment horizontal="center"/>
    </xf>
    <xf numFmtId="9" fontId="115" fillId="0" borderId="0" xfId="930" applyNumberFormat="1" applyFill="1" applyBorder="1" applyAlignment="1" applyProtection="1">
      <alignment horizontal="center"/>
      <protection locked="0"/>
    </xf>
    <xf numFmtId="0" fontId="127" fillId="12" borderId="0" xfId="969" applyFont="1"/>
    <xf numFmtId="0" fontId="145" fillId="48" borderId="36" xfId="969" applyFont="1" applyFill="1" applyBorder="1"/>
    <xf numFmtId="0" fontId="145" fillId="48" borderId="0" xfId="969" applyFont="1" applyFill="1" applyBorder="1"/>
    <xf numFmtId="2" fontId="145" fillId="48" borderId="0" xfId="969" applyNumberFormat="1" applyFont="1" applyFill="1" applyBorder="1"/>
    <xf numFmtId="0" fontId="146" fillId="48" borderId="0" xfId="969" applyFont="1" applyFill="1" applyBorder="1"/>
    <xf numFmtId="0" fontId="147" fillId="0" borderId="0" xfId="0" applyFont="1"/>
    <xf numFmtId="9" fontId="152" fillId="0" borderId="0" xfId="947" applyNumberFormat="1" applyFont="1" applyFill="1" applyBorder="1"/>
    <xf numFmtId="9" fontId="151" fillId="0" borderId="0" xfId="947" applyFont="1" applyFill="1" applyBorder="1"/>
    <xf numFmtId="2" fontId="153" fillId="0" borderId="0" xfId="1434" applyNumberFormat="1" applyFont="1" applyFill="1" applyBorder="1" applyAlignment="1">
      <alignment horizontal="center"/>
    </xf>
    <xf numFmtId="9" fontId="149" fillId="0" borderId="0" xfId="1435" applyNumberFormat="1" applyFont="1" applyFill="1" applyBorder="1" applyAlignment="1" applyProtection="1">
      <alignment horizontal="center"/>
      <protection locked="0"/>
    </xf>
    <xf numFmtId="1" fontId="149" fillId="0" borderId="0" xfId="1435" applyNumberFormat="1" applyFont="1" applyFill="1" applyBorder="1" applyAlignment="1">
      <alignment horizontal="center"/>
    </xf>
    <xf numFmtId="171" fontId="149" fillId="0" borderId="0" xfId="1435" applyNumberFormat="1" applyFont="1" applyFill="1" applyBorder="1" applyAlignment="1">
      <alignment horizontal="center"/>
    </xf>
    <xf numFmtId="179" fontId="148" fillId="0" borderId="0" xfId="1" applyFont="1" applyFill="1" applyBorder="1" applyAlignment="1">
      <alignment horizontal="center"/>
    </xf>
    <xf numFmtId="179" fontId="149" fillId="0" borderId="0" xfId="1" applyFont="1" applyFill="1" applyBorder="1" applyAlignment="1">
      <alignment horizontal="center"/>
    </xf>
    <xf numFmtId="0" fontId="98" fillId="0" borderId="0" xfId="932"/>
    <xf numFmtId="9" fontId="124" fillId="0" borderId="0" xfId="947" applyNumberFormat="1" applyFont="1"/>
    <xf numFmtId="9" fontId="155" fillId="0" borderId="0" xfId="947" applyFont="1"/>
    <xf numFmtId="9" fontId="155" fillId="0" borderId="0" xfId="1436" applyFont="1"/>
    <xf numFmtId="0" fontId="119" fillId="0" borderId="0" xfId="932" applyFont="1" applyFill="1" applyBorder="1" applyAlignment="1" applyProtection="1">
      <alignment horizontal="center"/>
      <protection locked="0"/>
    </xf>
    <xf numFmtId="0" fontId="119" fillId="0" borderId="0" xfId="932" applyFont="1" applyFill="1" applyBorder="1" applyAlignment="1" applyProtection="1">
      <alignment horizontal="left"/>
      <protection locked="0"/>
    </xf>
    <xf numFmtId="179" fontId="148" fillId="0" borderId="0" xfId="1" applyFont="1" applyFill="1" applyBorder="1" applyAlignment="1" applyProtection="1">
      <alignment horizontal="left"/>
      <protection locked="0"/>
    </xf>
    <xf numFmtId="179" fontId="154" fillId="0" borderId="0" xfId="1" applyFont="1" applyFill="1" applyBorder="1" applyAlignment="1" applyProtection="1">
      <alignment horizontal="left"/>
      <protection locked="0"/>
    </xf>
    <xf numFmtId="179" fontId="154" fillId="0" borderId="0" xfId="1" applyFont="1" applyFill="1" applyBorder="1" applyAlignment="1">
      <alignment horizontal="center"/>
    </xf>
    <xf numFmtId="174" fontId="156" fillId="0" borderId="0" xfId="947" applyNumberFormat="1" applyFont="1" applyFill="1" applyBorder="1" applyAlignment="1">
      <alignment horizontal="center"/>
    </xf>
    <xf numFmtId="179" fontId="60" fillId="0" borderId="0" xfId="1" applyFont="1" applyFill="1" applyBorder="1" applyAlignment="1">
      <alignment horizontal="center" wrapText="1"/>
    </xf>
    <xf numFmtId="179" fontId="148" fillId="0" borderId="0" xfId="1" applyFont="1" applyFill="1" applyBorder="1" applyAlignment="1">
      <alignment horizontal="center" wrapText="1"/>
    </xf>
    <xf numFmtId="179" fontId="65" fillId="0" borderId="0" xfId="1" applyFont="1" applyFill="1" applyBorder="1" applyAlignment="1">
      <alignment horizontal="center" wrapText="1"/>
    </xf>
    <xf numFmtId="179" fontId="158" fillId="0" borderId="0" xfId="1" applyFont="1" applyFill="1" applyBorder="1" applyAlignment="1">
      <alignment horizontal="center" wrapText="1"/>
    </xf>
    <xf numFmtId="0" fontId="60" fillId="0" borderId="0" xfId="932" applyFont="1"/>
    <xf numFmtId="9" fontId="115" fillId="0" borderId="0" xfId="1436" applyFont="1" applyFill="1" applyBorder="1" applyAlignment="1" applyProtection="1">
      <alignment horizontal="center"/>
      <protection locked="0"/>
    </xf>
    <xf numFmtId="179" fontId="151" fillId="0" borderId="0" xfId="1" applyFont="1" applyFill="1" applyBorder="1"/>
    <xf numFmtId="180" fontId="148" fillId="0" borderId="0" xfId="1" applyNumberFormat="1" applyFont="1" applyFill="1" applyBorder="1" applyAlignment="1">
      <alignment horizontal="center"/>
    </xf>
    <xf numFmtId="9" fontId="160" fillId="53" borderId="3" xfId="929" applyNumberFormat="1" applyFont="1" applyFill="1" applyBorder="1"/>
    <xf numFmtId="0" fontId="161" fillId="54" borderId="3" xfId="909" applyFont="1" applyFill="1" applyBorder="1"/>
    <xf numFmtId="2" fontId="119" fillId="0" borderId="0" xfId="932" applyNumberFormat="1" applyFont="1" applyFill="1" applyBorder="1" applyAlignment="1" applyProtection="1">
      <alignment horizontal="left"/>
      <protection locked="0"/>
    </xf>
    <xf numFmtId="180" fontId="0" fillId="0" borderId="0" xfId="0" applyNumberFormat="1"/>
    <xf numFmtId="0" fontId="52" fillId="0" borderId="4" xfId="0" applyFont="1" applyBorder="1"/>
    <xf numFmtId="186" fontId="46" fillId="0" borderId="0" xfId="1" applyNumberFormat="1" applyFont="1" applyFill="1" applyBorder="1"/>
    <xf numFmtId="186" fontId="0" fillId="0" borderId="0" xfId="1" applyNumberFormat="1" applyFont="1" applyFill="1" applyBorder="1"/>
    <xf numFmtId="9" fontId="162" fillId="0" borderId="0" xfId="947" applyFont="1" applyFill="1" applyBorder="1" applyAlignment="1">
      <alignment horizontal="center"/>
    </xf>
    <xf numFmtId="9" fontId="149" fillId="0" borderId="0" xfId="1435" applyNumberFormat="1" applyFont="1" applyFill="1" applyBorder="1" applyAlignment="1">
      <alignment horizontal="center"/>
    </xf>
    <xf numFmtId="174" fontId="149" fillId="0" borderId="0" xfId="1435" applyNumberFormat="1" applyFont="1" applyFill="1" applyBorder="1" applyAlignment="1">
      <alignment horizontal="center"/>
    </xf>
    <xf numFmtId="0" fontId="60" fillId="0" borderId="0" xfId="0" applyFont="1" applyFill="1"/>
    <xf numFmtId="10" fontId="0" fillId="0" borderId="0" xfId="0" applyNumberFormat="1" applyBorder="1"/>
    <xf numFmtId="9" fontId="140" fillId="0" borderId="0" xfId="947" applyFont="1" applyFill="1" applyBorder="1" applyAlignment="1">
      <alignment horizontal="center"/>
    </xf>
    <xf numFmtId="9" fontId="167" fillId="55" borderId="0" xfId="907" applyNumberFormat="1" applyFont="1" applyFill="1" applyBorder="1" applyAlignment="1">
      <alignment horizontal="center"/>
    </xf>
    <xf numFmtId="4" fontId="140" fillId="0" borderId="0" xfId="1407" applyFont="1" applyFill="1" applyBorder="1">
      <alignment horizontal="center"/>
    </xf>
    <xf numFmtId="2" fontId="167" fillId="55" borderId="0" xfId="907" applyNumberFormat="1" applyFont="1" applyFill="1" applyBorder="1" applyAlignment="1">
      <alignment horizontal="center"/>
    </xf>
    <xf numFmtId="4" fontId="168" fillId="0" borderId="0" xfId="1407" applyFont="1" applyFill="1" applyBorder="1">
      <alignment horizontal="center"/>
    </xf>
    <xf numFmtId="0" fontId="61" fillId="0" borderId="0" xfId="6" applyFont="1" applyFill="1" applyBorder="1"/>
    <xf numFmtId="0" fontId="0" fillId="5" borderId="0" xfId="0" applyFill="1" applyBorder="1" applyAlignment="1">
      <alignment vertical="center" wrapText="1"/>
    </xf>
    <xf numFmtId="0" fontId="0" fillId="5" borderId="0" xfId="0" applyFill="1" applyBorder="1" applyAlignment="1">
      <alignment wrapText="1"/>
    </xf>
    <xf numFmtId="0" fontId="0" fillId="7" borderId="13" xfId="0" applyFill="1" applyBorder="1" applyAlignment="1">
      <alignment wrapText="1"/>
    </xf>
    <xf numFmtId="0" fontId="52" fillId="0" borderId="1" xfId="0" applyFont="1" applyBorder="1"/>
    <xf numFmtId="0" fontId="0" fillId="4" borderId="0" xfId="0" applyFill="1" applyBorder="1" applyAlignment="1">
      <alignment wrapText="1"/>
    </xf>
    <xf numFmtId="0" fontId="0" fillId="4" borderId="0" xfId="0" applyFill="1" applyBorder="1" applyAlignment="1">
      <alignment vertical="center" wrapText="1"/>
    </xf>
    <xf numFmtId="0" fontId="51" fillId="4" borderId="9" xfId="0" applyFont="1" applyFill="1" applyBorder="1" applyAlignment="1">
      <alignment vertical="center" wrapText="1"/>
    </xf>
    <xf numFmtId="186" fontId="0" fillId="4" borderId="1" xfId="1" applyNumberFormat="1" applyFont="1" applyFill="1" applyBorder="1" applyAlignment="1">
      <alignment horizontal="right" vertical="center"/>
    </xf>
    <xf numFmtId="186" fontId="0" fillId="4" borderId="0" xfId="1" applyNumberFormat="1" applyFont="1" applyFill="1" applyBorder="1" applyAlignment="1">
      <alignment vertical="center"/>
    </xf>
    <xf numFmtId="0" fontId="52" fillId="4" borderId="0" xfId="0" applyFont="1" applyFill="1" applyBorder="1" applyAlignment="1">
      <alignment horizontal="centerContinuous" vertical="center"/>
    </xf>
    <xf numFmtId="0" fontId="0" fillId="5" borderId="10" xfId="0" applyFill="1" applyBorder="1" applyAlignment="1">
      <alignment wrapText="1"/>
    </xf>
    <xf numFmtId="0" fontId="0" fillId="5" borderId="1" xfId="0" applyFill="1" applyBorder="1" applyAlignment="1">
      <alignment vertical="center" wrapText="1"/>
    </xf>
    <xf numFmtId="0" fontId="0" fillId="5" borderId="7" xfId="0" applyFill="1" applyBorder="1" applyAlignment="1">
      <alignment vertical="center" wrapText="1"/>
    </xf>
    <xf numFmtId="0" fontId="52" fillId="5" borderId="9" xfId="0" applyFont="1" applyFill="1" applyBorder="1" applyAlignment="1">
      <alignment vertical="center" wrapText="1"/>
    </xf>
    <xf numFmtId="180" fontId="0" fillId="0" borderId="0" xfId="0" applyNumberFormat="1" applyFill="1" applyBorder="1"/>
    <xf numFmtId="1" fontId="0" fillId="0" borderId="0" xfId="1" applyNumberFormat="1" applyFont="1" applyFill="1" applyBorder="1"/>
    <xf numFmtId="0" fontId="52" fillId="8" borderId="36" xfId="0" applyFont="1" applyFill="1" applyBorder="1"/>
    <xf numFmtId="179" fontId="0" fillId="4" borderId="0" xfId="1" applyFont="1" applyFill="1" applyBorder="1" applyAlignment="1">
      <alignment horizontal="center" vertical="center"/>
    </xf>
    <xf numFmtId="174" fontId="0" fillId="0" borderId="0" xfId="0" applyNumberFormat="1"/>
    <xf numFmtId="0" fontId="46" fillId="0" borderId="0" xfId="1502"/>
    <xf numFmtId="0" fontId="55" fillId="0" borderId="0" xfId="1502" applyFont="1"/>
    <xf numFmtId="0" fontId="46" fillId="0" borderId="0" xfId="1502" applyBorder="1"/>
    <xf numFmtId="0" fontId="46" fillId="0" borderId="22" xfId="1502" applyBorder="1"/>
    <xf numFmtId="0" fontId="46" fillId="0" borderId="21" xfId="1502" applyBorder="1"/>
    <xf numFmtId="0" fontId="54" fillId="0" borderId="0" xfId="1502" applyFont="1"/>
    <xf numFmtId="0" fontId="46" fillId="0" borderId="0" xfId="1502" applyBorder="1" applyAlignment="1">
      <alignment vertical="center"/>
    </xf>
    <xf numFmtId="0" fontId="46" fillId="0" borderId="0" xfId="1502" applyAlignment="1">
      <alignment horizontal="right"/>
    </xf>
    <xf numFmtId="0" fontId="46" fillId="0" borderId="0" xfId="1502" applyAlignment="1">
      <alignment vertical="center"/>
    </xf>
    <xf numFmtId="0" fontId="48" fillId="0" borderId="0" xfId="1502" applyFont="1"/>
    <xf numFmtId="0" fontId="52" fillId="0" borderId="0" xfId="1502" applyFont="1"/>
    <xf numFmtId="0" fontId="46" fillId="0" borderId="1" xfId="1502" applyBorder="1" applyAlignment="1">
      <alignment vertical="center"/>
    </xf>
    <xf numFmtId="0" fontId="57" fillId="0" borderId="0" xfId="1502" applyFont="1" applyBorder="1" applyAlignment="1">
      <alignment horizontal="left" vertical="center"/>
    </xf>
    <xf numFmtId="0" fontId="52" fillId="0" borderId="2" xfId="1502" applyFont="1" applyBorder="1" applyAlignment="1">
      <alignment horizontal="left" vertical="center"/>
    </xf>
    <xf numFmtId="0" fontId="52" fillId="0" borderId="2" xfId="1502" applyFont="1" applyBorder="1" applyAlignment="1">
      <alignment horizontal="center" vertical="center"/>
    </xf>
    <xf numFmtId="0" fontId="46" fillId="0" borderId="0" xfId="1502" applyFill="1" applyBorder="1" applyAlignment="1">
      <alignment vertical="center"/>
    </xf>
    <xf numFmtId="11" fontId="46" fillId="0" borderId="0" xfId="1502" applyNumberFormat="1"/>
    <xf numFmtId="175" fontId="0" fillId="0" borderId="0" xfId="1503" applyFont="1" applyAlignment="1">
      <alignment vertical="center"/>
    </xf>
    <xf numFmtId="11" fontId="46" fillId="0" borderId="0" xfId="1502" applyNumberFormat="1" applyBorder="1" applyAlignment="1">
      <alignment vertical="center"/>
    </xf>
    <xf numFmtId="0" fontId="67" fillId="0" borderId="0" xfId="1502" applyFont="1"/>
    <xf numFmtId="0" fontId="55" fillId="0" borderId="0" xfId="1502" applyFont="1" applyFill="1" applyBorder="1" applyAlignment="1">
      <alignment vertical="center"/>
    </xf>
    <xf numFmtId="11" fontId="46" fillId="0" borderId="1" xfId="1502" applyNumberFormat="1" applyBorder="1" applyAlignment="1">
      <alignment vertical="center"/>
    </xf>
    <xf numFmtId="169" fontId="46" fillId="0" borderId="0" xfId="1502" applyNumberFormat="1"/>
    <xf numFmtId="0" fontId="52" fillId="0" borderId="2" xfId="1502" applyFont="1" applyBorder="1" applyAlignment="1">
      <alignment horizontal="right" vertical="center"/>
    </xf>
    <xf numFmtId="0" fontId="46" fillId="0" borderId="0" xfId="1502" applyFont="1"/>
    <xf numFmtId="0" fontId="46" fillId="0" borderId="0" xfId="1502" applyFont="1" applyBorder="1" applyAlignment="1">
      <alignment horizontal="left" vertical="center"/>
    </xf>
    <xf numFmtId="0" fontId="52" fillId="0" borderId="8" xfId="1502" applyFont="1" applyBorder="1" applyAlignment="1">
      <alignment horizontal="right" vertical="center"/>
    </xf>
    <xf numFmtId="0" fontId="52" fillId="0" borderId="8" xfId="1502" applyFont="1" applyBorder="1" applyAlignment="1">
      <alignment horizontal="left" vertical="center"/>
    </xf>
    <xf numFmtId="173" fontId="0" fillId="0" borderId="0" xfId="1503" applyNumberFormat="1" applyFont="1"/>
    <xf numFmtId="3" fontId="46" fillId="0" borderId="1" xfId="1502" applyNumberFormat="1" applyBorder="1" applyAlignment="1">
      <alignment vertical="center"/>
    </xf>
    <xf numFmtId="0" fontId="46" fillId="46" borderId="0" xfId="1502" applyFill="1"/>
    <xf numFmtId="0" fontId="46" fillId="0" borderId="7" xfId="1502" applyFont="1" applyBorder="1" applyAlignment="1">
      <alignment horizontal="left" vertical="center"/>
    </xf>
    <xf numFmtId="0" fontId="46" fillId="0" borderId="0" xfId="1502" applyBorder="1" applyAlignment="1">
      <alignment horizontal="right" vertical="center"/>
    </xf>
    <xf numFmtId="180" fontId="0" fillId="0" borderId="1" xfId="0" applyNumberFormat="1" applyFill="1" applyBorder="1"/>
    <xf numFmtId="9" fontId="0" fillId="0" borderId="1" xfId="0" applyNumberFormat="1" applyBorder="1"/>
    <xf numFmtId="10" fontId="149" fillId="0" borderId="0" xfId="1" applyNumberFormat="1" applyFont="1" applyFill="1" applyBorder="1" applyAlignment="1">
      <alignment horizontal="center"/>
    </xf>
    <xf numFmtId="0" fontId="52" fillId="4" borderId="20" xfId="0" applyFont="1" applyFill="1" applyBorder="1"/>
    <xf numFmtId="0" fontId="52" fillId="4" borderId="19" xfId="0" quotePrefix="1" applyFont="1" applyFill="1" applyBorder="1" applyAlignment="1">
      <alignment horizontal="right"/>
    </xf>
    <xf numFmtId="0" fontId="52" fillId="4" borderId="1" xfId="0" applyFont="1" applyFill="1" applyBorder="1" applyAlignment="1">
      <alignment horizontal="right"/>
    </xf>
    <xf numFmtId="0" fontId="51" fillId="4" borderId="8" xfId="0" applyNumberFormat="1" applyFont="1" applyFill="1" applyBorder="1" applyAlignment="1">
      <alignment horizontal="right" vertical="center"/>
    </xf>
    <xf numFmtId="0" fontId="51" fillId="4" borderId="0" xfId="0" applyFont="1" applyFill="1" applyBorder="1" applyAlignment="1">
      <alignment vertical="center" wrapText="1"/>
    </xf>
    <xf numFmtId="0" fontId="0" fillId="0" borderId="0" xfId="0"/>
    <xf numFmtId="11" fontId="0" fillId="0" borderId="53" xfId="0" applyNumberFormat="1" applyBorder="1" applyAlignment="1">
      <alignment vertical="center"/>
    </xf>
    <xf numFmtId="11" fontId="69" fillId="0" borderId="0" xfId="0" applyNumberFormat="1" applyFont="1" applyBorder="1" applyAlignment="1">
      <alignment vertical="center"/>
    </xf>
    <xf numFmtId="0" fontId="0" fillId="0" borderId="0" xfId="1502" applyFont="1" applyAlignment="1">
      <alignment vertical="center"/>
    </xf>
    <xf numFmtId="0" fontId="0" fillId="0" borderId="0" xfId="0"/>
    <xf numFmtId="2" fontId="0" fillId="0" borderId="0" xfId="0" applyNumberFormat="1" applyBorder="1"/>
    <xf numFmtId="0" fontId="0" fillId="64" borderId="11" xfId="0" applyFont="1" applyFill="1" applyBorder="1"/>
    <xf numFmtId="0" fontId="0" fillId="63" borderId="11" xfId="0" applyFont="1" applyFill="1" applyBorder="1"/>
    <xf numFmtId="0" fontId="174" fillId="0" borderId="0" xfId="0" applyFont="1"/>
    <xf numFmtId="0" fontId="80" fillId="62" borderId="54" xfId="0" applyFont="1" applyFill="1" applyBorder="1" applyAlignment="1">
      <alignment vertical="center"/>
    </xf>
    <xf numFmtId="0" fontId="80" fillId="62" borderId="55" xfId="0" applyFont="1" applyFill="1" applyBorder="1" applyAlignment="1">
      <alignment vertical="center"/>
    </xf>
    <xf numFmtId="11" fontId="0" fillId="63" borderId="11" xfId="0" applyNumberFormat="1" applyFont="1" applyFill="1" applyBorder="1" applyAlignment="1">
      <alignment vertical="center"/>
    </xf>
    <xf numFmtId="11" fontId="0" fillId="64" borderId="11" xfId="0" applyNumberFormat="1" applyFont="1" applyFill="1" applyBorder="1" applyAlignment="1">
      <alignment vertical="center"/>
    </xf>
    <xf numFmtId="11" fontId="0" fillId="64" borderId="12" xfId="2" applyNumberFormat="1" applyFont="1" applyFill="1" applyBorder="1" applyAlignment="1">
      <alignment vertical="center"/>
    </xf>
    <xf numFmtId="0" fontId="0" fillId="0" borderId="0" xfId="1502" applyFont="1"/>
    <xf numFmtId="0" fontId="0" fillId="0" borderId="0" xfId="0" applyAlignment="1">
      <alignment horizontal="center"/>
    </xf>
    <xf numFmtId="0" fontId="0" fillId="0" borderId="0" xfId="0"/>
    <xf numFmtId="0" fontId="0" fillId="63" borderId="11" xfId="0" applyFont="1" applyFill="1" applyBorder="1" applyAlignment="1">
      <alignment vertical="center"/>
    </xf>
    <xf numFmtId="0" fontId="0" fillId="64" borderId="11" xfId="0" applyFont="1" applyFill="1" applyBorder="1" applyAlignment="1">
      <alignment vertical="center"/>
    </xf>
    <xf numFmtId="0" fontId="0" fillId="64" borderId="12" xfId="0" applyFont="1" applyFill="1" applyBorder="1" applyAlignment="1">
      <alignment vertical="center"/>
    </xf>
    <xf numFmtId="0" fontId="0" fillId="63" borderId="15" xfId="0" applyFont="1" applyFill="1" applyBorder="1" applyAlignment="1">
      <alignment vertical="center"/>
    </xf>
    <xf numFmtId="175" fontId="0" fillId="63" borderId="11" xfId="2" applyNumberFormat="1" applyFont="1" applyFill="1" applyBorder="1" applyAlignment="1">
      <alignment vertical="center"/>
    </xf>
    <xf numFmtId="0" fontId="0" fillId="64" borderId="15" xfId="0" applyFont="1" applyFill="1" applyBorder="1" applyAlignment="1">
      <alignment vertical="center"/>
    </xf>
    <xf numFmtId="175" fontId="0" fillId="64" borderId="11" xfId="2" applyNumberFormat="1" applyFont="1" applyFill="1" applyBorder="1" applyAlignment="1">
      <alignment vertical="center"/>
    </xf>
    <xf numFmtId="0" fontId="0" fillId="64" borderId="16" xfId="0" applyFont="1" applyFill="1" applyBorder="1" applyAlignment="1">
      <alignment vertical="center"/>
    </xf>
    <xf numFmtId="11" fontId="0" fillId="64" borderId="12" xfId="0" applyNumberFormat="1" applyFont="1" applyFill="1" applyBorder="1" applyAlignment="1">
      <alignment vertical="center"/>
    </xf>
    <xf numFmtId="0" fontId="17" fillId="0" borderId="0" xfId="1604"/>
    <xf numFmtId="0" fontId="17" fillId="3" borderId="0" xfId="1604" applyFill="1"/>
    <xf numFmtId="9" fontId="150" fillId="0" borderId="0" xfId="1605" applyFont="1" applyFill="1" applyBorder="1"/>
    <xf numFmtId="9" fontId="151" fillId="0" borderId="0" xfId="1605" applyFont="1" applyFill="1" applyBorder="1"/>
    <xf numFmtId="0" fontId="65" fillId="47" borderId="46" xfId="1606" applyFont="1" applyFill="1" applyBorder="1" applyAlignment="1">
      <alignment horizontal="center" wrapText="1"/>
    </xf>
    <xf numFmtId="0" fontId="98" fillId="0" borderId="36" xfId="1606" applyFont="1" applyFill="1" applyBorder="1"/>
    <xf numFmtId="0" fontId="144" fillId="0" borderId="0" xfId="1606" applyFont="1" applyFill="1" applyBorder="1"/>
    <xf numFmtId="0" fontId="98" fillId="0" borderId="0" xfId="1606" applyFont="1" applyFill="1" applyBorder="1"/>
    <xf numFmtId="9" fontId="151" fillId="61" borderId="0" xfId="1605" applyFont="1" applyFill="1" applyBorder="1"/>
    <xf numFmtId="0" fontId="154" fillId="0" borderId="0" xfId="1606" applyFont="1" applyFill="1" applyBorder="1" applyAlignment="1" applyProtection="1">
      <alignment horizontal="center"/>
      <protection locked="0"/>
    </xf>
    <xf numFmtId="0" fontId="154" fillId="0" borderId="0" xfId="1606" applyFont="1" applyFill="1" applyBorder="1" applyAlignment="1" applyProtection="1">
      <alignment horizontal="left"/>
      <protection locked="0"/>
    </xf>
    <xf numFmtId="0" fontId="60" fillId="0" borderId="0" xfId="1606" applyFont="1" applyFill="1" applyBorder="1"/>
    <xf numFmtId="9" fontId="152" fillId="49" borderId="44" xfId="1607" applyNumberFormat="1" applyFont="1" applyFill="1" applyBorder="1"/>
    <xf numFmtId="0" fontId="150" fillId="0" borderId="0" xfId="1606" applyFont="1" applyFill="1" applyBorder="1"/>
    <xf numFmtId="2" fontId="156" fillId="0" borderId="0" xfId="1606" applyNumberFormat="1" applyFont="1" applyFill="1" applyBorder="1" applyAlignment="1">
      <alignment horizontal="center"/>
    </xf>
    <xf numFmtId="0" fontId="154" fillId="0" borderId="0" xfId="1606" applyFont="1" applyFill="1" applyBorder="1" applyAlignment="1">
      <alignment horizontal="center"/>
    </xf>
    <xf numFmtId="0" fontId="60" fillId="0" borderId="1" xfId="1606" applyFont="1" applyFill="1" applyBorder="1"/>
    <xf numFmtId="0" fontId="60" fillId="0" borderId="0" xfId="1606" applyFont="1" applyFill="1" applyBorder="1" applyAlignment="1">
      <alignment horizontal="center"/>
    </xf>
    <xf numFmtId="0" fontId="60" fillId="0" borderId="0" xfId="1606" applyFont="1" applyFill="1" applyBorder="1" applyAlignment="1" applyProtection="1">
      <alignment horizontal="center"/>
      <protection locked="0"/>
    </xf>
    <xf numFmtId="0" fontId="60" fillId="0" borderId="0" xfId="1606" applyFont="1" applyFill="1" applyBorder="1" applyAlignment="1">
      <alignment horizontal="center" wrapText="1"/>
    </xf>
    <xf numFmtId="0" fontId="157" fillId="0" borderId="0" xfId="1606" applyFont="1" applyFill="1" applyBorder="1" applyAlignment="1">
      <alignment horizontal="center" wrapText="1"/>
    </xf>
    <xf numFmtId="2" fontId="60" fillId="50" borderId="1" xfId="1606" applyNumberFormat="1" applyFont="1" applyFill="1" applyBorder="1" applyAlignment="1" applyProtection="1">
      <alignment horizontal="center"/>
      <protection locked="0"/>
    </xf>
    <xf numFmtId="0" fontId="65" fillId="51" borderId="46" xfId="1606" applyFont="1" applyFill="1" applyBorder="1" applyAlignment="1">
      <alignment horizontal="center" wrapText="1"/>
    </xf>
    <xf numFmtId="0" fontId="64" fillId="51" borderId="46" xfId="1606" applyFont="1" applyFill="1" applyBorder="1"/>
    <xf numFmtId="10" fontId="150" fillId="0" borderId="0" xfId="1605" applyNumberFormat="1" applyFont="1" applyFill="1" applyBorder="1"/>
    <xf numFmtId="174" fontId="151" fillId="0" borderId="0" xfId="1605" applyNumberFormat="1" applyFont="1" applyFill="1" applyBorder="1"/>
    <xf numFmtId="0" fontId="159" fillId="0" borderId="0" xfId="1606" applyFont="1" applyFill="1" applyBorder="1"/>
    <xf numFmtId="10" fontId="150" fillId="0" borderId="0" xfId="1606" applyNumberFormat="1" applyFont="1" applyFill="1" applyBorder="1"/>
    <xf numFmtId="0" fontId="60" fillId="50" borderId="1" xfId="1606" applyFont="1" applyFill="1" applyBorder="1" applyAlignment="1" applyProtection="1">
      <alignment horizontal="center"/>
      <protection locked="0"/>
    </xf>
    <xf numFmtId="0" fontId="65" fillId="50" borderId="46" xfId="1606" applyFont="1" applyFill="1" applyBorder="1" applyAlignment="1">
      <alignment horizontal="center" wrapText="1"/>
    </xf>
    <xf numFmtId="0" fontId="65" fillId="50" borderId="48" xfId="1606" applyFont="1" applyFill="1" applyBorder="1" applyAlignment="1">
      <alignment horizontal="center" wrapText="1"/>
    </xf>
    <xf numFmtId="0" fontId="65" fillId="51" borderId="0" xfId="1606" applyFont="1" applyFill="1" applyBorder="1" applyAlignment="1">
      <alignment horizontal="center" wrapText="1"/>
    </xf>
    <xf numFmtId="0" fontId="65" fillId="52" borderId="0" xfId="1606" applyFont="1" applyFill="1" applyBorder="1" applyAlignment="1">
      <alignment horizontal="center" wrapText="1"/>
    </xf>
    <xf numFmtId="2" fontId="96" fillId="0" borderId="0" xfId="1606" applyNumberFormat="1" applyFont="1" applyFill="1" applyBorder="1" applyAlignment="1">
      <alignment horizontal="center"/>
    </xf>
    <xf numFmtId="0" fontId="156" fillId="0" borderId="0" xfId="1606" applyFont="1" applyFill="1" applyBorder="1" applyAlignment="1">
      <alignment horizontal="center"/>
    </xf>
    <xf numFmtId="0" fontId="156" fillId="0" borderId="0" xfId="1606" applyFont="1" applyFill="1" applyBorder="1"/>
    <xf numFmtId="2" fontId="156" fillId="0" borderId="1" xfId="1606" applyNumberFormat="1" applyFont="1" applyFill="1" applyBorder="1" applyAlignment="1">
      <alignment horizontal="center"/>
    </xf>
    <xf numFmtId="0" fontId="156" fillId="0" borderId="1" xfId="1606" applyFont="1" applyFill="1" applyBorder="1" applyAlignment="1">
      <alignment horizontal="center"/>
    </xf>
    <xf numFmtId="0" fontId="156" fillId="0" borderId="1" xfId="1606" applyFont="1" applyFill="1" applyBorder="1"/>
    <xf numFmtId="9" fontId="60" fillId="0" borderId="0" xfId="1605" applyFont="1" applyFill="1" applyBorder="1"/>
    <xf numFmtId="166" fontId="162" fillId="0" borderId="0" xfId="1608" applyFont="1" applyFill="1" applyBorder="1"/>
    <xf numFmtId="0" fontId="157" fillId="0" borderId="0" xfId="1606" applyFont="1" applyFill="1" applyBorder="1" applyAlignment="1" applyProtection="1">
      <alignment horizontal="left"/>
      <protection locked="0"/>
    </xf>
    <xf numFmtId="166" fontId="153" fillId="0" borderId="0" xfId="1608" applyFont="1" applyFill="1" applyBorder="1"/>
    <xf numFmtId="2" fontId="154" fillId="0" borderId="0" xfId="1606" applyNumberFormat="1" applyFont="1" applyFill="1" applyBorder="1" applyAlignment="1" applyProtection="1">
      <alignment horizontal="left"/>
      <protection locked="0"/>
    </xf>
    <xf numFmtId="0" fontId="98" fillId="0" borderId="0" xfId="1606" applyFont="1" applyFill="1" applyBorder="1" applyAlignment="1">
      <alignment horizontal="left"/>
    </xf>
    <xf numFmtId="0" fontId="165" fillId="0" borderId="0" xfId="1606" applyFont="1" applyFill="1" applyBorder="1"/>
    <xf numFmtId="0" fontId="154" fillId="0" borderId="1" xfId="1606" applyFont="1" applyFill="1" applyBorder="1" applyAlignment="1" applyProtection="1">
      <alignment horizontal="center"/>
      <protection locked="0"/>
    </xf>
    <xf numFmtId="0" fontId="65" fillId="0" borderId="1" xfId="1606" applyFont="1" applyFill="1" applyBorder="1"/>
    <xf numFmtId="2" fontId="60" fillId="0" borderId="0" xfId="1606" applyNumberFormat="1" applyFont="1" applyFill="1" applyBorder="1"/>
    <xf numFmtId="0" fontId="163" fillId="0" borderId="1" xfId="1606" applyFont="1" applyFill="1" applyBorder="1" applyAlignment="1" applyProtection="1">
      <alignment horizontal="center"/>
      <protection locked="0"/>
    </xf>
    <xf numFmtId="0" fontId="65" fillId="0" borderId="0" xfId="1606" applyFont="1" applyFill="1" applyBorder="1" applyAlignment="1">
      <alignment horizontal="left"/>
    </xf>
    <xf numFmtId="2" fontId="60" fillId="0" borderId="0" xfId="1606" applyNumberFormat="1" applyFont="1" applyFill="1" applyBorder="1" applyAlignment="1">
      <alignment horizontal="left"/>
    </xf>
    <xf numFmtId="0" fontId="60" fillId="0" borderId="0" xfId="1606" applyFont="1" applyFill="1" applyBorder="1" applyAlignment="1">
      <alignment horizontal="left"/>
    </xf>
    <xf numFmtId="2" fontId="156" fillId="0" borderId="0" xfId="1606" applyNumberFormat="1" applyFont="1" applyFill="1" applyBorder="1" applyAlignment="1">
      <alignment horizontal="left"/>
    </xf>
    <xf numFmtId="0" fontId="164" fillId="0" borderId="0" xfId="1606" applyFont="1" applyFill="1" applyBorder="1" applyAlignment="1">
      <alignment horizontal="center"/>
    </xf>
    <xf numFmtId="0" fontId="65" fillId="0" borderId="0" xfId="1606" applyFont="1" applyFill="1" applyBorder="1"/>
    <xf numFmtId="2" fontId="156" fillId="0" borderId="0" xfId="1606" applyNumberFormat="1" applyFont="1" applyFill="1" applyAlignment="1">
      <alignment horizontal="center"/>
    </xf>
    <xf numFmtId="2" fontId="60" fillId="0" borderId="0" xfId="1606" applyNumberFormat="1" applyFont="1" applyFill="1" applyAlignment="1">
      <alignment horizontal="left"/>
    </xf>
    <xf numFmtId="2" fontId="98" fillId="0" borderId="0" xfId="1606" applyNumberFormat="1" applyFont="1" applyFill="1" applyBorder="1"/>
    <xf numFmtId="9" fontId="98" fillId="0" borderId="0" xfId="1606" applyNumberFormat="1" applyFont="1" applyFill="1" applyBorder="1"/>
    <xf numFmtId="2" fontId="156" fillId="50" borderId="0" xfId="1606" applyNumberFormat="1" applyFont="1" applyFill="1" applyBorder="1" applyAlignment="1">
      <alignment horizontal="center"/>
    </xf>
    <xf numFmtId="2" fontId="96" fillId="8" borderId="0" xfId="1606" applyNumberFormat="1" applyFont="1" applyFill="1" applyBorder="1" applyAlignment="1">
      <alignment horizontal="left"/>
    </xf>
    <xf numFmtId="10" fontId="98" fillId="0" borderId="0" xfId="1606" applyNumberFormat="1" applyFont="1" applyFill="1" applyBorder="1"/>
    <xf numFmtId="0" fontId="166" fillId="0" borderId="1" xfId="1606" applyFont="1" applyFill="1" applyBorder="1" applyAlignment="1">
      <alignment horizontal="center"/>
    </xf>
    <xf numFmtId="0" fontId="166" fillId="0" borderId="1" xfId="1606" applyFont="1" applyFill="1" applyBorder="1"/>
    <xf numFmtId="0" fontId="65" fillId="0" borderId="0" xfId="1606" applyFont="1" applyFill="1" applyBorder="1" applyAlignment="1">
      <alignment horizontal="center"/>
    </xf>
    <xf numFmtId="2" fontId="60" fillId="0" borderId="0" xfId="1606" applyNumberFormat="1" applyFont="1" applyFill="1" applyBorder="1" applyAlignment="1">
      <alignment horizontal="center"/>
    </xf>
    <xf numFmtId="0" fontId="166" fillId="0" borderId="0" xfId="1606" applyFont="1" applyFill="1" applyBorder="1"/>
    <xf numFmtId="0" fontId="98" fillId="0" borderId="0" xfId="1606" applyFont="1" applyFill="1" applyBorder="1" applyAlignment="1">
      <alignment horizontal="center"/>
    </xf>
    <xf numFmtId="0" fontId="64" fillId="0" borderId="0" xfId="1606" applyFont="1" applyFill="1" applyBorder="1" applyAlignment="1">
      <alignment horizontal="center"/>
    </xf>
    <xf numFmtId="0" fontId="64" fillId="0" borderId="0" xfId="1606" applyFont="1" applyFill="1" applyBorder="1" applyAlignment="1"/>
    <xf numFmtId="11" fontId="0" fillId="0" borderId="0" xfId="1503" applyNumberFormat="1" applyFont="1" applyAlignment="1">
      <alignment vertical="center"/>
    </xf>
    <xf numFmtId="0" fontId="17" fillId="4" borderId="0" xfId="1604" applyFill="1"/>
    <xf numFmtId="0" fontId="0" fillId="0" borderId="0" xfId="0"/>
    <xf numFmtId="0" fontId="52" fillId="0" borderId="0" xfId="0" applyFont="1" applyBorder="1" applyAlignment="1">
      <alignment horizontal="center"/>
    </xf>
    <xf numFmtId="179" fontId="0" fillId="0" borderId="0" xfId="1" applyFont="1" applyBorder="1" applyAlignment="1">
      <alignment horizontal="center"/>
    </xf>
    <xf numFmtId="0" fontId="0" fillId="0" borderId="0" xfId="0"/>
    <xf numFmtId="0" fontId="17" fillId="0" borderId="0" xfId="1604" applyFill="1" applyBorder="1"/>
    <xf numFmtId="0" fontId="17" fillId="0" borderId="0" xfId="1604" applyFill="1"/>
    <xf numFmtId="0" fontId="165" fillId="0" borderId="0" xfId="3604" applyFont="1" applyFill="1" applyBorder="1"/>
    <xf numFmtId="0" fontId="187" fillId="0" borderId="0" xfId="0" applyFont="1"/>
    <xf numFmtId="0" fontId="0" fillId="0" borderId="0" xfId="0" applyFill="1" applyBorder="1"/>
    <xf numFmtId="0" fontId="52" fillId="0" borderId="0" xfId="0" applyFont="1" applyBorder="1"/>
    <xf numFmtId="186" fontId="0" fillId="0" borderId="5" xfId="1" applyNumberFormat="1" applyFont="1" applyBorder="1"/>
    <xf numFmtId="0" fontId="17" fillId="4" borderId="0" xfId="1604" applyFill="1" applyBorder="1"/>
    <xf numFmtId="194" fontId="187" fillId="0" borderId="0" xfId="0" applyNumberFormat="1" applyFont="1"/>
    <xf numFmtId="0" fontId="0" fillId="0" borderId="0" xfId="0"/>
    <xf numFmtId="179" fontId="0" fillId="0" borderId="0" xfId="1" applyFont="1"/>
    <xf numFmtId="0" fontId="0" fillId="0" borderId="0" xfId="0" applyBorder="1"/>
    <xf numFmtId="0" fontId="52" fillId="0" borderId="0" xfId="0" applyFont="1"/>
    <xf numFmtId="186" fontId="0" fillId="0" borderId="0" xfId="1" applyNumberFormat="1" applyFont="1"/>
    <xf numFmtId="0" fontId="165" fillId="0" borderId="0" xfId="3604" applyFont="1" applyFill="1" applyBorder="1"/>
    <xf numFmtId="0" fontId="185" fillId="0" borderId="0" xfId="0" applyFont="1"/>
    <xf numFmtId="194" fontId="185" fillId="0" borderId="0" xfId="0" applyNumberFormat="1" applyFont="1"/>
    <xf numFmtId="0" fontId="52" fillId="8" borderId="0" xfId="0" applyFont="1" applyFill="1" applyAlignment="1">
      <alignment horizontal="left"/>
    </xf>
    <xf numFmtId="9" fontId="150" fillId="0" borderId="0" xfId="1605" applyNumberFormat="1" applyFont="1" applyFill="1" applyBorder="1"/>
    <xf numFmtId="0" fontId="0" fillId="4" borderId="0" xfId="0" applyFill="1" applyBorder="1"/>
    <xf numFmtId="186" fontId="0" fillId="0" borderId="0" xfId="1" applyNumberFormat="1" applyFont="1"/>
    <xf numFmtId="179" fontId="148" fillId="0" borderId="0" xfId="1" applyFont="1" applyFill="1" applyBorder="1" applyAlignment="1">
      <alignment horizontal="center"/>
    </xf>
    <xf numFmtId="179" fontId="149" fillId="0" borderId="0" xfId="1" applyFont="1" applyFill="1" applyBorder="1" applyAlignment="1">
      <alignment horizontal="center"/>
    </xf>
    <xf numFmtId="180" fontId="148" fillId="0" borderId="0" xfId="1" applyNumberFormat="1" applyFont="1" applyFill="1" applyBorder="1" applyAlignment="1">
      <alignment horizontal="center"/>
    </xf>
    <xf numFmtId="0" fontId="52" fillId="0" borderId="1" xfId="0" applyFont="1" applyBorder="1"/>
    <xf numFmtId="10" fontId="149" fillId="0" borderId="0" xfId="1" applyNumberFormat="1" applyFont="1" applyFill="1" applyBorder="1" applyAlignment="1">
      <alignment horizontal="center"/>
    </xf>
    <xf numFmtId="186" fontId="0" fillId="0" borderId="0" xfId="1" applyNumberFormat="1" applyFont="1" applyBorder="1"/>
    <xf numFmtId="186" fontId="186" fillId="8" borderId="62" xfId="1" applyNumberFormat="1" applyFont="1" applyFill="1" applyBorder="1"/>
    <xf numFmtId="186" fontId="184" fillId="8" borderId="62" xfId="1" applyNumberFormat="1" applyFont="1" applyFill="1" applyBorder="1"/>
    <xf numFmtId="0" fontId="0" fillId="0" borderId="0" xfId="0"/>
    <xf numFmtId="0" fontId="52" fillId="0" borderId="0" xfId="0" applyFont="1"/>
    <xf numFmtId="10" fontId="0" fillId="0" borderId="0" xfId="0" applyNumberFormat="1" applyFont="1" applyFill="1" applyBorder="1"/>
    <xf numFmtId="10" fontId="0" fillId="0" borderId="0" xfId="0" applyNumberFormat="1" applyFill="1" applyBorder="1"/>
    <xf numFmtId="186" fontId="188" fillId="0" borderId="5" xfId="1" applyNumberFormat="1" applyFont="1" applyFill="1" applyBorder="1"/>
    <xf numFmtId="186" fontId="188" fillId="0" borderId="0" xfId="1" applyNumberFormat="1" applyFont="1" applyFill="1" applyBorder="1"/>
    <xf numFmtId="186" fontId="189" fillId="0" borderId="0" xfId="1" applyNumberFormat="1" applyFont="1" applyFill="1" applyBorder="1"/>
    <xf numFmtId="186" fontId="184" fillId="0" borderId="0" xfId="1" applyNumberFormat="1" applyFont="1" applyFill="1" applyBorder="1"/>
    <xf numFmtId="180" fontId="52" fillId="0" borderId="4" xfId="1" applyNumberFormat="1" applyFont="1" applyBorder="1"/>
    <xf numFmtId="179" fontId="52" fillId="0" borderId="0" xfId="1" applyFont="1" applyFill="1" applyBorder="1" applyAlignment="1">
      <alignment horizontal="right" vertical="center"/>
    </xf>
    <xf numFmtId="0" fontId="0" fillId="0" borderId="30" xfId="0" applyBorder="1"/>
    <xf numFmtId="186" fontId="188" fillId="0" borderId="1" xfId="1" applyNumberFormat="1" applyFont="1" applyFill="1" applyBorder="1"/>
    <xf numFmtId="186" fontId="0" fillId="0" borderId="0" xfId="0" applyNumberFormat="1" applyFill="1" applyBorder="1"/>
    <xf numFmtId="179" fontId="0" fillId="0" borderId="0" xfId="0" applyNumberFormat="1" applyFill="1" applyBorder="1"/>
    <xf numFmtId="0" fontId="0" fillId="0" borderId="27" xfId="0" applyBorder="1"/>
    <xf numFmtId="0" fontId="52" fillId="0" borderId="28" xfId="0" applyFont="1" applyBorder="1"/>
    <xf numFmtId="0" fontId="0" fillId="0" borderId="28" xfId="0" applyBorder="1"/>
    <xf numFmtId="0" fontId="52" fillId="8" borderId="28" xfId="0" applyFont="1" applyFill="1" applyBorder="1"/>
    <xf numFmtId="0" fontId="0" fillId="0" borderId="29" xfId="0" applyBorder="1"/>
    <xf numFmtId="0" fontId="52" fillId="0" borderId="30" xfId="0" applyFont="1" applyBorder="1"/>
    <xf numFmtId="0" fontId="0" fillId="0" borderId="31" xfId="0" applyBorder="1"/>
    <xf numFmtId="179" fontId="52" fillId="0" borderId="30" xfId="1" applyFont="1" applyBorder="1"/>
    <xf numFmtId="194" fontId="0" fillId="0" borderId="0" xfId="0" applyNumberFormat="1" applyBorder="1"/>
    <xf numFmtId="186" fontId="0" fillId="0" borderId="0" xfId="0" applyNumberFormat="1" applyBorder="1"/>
    <xf numFmtId="0" fontId="165" fillId="0" borderId="30" xfId="3604" applyFont="1" applyFill="1" applyBorder="1"/>
    <xf numFmtId="0" fontId="0" fillId="0" borderId="34" xfId="0" applyBorder="1"/>
    <xf numFmtId="0" fontId="0" fillId="0" borderId="32" xfId="0" applyBorder="1"/>
    <xf numFmtId="0" fontId="0" fillId="0" borderId="33" xfId="0" applyBorder="1"/>
    <xf numFmtId="0" fontId="165" fillId="0" borderId="30" xfId="1606" applyFont="1" applyFill="1" applyBorder="1"/>
    <xf numFmtId="0" fontId="160" fillId="0" borderId="0" xfId="929" applyFont="1" applyFill="1" applyBorder="1" applyAlignment="1">
      <alignment horizontal="center"/>
    </xf>
    <xf numFmtId="0" fontId="161" fillId="0" borderId="0" xfId="909" applyFont="1" applyFill="1" applyBorder="1"/>
    <xf numFmtId="9" fontId="160" fillId="0" borderId="0" xfId="929" applyNumberFormat="1" applyFont="1" applyFill="1" applyBorder="1"/>
    <xf numFmtId="0" fontId="165" fillId="0" borderId="0" xfId="1606" applyFont="1" applyFill="1" applyBorder="1" applyAlignment="1">
      <alignment horizontal="left"/>
    </xf>
    <xf numFmtId="0" fontId="17" fillId="0" borderId="60" xfId="1604" applyBorder="1"/>
    <xf numFmtId="0" fontId="17" fillId="4" borderId="60" xfId="1604" applyFill="1" applyBorder="1"/>
    <xf numFmtId="0" fontId="17" fillId="60" borderId="0" xfId="1604" applyFill="1"/>
    <xf numFmtId="0" fontId="193" fillId="60" borderId="0" xfId="924" applyFont="1" applyFill="1" applyBorder="1"/>
    <xf numFmtId="0" fontId="17" fillId="60" borderId="0" xfId="1604" applyFill="1" applyBorder="1"/>
    <xf numFmtId="0" fontId="112" fillId="60" borderId="0" xfId="924" applyFill="1" applyBorder="1"/>
    <xf numFmtId="0" fontId="112" fillId="60" borderId="40" xfId="924" applyFill="1"/>
    <xf numFmtId="0" fontId="10" fillId="60" borderId="0" xfId="1604" applyFont="1" applyFill="1" applyBorder="1"/>
    <xf numFmtId="0" fontId="122" fillId="60" borderId="0" xfId="1604" applyFont="1" applyFill="1"/>
    <xf numFmtId="0" fontId="122" fillId="60" borderId="0" xfId="1604" applyFont="1" applyFill="1" applyBorder="1"/>
    <xf numFmtId="1" fontId="112" fillId="60" borderId="40" xfId="924" applyNumberFormat="1" applyFill="1"/>
    <xf numFmtId="2" fontId="17" fillId="60" borderId="0" xfId="1604" applyNumberFormat="1" applyFill="1"/>
    <xf numFmtId="0" fontId="112" fillId="60" borderId="63" xfId="924" applyFill="1" applyBorder="1"/>
    <xf numFmtId="1" fontId="112" fillId="60" borderId="63" xfId="924" applyNumberFormat="1" applyFill="1" applyBorder="1"/>
    <xf numFmtId="0" fontId="192" fillId="60" borderId="60" xfId="1604" applyFont="1" applyFill="1" applyBorder="1" applyAlignment="1">
      <alignment horizontal="center" vertical="center"/>
    </xf>
    <xf numFmtId="9" fontId="192" fillId="60" borderId="60" xfId="1604" applyNumberFormat="1" applyFont="1" applyFill="1" applyBorder="1" applyAlignment="1">
      <alignment horizontal="center" vertical="center"/>
    </xf>
    <xf numFmtId="10" fontId="192" fillId="60" borderId="60" xfId="1604" applyNumberFormat="1" applyFont="1" applyFill="1" applyBorder="1" applyAlignment="1">
      <alignment horizontal="center" vertical="center"/>
    </xf>
    <xf numFmtId="1" fontId="192" fillId="60" borderId="60" xfId="1604" applyNumberFormat="1" applyFont="1" applyFill="1" applyBorder="1" applyAlignment="1">
      <alignment horizontal="center" vertical="center"/>
    </xf>
    <xf numFmtId="2" fontId="192" fillId="60" borderId="60" xfId="1604" applyNumberFormat="1" applyFont="1" applyFill="1" applyBorder="1" applyAlignment="1">
      <alignment horizontal="center" vertical="center"/>
    </xf>
    <xf numFmtId="0" fontId="192" fillId="60" borderId="60" xfId="924" applyFont="1" applyFill="1" applyBorder="1" applyAlignment="1">
      <alignment horizontal="center" vertical="center"/>
    </xf>
    <xf numFmtId="0" fontId="17" fillId="60" borderId="60" xfId="1604" applyFill="1" applyBorder="1"/>
    <xf numFmtId="171" fontId="17" fillId="4" borderId="0" xfId="1604" applyNumberFormat="1" applyFill="1"/>
    <xf numFmtId="9" fontId="11" fillId="4" borderId="60" xfId="966" applyNumberFormat="1" applyFont="1" applyFill="1" applyBorder="1" applyAlignment="1">
      <alignment vertical="center"/>
    </xf>
    <xf numFmtId="9" fontId="11" fillId="4" borderId="0" xfId="966" applyNumberFormat="1" applyFont="1" applyFill="1" applyBorder="1" applyAlignment="1">
      <alignment vertical="center"/>
    </xf>
    <xf numFmtId="9" fontId="0" fillId="4" borderId="0" xfId="1502" applyNumberFormat="1" applyFont="1" applyFill="1" applyBorder="1" applyAlignment="1">
      <alignment vertical="center"/>
    </xf>
    <xf numFmtId="9" fontId="11" fillId="4" borderId="0" xfId="966" applyNumberFormat="1" applyFont="1" applyFill="1" applyBorder="1" applyAlignment="1"/>
    <xf numFmtId="1" fontId="17" fillId="4" borderId="60" xfId="1604" applyNumberFormat="1" applyFill="1" applyBorder="1"/>
    <xf numFmtId="1" fontId="17" fillId="4" borderId="0" xfId="1604" applyNumberFormat="1" applyFill="1"/>
    <xf numFmtId="171" fontId="17" fillId="4" borderId="60" xfId="1604" applyNumberFormat="1" applyFill="1" applyBorder="1"/>
    <xf numFmtId="171" fontId="17" fillId="4" borderId="0" xfId="1604" applyNumberFormat="1" applyFill="1" applyBorder="1"/>
    <xf numFmtId="0" fontId="17" fillId="4" borderId="25" xfId="1604" applyFill="1" applyBorder="1"/>
    <xf numFmtId="0" fontId="17" fillId="4" borderId="1" xfId="1604" applyFill="1" applyBorder="1"/>
    <xf numFmtId="0" fontId="0" fillId="4" borderId="25" xfId="0" applyFill="1" applyBorder="1"/>
    <xf numFmtId="1" fontId="17" fillId="4" borderId="0" xfId="1604" applyNumberFormat="1" applyFill="1" applyBorder="1"/>
    <xf numFmtId="180" fontId="17" fillId="4" borderId="60" xfId="1" applyNumberFormat="1" applyFont="1" applyFill="1" applyBorder="1"/>
    <xf numFmtId="180" fontId="17" fillId="4" borderId="0" xfId="1" applyNumberFormat="1" applyFont="1" applyFill="1" applyBorder="1"/>
    <xf numFmtId="180" fontId="192" fillId="60" borderId="60" xfId="1" applyNumberFormat="1" applyFont="1" applyFill="1" applyBorder="1" applyAlignment="1">
      <alignment horizontal="center" vertical="center"/>
    </xf>
    <xf numFmtId="0" fontId="5" fillId="60" borderId="0" xfId="1604" applyFont="1" applyFill="1"/>
    <xf numFmtId="180" fontId="193" fillId="60" borderId="0" xfId="1" applyNumberFormat="1" applyFont="1" applyFill="1" applyBorder="1"/>
    <xf numFmtId="179" fontId="193" fillId="60" borderId="0" xfId="1" applyNumberFormat="1" applyFont="1" applyFill="1" applyBorder="1"/>
    <xf numFmtId="2" fontId="193" fillId="60" borderId="0" xfId="924" applyNumberFormat="1" applyFont="1" applyFill="1" applyBorder="1"/>
    <xf numFmtId="171" fontId="193" fillId="60" borderId="0" xfId="924" applyNumberFormat="1" applyFont="1" applyFill="1" applyBorder="1"/>
    <xf numFmtId="169" fontId="17" fillId="0" borderId="60" xfId="1604" applyNumberFormat="1" applyBorder="1"/>
    <xf numFmtId="0" fontId="17" fillId="4" borderId="21" xfId="1604" applyFill="1" applyBorder="1"/>
    <xf numFmtId="0" fontId="0" fillId="5" borderId="56" xfId="0" applyFont="1" applyFill="1" applyBorder="1" applyAlignment="1">
      <alignment vertical="center"/>
    </xf>
    <xf numFmtId="0" fontId="17" fillId="5" borderId="0" xfId="1604" applyFill="1"/>
    <xf numFmtId="0" fontId="17" fillId="5" borderId="0" xfId="1604" applyFill="1" applyBorder="1"/>
    <xf numFmtId="0" fontId="112" fillId="5" borderId="0" xfId="924" applyFill="1" applyBorder="1"/>
    <xf numFmtId="0" fontId="112" fillId="5" borderId="63" xfId="924" applyFill="1" applyBorder="1"/>
    <xf numFmtId="0" fontId="112" fillId="5" borderId="40" xfId="924" applyFill="1"/>
    <xf numFmtId="0" fontId="195" fillId="5" borderId="0" xfId="1604" applyFont="1" applyFill="1" applyBorder="1"/>
    <xf numFmtId="0" fontId="195" fillId="5" borderId="0" xfId="1604" applyFont="1" applyFill="1"/>
    <xf numFmtId="0" fontId="112" fillId="5" borderId="60" xfId="924" applyFill="1" applyBorder="1"/>
    <xf numFmtId="0" fontId="87" fillId="5" borderId="38" xfId="1491" applyFill="1"/>
    <xf numFmtId="171" fontId="194" fillId="5" borderId="38" xfId="1491" applyNumberFormat="1" applyFont="1" applyFill="1" applyAlignment="1">
      <alignment horizontal="center"/>
    </xf>
    <xf numFmtId="171" fontId="17" fillId="5" borderId="25" xfId="1604" applyNumberFormat="1" applyFill="1" applyBorder="1"/>
    <xf numFmtId="171" fontId="17" fillId="5" borderId="1" xfId="1604" applyNumberFormat="1" applyFill="1" applyBorder="1"/>
    <xf numFmtId="1" fontId="194" fillId="5" borderId="0" xfId="1604" applyNumberFormat="1" applyFont="1" applyFill="1" applyBorder="1" applyAlignment="1">
      <alignment horizontal="center" vertical="center"/>
    </xf>
    <xf numFmtId="0" fontId="172" fillId="5" borderId="0" xfId="1604" applyFont="1" applyFill="1" applyBorder="1" applyAlignment="1">
      <alignment horizontal="center"/>
    </xf>
    <xf numFmtId="0" fontId="172" fillId="5" borderId="0" xfId="1604" applyFont="1" applyFill="1" applyAlignment="1">
      <alignment horizontal="center"/>
    </xf>
    <xf numFmtId="0" fontId="0" fillId="5" borderId="56" xfId="0" applyFont="1" applyFill="1" applyBorder="1" applyAlignment="1">
      <alignment vertical="center" wrapText="1"/>
    </xf>
    <xf numFmtId="198" fontId="191" fillId="5" borderId="60" xfId="1527" applyNumberFormat="1" applyFont="1" applyFill="1" applyBorder="1" applyAlignment="1">
      <alignment horizontal="left"/>
    </xf>
    <xf numFmtId="0" fontId="196" fillId="0" borderId="0" xfId="0" applyFont="1"/>
    <xf numFmtId="0" fontId="197" fillId="0" borderId="0" xfId="0" applyFont="1" applyFill="1" applyBorder="1" applyAlignment="1">
      <alignment horizontal="left" vertical="center"/>
    </xf>
    <xf numFmtId="1" fontId="112" fillId="60" borderId="60" xfId="924" applyNumberFormat="1" applyFill="1" applyBorder="1"/>
    <xf numFmtId="0" fontId="0" fillId="4" borderId="60" xfId="0" applyFill="1" applyBorder="1"/>
    <xf numFmtId="2" fontId="17" fillId="60" borderId="0" xfId="1604" applyNumberFormat="1" applyFill="1" applyBorder="1"/>
    <xf numFmtId="2" fontId="45" fillId="4" borderId="0" xfId="0" applyNumberFormat="1" applyFont="1" applyFill="1" applyBorder="1" applyAlignment="1">
      <alignment vertical="center"/>
    </xf>
    <xf numFmtId="2" fontId="45" fillId="4" borderId="0" xfId="0" applyNumberFormat="1" applyFont="1" applyFill="1" applyBorder="1" applyAlignment="1">
      <alignment horizontal="right" vertical="center"/>
    </xf>
    <xf numFmtId="2" fontId="0" fillId="4" borderId="0" xfId="0" applyNumberFormat="1" applyFont="1" applyFill="1" applyBorder="1" applyAlignment="1">
      <alignment horizontal="right" vertical="center"/>
    </xf>
    <xf numFmtId="0" fontId="49" fillId="6" borderId="10" xfId="0" applyFont="1" applyFill="1" applyBorder="1" applyAlignment="1">
      <alignment vertical="center"/>
    </xf>
    <xf numFmtId="0" fontId="50" fillId="7" borderId="13" xfId="0" applyFont="1" applyFill="1" applyBorder="1"/>
    <xf numFmtId="0" fontId="69" fillId="0" borderId="0" xfId="1502" applyFont="1"/>
    <xf numFmtId="0" fontId="0" fillId="0" borderId="0" xfId="1502" applyFont="1" applyBorder="1"/>
    <xf numFmtId="0" fontId="60" fillId="0" borderId="0" xfId="0" applyFont="1"/>
    <xf numFmtId="0" fontId="69" fillId="0" borderId="77" xfId="1502" applyFont="1" applyBorder="1"/>
    <xf numFmtId="0" fontId="1" fillId="60" borderId="0" xfId="1604" applyFont="1" applyFill="1" applyBorder="1"/>
    <xf numFmtId="171" fontId="0" fillId="0" borderId="0" xfId="0" applyNumberFormat="1" applyBorder="1"/>
    <xf numFmtId="179" fontId="192" fillId="60" borderId="60" xfId="1" applyFont="1" applyFill="1" applyBorder="1" applyAlignment="1">
      <alignment horizontal="center" vertical="center"/>
    </xf>
    <xf numFmtId="179" fontId="193" fillId="60" borderId="0" xfId="1" applyFont="1" applyFill="1" applyBorder="1"/>
    <xf numFmtId="2" fontId="69" fillId="8" borderId="0" xfId="0" applyNumberFormat="1" applyFont="1" applyFill="1" applyBorder="1"/>
    <xf numFmtId="1" fontId="0" fillId="0" borderId="0" xfId="0" applyNumberFormat="1" applyBorder="1"/>
    <xf numFmtId="0" fontId="69" fillId="8" borderId="0" xfId="0" applyFont="1" applyFill="1"/>
    <xf numFmtId="0" fontId="253" fillId="0" borderId="0" xfId="0" applyFont="1"/>
    <xf numFmtId="0" fontId="0" fillId="5" borderId="82" xfId="0" applyFont="1" applyFill="1" applyBorder="1" applyAlignment="1">
      <alignment vertical="center"/>
    </xf>
    <xf numFmtId="181" fontId="0" fillId="0" borderId="0" xfId="2" applyNumberFormat="1" applyFont="1" applyBorder="1" applyAlignment="1">
      <alignment vertical="center"/>
    </xf>
    <xf numFmtId="185" fontId="0" fillId="0" borderId="0" xfId="2" applyNumberFormat="1" applyFont="1" applyBorder="1" applyAlignment="1">
      <alignment vertical="center"/>
    </xf>
    <xf numFmtId="0" fontId="0" fillId="0" borderId="84" xfId="1502" applyFont="1" applyBorder="1"/>
    <xf numFmtId="0" fontId="46" fillId="0" borderId="52" xfId="1502" applyBorder="1"/>
    <xf numFmtId="0" fontId="0" fillId="0" borderId="65" xfId="1502" applyFont="1" applyBorder="1"/>
    <xf numFmtId="0" fontId="46" fillId="0" borderId="59" xfId="1502" applyBorder="1"/>
    <xf numFmtId="0" fontId="46" fillId="0" borderId="64" xfId="1502" applyBorder="1"/>
    <xf numFmtId="0" fontId="0" fillId="0" borderId="58" xfId="1502" applyFont="1" applyBorder="1"/>
    <xf numFmtId="0" fontId="46" fillId="0" borderId="84" xfId="1502" applyBorder="1"/>
    <xf numFmtId="0" fontId="0" fillId="0" borderId="83" xfId="1502" applyFont="1" applyBorder="1"/>
    <xf numFmtId="0" fontId="46" fillId="0" borderId="86" xfId="1502" applyBorder="1"/>
    <xf numFmtId="0" fontId="0" fillId="0" borderId="60" xfId="1502" applyFont="1" applyBorder="1"/>
    <xf numFmtId="0" fontId="46" fillId="0" borderId="85" xfId="1502" applyBorder="1"/>
    <xf numFmtId="0" fontId="46" fillId="0" borderId="65" xfId="1502" applyBorder="1"/>
    <xf numFmtId="0" fontId="46" fillId="0" borderId="60" xfId="1502" applyBorder="1"/>
    <xf numFmtId="171" fontId="52"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1" fontId="0" fillId="0" borderId="0" xfId="1" applyNumberFormat="1" applyFont="1" applyFill="1" applyBorder="1" applyAlignment="1">
      <alignment horizontal="center" vertical="center"/>
    </xf>
    <xf numFmtId="0" fontId="64" fillId="0" borderId="0" xfId="1606" applyFont="1" applyFill="1" applyBorder="1" applyAlignment="1">
      <alignment horizontal="center"/>
    </xf>
  </cellXfs>
  <cellStyles count="33358">
    <cellStyle name="20% - Accent1 2" xfId="451"/>
    <cellStyle name="20% - Accent1 2 2" xfId="980"/>
    <cellStyle name="20% - Accent1 2 2 2" xfId="32265"/>
    <cellStyle name="20% - Accent1 2 2 3" xfId="33025"/>
    <cellStyle name="20% - Accent1 2 2_AGL" xfId="32266"/>
    <cellStyle name="20% - Accent1 2 3" xfId="32267"/>
    <cellStyle name="20% - Accent1 2 4" xfId="33026"/>
    <cellStyle name="20% - Accent1 2_AGL" xfId="32268"/>
    <cellStyle name="20% - Accent1 3" xfId="829"/>
    <cellStyle name="20% - Accent1 3 2" xfId="1060"/>
    <cellStyle name="20% - Accent1 3 2 2" xfId="32269"/>
    <cellStyle name="20% - Accent1 3 2 3" xfId="33027"/>
    <cellStyle name="20% - Accent1 3 2_AGL" xfId="32270"/>
    <cellStyle name="20% - Accent1 3 3" xfId="32271"/>
    <cellStyle name="20% - Accent1 3 4" xfId="33028"/>
    <cellStyle name="20% - Accent1 3_AGL" xfId="32272"/>
    <cellStyle name="20% - Accent1 4" xfId="833"/>
    <cellStyle name="20% - Accent1 4 2" xfId="1059"/>
    <cellStyle name="20% - Accent1 4 2 2" xfId="32273"/>
    <cellStyle name="20% - Accent1 4 2 3" xfId="33029"/>
    <cellStyle name="20% - Accent1 4 2_AGL" xfId="32274"/>
    <cellStyle name="20% - Accent1 4 3" xfId="32275"/>
    <cellStyle name="20% - Accent1 4 4" xfId="33030"/>
    <cellStyle name="20% - Accent1 4_AGL" xfId="32276"/>
    <cellStyle name="20% - Accent1 5" xfId="847"/>
    <cellStyle name="20% - Accent1 5 2" xfId="1058"/>
    <cellStyle name="20% - Accent1 5 2 2" xfId="32277"/>
    <cellStyle name="20% - Accent1 5 2 3" xfId="33031"/>
    <cellStyle name="20% - Accent1 5 2_AGL" xfId="32278"/>
    <cellStyle name="20% - Accent1 5 3" xfId="32279"/>
    <cellStyle name="20% - Accent1 5 4" xfId="33032"/>
    <cellStyle name="20% - Accent1 5_AGL" xfId="32280"/>
    <cellStyle name="20% - Accent1 6" xfId="1460"/>
    <cellStyle name="20% - Accent1 6 2" xfId="32281"/>
    <cellStyle name="20% - Accent1 6 3" xfId="33033"/>
    <cellStyle name="20% - Accent1 6_AGL" xfId="32282"/>
    <cellStyle name="20% - Accent1 7" xfId="32283"/>
    <cellStyle name="20% - Accent1 8" xfId="33034"/>
    <cellStyle name="20% - Accent2" xfId="810" builtinId="34" customBuiltin="1"/>
    <cellStyle name="20% - Accent2 2" xfId="835"/>
    <cellStyle name="20% - Accent2 2 2" xfId="1112"/>
    <cellStyle name="20% - Accent2 2 2 2" xfId="32284"/>
    <cellStyle name="20% - Accent2 2 2 3" xfId="33035"/>
    <cellStyle name="20% - Accent2 2 2_AGL" xfId="32285"/>
    <cellStyle name="20% - Accent2 2 3" xfId="32286"/>
    <cellStyle name="20% - Accent2 2 4" xfId="33036"/>
    <cellStyle name="20% - Accent2 2_AGL" xfId="32287"/>
    <cellStyle name="20% - Accent2 3" xfId="849"/>
    <cellStyle name="20% - Accent2 3 2" xfId="1057"/>
    <cellStyle name="20% - Accent2 3 2 2" xfId="32288"/>
    <cellStyle name="20% - Accent2 3 2 3" xfId="33037"/>
    <cellStyle name="20% - Accent2 3 2_AGL" xfId="32289"/>
    <cellStyle name="20% - Accent2 3 3" xfId="32290"/>
    <cellStyle name="20% - Accent2 3 4" xfId="33038"/>
    <cellStyle name="20% - Accent2 3_AGL" xfId="32291"/>
    <cellStyle name="20% - Accent2 4" xfId="1354"/>
    <cellStyle name="20% - Accent2 4 2" xfId="1508"/>
    <cellStyle name="20% - Accent2 4 2 2" xfId="3506"/>
    <cellStyle name="20% - Accent2 4 2 2 2" xfId="14717"/>
    <cellStyle name="20% - Accent2 4 2 3" xfId="11193"/>
    <cellStyle name="20% - Accent2 4 2 3 2" xfId="22404"/>
    <cellStyle name="20% - Accent2 4 2 4" xfId="12797"/>
    <cellStyle name="20% - Accent2 4 2_AGL" xfId="32292"/>
    <cellStyle name="20% - Accent2 4 3" xfId="3352"/>
    <cellStyle name="20% - Accent2 4 3 2" xfId="14564"/>
    <cellStyle name="20% - Accent2 4 4" xfId="11141"/>
    <cellStyle name="20% - Accent2 4 4 2" xfId="22352"/>
    <cellStyle name="20% - Accent2 4 5" xfId="12653"/>
    <cellStyle name="20% - Accent2 4_AGL" xfId="32293"/>
    <cellStyle name="20% - Accent2 5" xfId="1461"/>
    <cellStyle name="20% - Accent2 5 2" xfId="32294"/>
    <cellStyle name="20% - Accent2 5 3" xfId="33039"/>
    <cellStyle name="20% - Accent2 5_AGL" xfId="32295"/>
    <cellStyle name="20% - Accent2 6" xfId="1634"/>
    <cellStyle name="20% - Accent2 6 2" xfId="3632"/>
    <cellStyle name="20% - Accent2 6 2 2" xfId="14843"/>
    <cellStyle name="20% - Accent2 6 3" xfId="11315"/>
    <cellStyle name="20% - Accent2 6 3 2" xfId="22526"/>
    <cellStyle name="20% - Accent2 6 4" xfId="12922"/>
    <cellStyle name="20% - Accent2 6_AGL" xfId="32296"/>
    <cellStyle name="20% - Accent2 7" xfId="32297"/>
    <cellStyle name="20% - Accent2 8" xfId="33040"/>
    <cellStyle name="20% - Accent3" xfId="814" builtinId="38" customBuiltin="1"/>
    <cellStyle name="20% - Accent3 2" xfId="837"/>
    <cellStyle name="20% - Accent3 2 2" xfId="981"/>
    <cellStyle name="20% - Accent3 2 2 2" xfId="32298"/>
    <cellStyle name="20% - Accent3 2 2 3" xfId="33041"/>
    <cellStyle name="20% - Accent3 2 2_AGL" xfId="32299"/>
    <cellStyle name="20% - Accent3 2 3" xfId="32300"/>
    <cellStyle name="20% - Accent3 2 4" xfId="33042"/>
    <cellStyle name="20% - Accent3 2_AGL" xfId="32301"/>
    <cellStyle name="20% - Accent3 3" xfId="851"/>
    <cellStyle name="20% - Accent3 3 2" xfId="1116"/>
    <cellStyle name="20% - Accent3 3 2 2" xfId="32302"/>
    <cellStyle name="20% - Accent3 3 2 3" xfId="33043"/>
    <cellStyle name="20% - Accent3 3 2_AGL" xfId="32303"/>
    <cellStyle name="20% - Accent3 3 3" xfId="32304"/>
    <cellStyle name="20% - Accent3 3 4" xfId="33044"/>
    <cellStyle name="20% - Accent3 3_AGL" xfId="32305"/>
    <cellStyle name="20% - Accent3 4" xfId="1462"/>
    <cellStyle name="20% - Accent3 4 2" xfId="32306"/>
    <cellStyle name="20% - Accent3 4 3" xfId="33045"/>
    <cellStyle name="20% - Accent3 4_AGL" xfId="32307"/>
    <cellStyle name="20% - Accent3 5" xfId="32308"/>
    <cellStyle name="20% - Accent3 6" xfId="33046"/>
    <cellStyle name="20% - Accent4" xfId="818" builtinId="42" customBuiltin="1"/>
    <cellStyle name="20% - Accent4 2" xfId="839"/>
    <cellStyle name="20% - Accent4 2 2" xfId="1266"/>
    <cellStyle name="20% - Accent4 2 2 2" xfId="32309"/>
    <cellStyle name="20% - Accent4 2 2 3" xfId="33047"/>
    <cellStyle name="20% - Accent4 2 2_AGL" xfId="32310"/>
    <cellStyle name="20% - Accent4 2 3" xfId="32311"/>
    <cellStyle name="20% - Accent4 2 4" xfId="33048"/>
    <cellStyle name="20% - Accent4 2_AGL" xfId="32312"/>
    <cellStyle name="20% - Accent4 3" xfId="853"/>
    <cellStyle name="20% - Accent4 3 2" xfId="1267"/>
    <cellStyle name="20% - Accent4 3 2 2" xfId="32313"/>
    <cellStyle name="20% - Accent4 3 2 3" xfId="33049"/>
    <cellStyle name="20% - Accent4 3 2_AGL" xfId="32314"/>
    <cellStyle name="20% - Accent4 3 3" xfId="32315"/>
    <cellStyle name="20% - Accent4 3 4" xfId="33050"/>
    <cellStyle name="20% - Accent4 3_AGL" xfId="32316"/>
    <cellStyle name="20% - Accent4 4" xfId="1463"/>
    <cellStyle name="20% - Accent4 4 2" xfId="32317"/>
    <cellStyle name="20% - Accent4 4 3" xfId="33051"/>
    <cellStyle name="20% - Accent4 4_AGL" xfId="32318"/>
    <cellStyle name="20% - Accent4 5" xfId="32319"/>
    <cellStyle name="20% - Accent4 6" xfId="33052"/>
    <cellStyle name="20% - Accent5" xfId="822" builtinId="46" customBuiltin="1"/>
    <cellStyle name="20% - Accent5 2" xfId="841"/>
    <cellStyle name="20% - Accent5 2 2" xfId="1268"/>
    <cellStyle name="20% - Accent5 2 2 2" xfId="32320"/>
    <cellStyle name="20% - Accent5 2 2 3" xfId="33053"/>
    <cellStyle name="20% - Accent5 2 2_AGL" xfId="32321"/>
    <cellStyle name="20% - Accent5 2 3" xfId="32322"/>
    <cellStyle name="20% - Accent5 2 4" xfId="33054"/>
    <cellStyle name="20% - Accent5 2_AGL" xfId="32323"/>
    <cellStyle name="20% - Accent5 3" xfId="855"/>
    <cellStyle name="20% - Accent5 3 2" xfId="1269"/>
    <cellStyle name="20% - Accent5 3 2 2" xfId="32324"/>
    <cellStyle name="20% - Accent5 3 2 3" xfId="33055"/>
    <cellStyle name="20% - Accent5 3 2_AGL" xfId="32325"/>
    <cellStyle name="20% - Accent5 3 3" xfId="32326"/>
    <cellStyle name="20% - Accent5 3 4" xfId="33056"/>
    <cellStyle name="20% - Accent5 3_AGL" xfId="32327"/>
    <cellStyle name="20% - Accent5 4" xfId="1464"/>
    <cellStyle name="20% - Accent5 4 2" xfId="32328"/>
    <cellStyle name="20% - Accent5 4 3" xfId="33057"/>
    <cellStyle name="20% - Accent5 4_AGL" xfId="32329"/>
    <cellStyle name="20% - Accent5 5" xfId="32330"/>
    <cellStyle name="20% - Accent5 6" xfId="33058"/>
    <cellStyle name="20% - Accent6 10" xfId="33059"/>
    <cellStyle name="20% - Accent6 2" xfId="231"/>
    <cellStyle name="20% - Accent6 2 2" xfId="1270"/>
    <cellStyle name="20% - Accent6 2 2 2" xfId="32331"/>
    <cellStyle name="20% - Accent6 2 2 3" xfId="33060"/>
    <cellStyle name="20% - Accent6 2 2_AGL" xfId="32332"/>
    <cellStyle name="20% - Accent6 2 3" xfId="32333"/>
    <cellStyle name="20% - Accent6 2 4" xfId="33061"/>
    <cellStyle name="20% - Accent6 2_AGL" xfId="32334"/>
    <cellStyle name="20% - Accent6 3" xfId="787"/>
    <cellStyle name="20% - Accent6 3 2" xfId="1061"/>
    <cellStyle name="20% - Accent6 3 2 2" xfId="32335"/>
    <cellStyle name="20% - Accent6 3 2 3" xfId="33062"/>
    <cellStyle name="20% - Accent6 3 2_AGL" xfId="32336"/>
    <cellStyle name="20% - Accent6 3 3" xfId="32337"/>
    <cellStyle name="20% - Accent6 3 4" xfId="33063"/>
    <cellStyle name="20% - Accent6 3_AGL" xfId="32338"/>
    <cellStyle name="20% - Accent6 4" xfId="790"/>
    <cellStyle name="20% - Accent6 4 2" xfId="1271"/>
    <cellStyle name="20% - Accent6 4 2 2" xfId="32339"/>
    <cellStyle name="20% - Accent6 4 2 3" xfId="33064"/>
    <cellStyle name="20% - Accent6 4 2_AGL" xfId="32340"/>
    <cellStyle name="20% - Accent6 4 3" xfId="1660"/>
    <cellStyle name="20% - Accent6 4 3 2" xfId="33347"/>
    <cellStyle name="20% - Accent6 4 4" xfId="32341"/>
    <cellStyle name="20% - Accent6 4 5" xfId="33065"/>
    <cellStyle name="20% - Accent6 4_AGL" xfId="32342"/>
    <cellStyle name="20% - Accent6 5" xfId="830"/>
    <cellStyle name="20% - Accent6 5 2" xfId="1272"/>
    <cellStyle name="20% - Accent6 5 2 2" xfId="32343"/>
    <cellStyle name="20% - Accent6 5 2 3" xfId="33066"/>
    <cellStyle name="20% - Accent6 5 2_AGL" xfId="32344"/>
    <cellStyle name="20% - Accent6 5 3" xfId="32345"/>
    <cellStyle name="20% - Accent6 5 4" xfId="33067"/>
    <cellStyle name="20% - Accent6 5_AGL" xfId="32346"/>
    <cellStyle name="20% - Accent6 6" xfId="843"/>
    <cellStyle name="20% - Accent6 6 2" xfId="1273"/>
    <cellStyle name="20% - Accent6 6 2 2" xfId="32347"/>
    <cellStyle name="20% - Accent6 6 2 3" xfId="33068"/>
    <cellStyle name="20% - Accent6 6 2_AGL" xfId="32348"/>
    <cellStyle name="20% - Accent6 6 3" xfId="32349"/>
    <cellStyle name="20% - Accent6 6 4" xfId="33069"/>
    <cellStyle name="20% - Accent6 6_AGL" xfId="32350"/>
    <cellStyle name="20% - Accent6 7" xfId="857"/>
    <cellStyle name="20% - Accent6 7 2" xfId="1274"/>
    <cellStyle name="20% - Accent6 7 2 2" xfId="32351"/>
    <cellStyle name="20% - Accent6 7 2 3" xfId="33070"/>
    <cellStyle name="20% - Accent6 7 2_AGL" xfId="32352"/>
    <cellStyle name="20% - Accent6 7 3" xfId="32353"/>
    <cellStyle name="20% - Accent6 7 4" xfId="33071"/>
    <cellStyle name="20% - Accent6 7_AGL" xfId="32354"/>
    <cellStyle name="20% - Accent6 8" xfId="1465"/>
    <cellStyle name="20% - Accent6 8 2" xfId="32355"/>
    <cellStyle name="20% - Accent6 8 3" xfId="33072"/>
    <cellStyle name="20% - Accent6 8_AGL" xfId="32356"/>
    <cellStyle name="20% - Accent6 9" xfId="32357"/>
    <cellStyle name="40% - Accent1" xfId="807" builtinId="31" customBuiltin="1"/>
    <cellStyle name="40% - Accent1 2" xfId="834"/>
    <cellStyle name="40% - Accent1 2 2" xfId="1275"/>
    <cellStyle name="40% - Accent1 2 2 2" xfId="32358"/>
    <cellStyle name="40% - Accent1 2 2 3" xfId="33073"/>
    <cellStyle name="40% - Accent1 2 2_AGL" xfId="32359"/>
    <cellStyle name="40% - Accent1 2 3" xfId="32360"/>
    <cellStyle name="40% - Accent1 2 4" xfId="33074"/>
    <cellStyle name="40% - Accent1 2_AGL" xfId="32361"/>
    <cellStyle name="40% - Accent1 3" xfId="848"/>
    <cellStyle name="40% - Accent1 3 2" xfId="1276"/>
    <cellStyle name="40% - Accent1 3 2 2" xfId="32362"/>
    <cellStyle name="40% - Accent1 3 2 3" xfId="33075"/>
    <cellStyle name="40% - Accent1 3 2_AGL" xfId="32363"/>
    <cellStyle name="40% - Accent1 3 3" xfId="32364"/>
    <cellStyle name="40% - Accent1 3 4" xfId="33076"/>
    <cellStyle name="40% - Accent1 3_AGL" xfId="32365"/>
    <cellStyle name="40% - Accent1 4" xfId="1466"/>
    <cellStyle name="40% - Accent1 4 2" xfId="32366"/>
    <cellStyle name="40% - Accent1 4 3" xfId="33077"/>
    <cellStyle name="40% - Accent1 4_AGL" xfId="32367"/>
    <cellStyle name="40% - Accent1 5" xfId="32368"/>
    <cellStyle name="40% - Accent1 6" xfId="33078"/>
    <cellStyle name="40% - Accent2" xfId="811" builtinId="35" customBuiltin="1"/>
    <cellStyle name="40% - Accent2 2" xfId="836"/>
    <cellStyle name="40% - Accent2 2 2" xfId="1277"/>
    <cellStyle name="40% - Accent2 2 2 2" xfId="32369"/>
    <cellStyle name="40% - Accent2 2 2 3" xfId="33079"/>
    <cellStyle name="40% - Accent2 2 2_AGL" xfId="32370"/>
    <cellStyle name="40% - Accent2 2 3" xfId="32371"/>
    <cellStyle name="40% - Accent2 2 4" xfId="33080"/>
    <cellStyle name="40% - Accent2 2_AGL" xfId="32372"/>
    <cellStyle name="40% - Accent2 3" xfId="850"/>
    <cellStyle name="40% - Accent2 3 2" xfId="1278"/>
    <cellStyle name="40% - Accent2 3 2 2" xfId="32373"/>
    <cellStyle name="40% - Accent2 3 2 3" xfId="33081"/>
    <cellStyle name="40% - Accent2 3 2_AGL" xfId="32374"/>
    <cellStyle name="40% - Accent2 3 3" xfId="32375"/>
    <cellStyle name="40% - Accent2 3 4" xfId="33082"/>
    <cellStyle name="40% - Accent2 3_AGL" xfId="32376"/>
    <cellStyle name="40% - Accent2 4" xfId="1467"/>
    <cellStyle name="40% - Accent2 4 2" xfId="32377"/>
    <cellStyle name="40% - Accent2 4 3" xfId="33083"/>
    <cellStyle name="40% - Accent2 4_AGL" xfId="32378"/>
    <cellStyle name="40% - Accent2 5" xfId="32379"/>
    <cellStyle name="40% - Accent2 6" xfId="33084"/>
    <cellStyle name="40% - Accent3" xfId="815" builtinId="39" customBuiltin="1"/>
    <cellStyle name="40% - Accent3 2" xfId="838"/>
    <cellStyle name="40% - Accent3 2 2" xfId="1279"/>
    <cellStyle name="40% - Accent3 2 2 2" xfId="32380"/>
    <cellStyle name="40% - Accent3 2 2 3" xfId="33085"/>
    <cellStyle name="40% - Accent3 2 2_AGL" xfId="32381"/>
    <cellStyle name="40% - Accent3 2 3" xfId="32382"/>
    <cellStyle name="40% - Accent3 2 4" xfId="33086"/>
    <cellStyle name="40% - Accent3 2_AGL" xfId="32383"/>
    <cellStyle name="40% - Accent3 3" xfId="852"/>
    <cellStyle name="40% - Accent3 3 2" xfId="1280"/>
    <cellStyle name="40% - Accent3 3 2 2" xfId="32384"/>
    <cellStyle name="40% - Accent3 3 2 3" xfId="33087"/>
    <cellStyle name="40% - Accent3 3 2_AGL" xfId="32385"/>
    <cellStyle name="40% - Accent3 3 3" xfId="32386"/>
    <cellStyle name="40% - Accent3 3 4" xfId="33088"/>
    <cellStyle name="40% - Accent3 3_AGL" xfId="32387"/>
    <cellStyle name="40% - Accent3 4" xfId="1468"/>
    <cellStyle name="40% - Accent3 4 2" xfId="32388"/>
    <cellStyle name="40% - Accent3 4 3" xfId="33089"/>
    <cellStyle name="40% - Accent3 4_AGL" xfId="32389"/>
    <cellStyle name="40% - Accent3 5" xfId="32390"/>
    <cellStyle name="40% - Accent3 6" xfId="33090"/>
    <cellStyle name="40% - Accent4" xfId="819" builtinId="43" customBuiltin="1"/>
    <cellStyle name="40% - Accent4 2" xfId="840"/>
    <cellStyle name="40% - Accent4 2 2" xfId="1281"/>
    <cellStyle name="40% - Accent4 2 2 2" xfId="32391"/>
    <cellStyle name="40% - Accent4 2 2 3" xfId="33091"/>
    <cellStyle name="40% - Accent4 2 2_AGL" xfId="32392"/>
    <cellStyle name="40% - Accent4 2 3" xfId="32393"/>
    <cellStyle name="40% - Accent4 2 4" xfId="33092"/>
    <cellStyle name="40% - Accent4 2_AGL" xfId="32394"/>
    <cellStyle name="40% - Accent4 3" xfId="854"/>
    <cellStyle name="40% - Accent4 3 2" xfId="1282"/>
    <cellStyle name="40% - Accent4 3 2 2" xfId="32395"/>
    <cellStyle name="40% - Accent4 3 2 3" xfId="33093"/>
    <cellStyle name="40% - Accent4 3 2_AGL" xfId="32396"/>
    <cellStyle name="40% - Accent4 3 3" xfId="32397"/>
    <cellStyle name="40% - Accent4 3 4" xfId="33094"/>
    <cellStyle name="40% - Accent4 3_AGL" xfId="32398"/>
    <cellStyle name="40% - Accent4 4" xfId="1469"/>
    <cellStyle name="40% - Accent4 4 2" xfId="32399"/>
    <cellStyle name="40% - Accent4 4 3" xfId="33095"/>
    <cellStyle name="40% - Accent4 4_AGL" xfId="32400"/>
    <cellStyle name="40% - Accent4 5" xfId="32401"/>
    <cellStyle name="40% - Accent4 6" xfId="33096"/>
    <cellStyle name="40% - Accent5" xfId="823" builtinId="47" customBuiltin="1"/>
    <cellStyle name="40% - Accent5 2" xfId="842"/>
    <cellStyle name="40% - Accent5 2 2" xfId="1283"/>
    <cellStyle name="40% - Accent5 2 2 2" xfId="32402"/>
    <cellStyle name="40% - Accent5 2 2 3" xfId="33097"/>
    <cellStyle name="40% - Accent5 2 2_AGL" xfId="32403"/>
    <cellStyle name="40% - Accent5 2 3" xfId="32404"/>
    <cellStyle name="40% - Accent5 2 4" xfId="33098"/>
    <cellStyle name="40% - Accent5 2_AGL" xfId="32405"/>
    <cellStyle name="40% - Accent5 3" xfId="856"/>
    <cellStyle name="40% - Accent5 3 2" xfId="1284"/>
    <cellStyle name="40% - Accent5 3 2 2" xfId="32406"/>
    <cellStyle name="40% - Accent5 3 2 3" xfId="33099"/>
    <cellStyle name="40% - Accent5 3 2_AGL" xfId="32407"/>
    <cellStyle name="40% - Accent5 3 3" xfId="32408"/>
    <cellStyle name="40% - Accent5 3 4" xfId="33100"/>
    <cellStyle name="40% - Accent5 3_AGL" xfId="32409"/>
    <cellStyle name="40% - Accent5 4" xfId="1470"/>
    <cellStyle name="40% - Accent5 4 2" xfId="32410"/>
    <cellStyle name="40% - Accent5 4 3" xfId="33101"/>
    <cellStyle name="40% - Accent5 4_AGL" xfId="32411"/>
    <cellStyle name="40% - Accent5 5" xfId="32412"/>
    <cellStyle name="40% - Accent5 6" xfId="33102"/>
    <cellStyle name="40% - Accent6" xfId="825" builtinId="51" customBuiltin="1"/>
    <cellStyle name="40% - Accent6 2" xfId="844"/>
    <cellStyle name="40% - Accent6 2 2" xfId="1285"/>
    <cellStyle name="40% - Accent6 2 2 2" xfId="32413"/>
    <cellStyle name="40% - Accent6 2 2 3" xfId="33103"/>
    <cellStyle name="40% - Accent6 2 2_AGL" xfId="32414"/>
    <cellStyle name="40% - Accent6 2 3" xfId="32415"/>
    <cellStyle name="40% - Accent6 2 4" xfId="33104"/>
    <cellStyle name="40% - Accent6 2_AGL" xfId="32416"/>
    <cellStyle name="40% - Accent6 3" xfId="858"/>
    <cellStyle name="40% - Accent6 3 2" xfId="1286"/>
    <cellStyle name="40% - Accent6 3 2 2" xfId="32417"/>
    <cellStyle name="40% - Accent6 3 2 3" xfId="33105"/>
    <cellStyle name="40% - Accent6 3 2_AGL" xfId="32418"/>
    <cellStyle name="40% - Accent6 3 3" xfId="32419"/>
    <cellStyle name="40% - Accent6 3 4" xfId="33106"/>
    <cellStyle name="40% - Accent6 3_AGL" xfId="32420"/>
    <cellStyle name="40% - Accent6 4" xfId="1471"/>
    <cellStyle name="40% - Accent6 4 2" xfId="32421"/>
    <cellStyle name="40% - Accent6 4 3" xfId="33107"/>
    <cellStyle name="40% - Accent6 4_AGL" xfId="32422"/>
    <cellStyle name="40% - Accent6 5" xfId="32423"/>
    <cellStyle name="40% - Accent6 6" xfId="33108"/>
    <cellStyle name="5x indented GHG Textfiels" xfId="904"/>
    <cellStyle name="60% - Accent1" xfId="808" builtinId="32" customBuiltin="1"/>
    <cellStyle name="60% - Accent1 2" xfId="1472"/>
    <cellStyle name="60% - Accent1 2 2" xfId="32424"/>
    <cellStyle name="60% - Accent1 2 3" xfId="33109"/>
    <cellStyle name="60% - Accent1 2_AGL" xfId="32425"/>
    <cellStyle name="60% - Accent1 3" xfId="32426"/>
    <cellStyle name="60% - Accent1 4" xfId="33110"/>
    <cellStyle name="60% - Accent2" xfId="812" builtinId="36" customBuiltin="1"/>
    <cellStyle name="60% - Accent2 2" xfId="1473"/>
    <cellStyle name="60% - Accent2 2 2" xfId="32427"/>
    <cellStyle name="60% - Accent2 2 3" xfId="33111"/>
    <cellStyle name="60% - Accent2 2_AGL" xfId="32428"/>
    <cellStyle name="60% - Accent2 3" xfId="32429"/>
    <cellStyle name="60% - Accent2 4" xfId="33112"/>
    <cellStyle name="60% - Accent3" xfId="816" builtinId="40" customBuiltin="1"/>
    <cellStyle name="60% - Accent3 2" xfId="1474"/>
    <cellStyle name="60% - Accent3 2 2" xfId="32430"/>
    <cellStyle name="60% - Accent3 2 3" xfId="33113"/>
    <cellStyle name="60% - Accent3 2_AGL" xfId="32431"/>
    <cellStyle name="60% - Accent3 3" xfId="32432"/>
    <cellStyle name="60% - Accent3 4" xfId="33114"/>
    <cellStyle name="60% - Accent4" xfId="820" builtinId="44" customBuiltin="1"/>
    <cellStyle name="60% - Accent4 2" xfId="1475"/>
    <cellStyle name="60% - Accent4 2 2" xfId="32433"/>
    <cellStyle name="60% - Accent4 2 3" xfId="33115"/>
    <cellStyle name="60% - Accent4 2_AGL" xfId="32434"/>
    <cellStyle name="60% - Accent4 3" xfId="32435"/>
    <cellStyle name="60% - Accent4 4" xfId="33116"/>
    <cellStyle name="60% - Accent5" xfId="824" builtinId="48" customBuiltin="1"/>
    <cellStyle name="60% - Accent5 2" xfId="1476"/>
    <cellStyle name="60% - Accent5 2 2" xfId="32436"/>
    <cellStyle name="60% - Accent5 2 3" xfId="33117"/>
    <cellStyle name="60% - Accent5 2_AGL" xfId="32437"/>
    <cellStyle name="60% - Accent5 3" xfId="32438"/>
    <cellStyle name="60% - Accent5 4" xfId="33118"/>
    <cellStyle name="60% - Accent6" xfId="826" builtinId="52" customBuiltin="1"/>
    <cellStyle name="60% - Accent6 2" xfId="1477"/>
    <cellStyle name="60% - Accent6 2 2" xfId="32439"/>
    <cellStyle name="60% - Accent6 2 3" xfId="33119"/>
    <cellStyle name="60% - Accent6 2_AGL" xfId="32440"/>
    <cellStyle name="60% - Accent6 3" xfId="32441"/>
    <cellStyle name="60% - Accent6 4" xfId="33120"/>
    <cellStyle name="Accent1" xfId="806" builtinId="29" customBuiltin="1"/>
    <cellStyle name="Accent1 2" xfId="1478"/>
    <cellStyle name="Accent1 2 2" xfId="32442"/>
    <cellStyle name="Accent1 2 3" xfId="33121"/>
    <cellStyle name="Accent1 2_AGL" xfId="32443"/>
    <cellStyle name="Accent1 3" xfId="32444"/>
    <cellStyle name="Accent1 4" xfId="33122"/>
    <cellStyle name="Accent2" xfId="809" builtinId="33" customBuiltin="1"/>
    <cellStyle name="Accent2 2" xfId="1479"/>
    <cellStyle name="Accent2 2 2" xfId="32445"/>
    <cellStyle name="Accent2 2 3" xfId="33123"/>
    <cellStyle name="Accent2 2_AGL" xfId="32446"/>
    <cellStyle name="Accent2 3" xfId="32447"/>
    <cellStyle name="Accent2 4" xfId="33124"/>
    <cellStyle name="Accent3" xfId="813" builtinId="37" customBuiltin="1"/>
    <cellStyle name="Accent3 2" xfId="1480"/>
    <cellStyle name="Accent3 2 2" xfId="32448"/>
    <cellStyle name="Accent3 2 3" xfId="33125"/>
    <cellStyle name="Accent3 2_AGL" xfId="32449"/>
    <cellStyle name="Accent3 3" xfId="32450"/>
    <cellStyle name="Accent3 4" xfId="33126"/>
    <cellStyle name="Accent4" xfId="817" builtinId="41" customBuiltin="1"/>
    <cellStyle name="Accent4 2" xfId="968"/>
    <cellStyle name="Accent4 2 2" xfId="32451"/>
    <cellStyle name="Accent4 2 3" xfId="33127"/>
    <cellStyle name="Accent4 2_AGL" xfId="32452"/>
    <cellStyle name="Accent4 3" xfId="1481"/>
    <cellStyle name="Accent4 3 2" xfId="32453"/>
    <cellStyle name="Accent4 3 3" xfId="33128"/>
    <cellStyle name="Accent4 3_AGL" xfId="32454"/>
    <cellStyle name="Accent4 4" xfId="32455"/>
    <cellStyle name="Accent4 5" xfId="33129"/>
    <cellStyle name="Accent5" xfId="821" builtinId="45" customBuiltin="1"/>
    <cellStyle name="Accent5 2" xfId="1482"/>
    <cellStyle name="Accent5 2 2" xfId="32456"/>
    <cellStyle name="Accent5 2 3" xfId="33130"/>
    <cellStyle name="Accent5 2_AGL" xfId="32457"/>
    <cellStyle name="Accent5 3" xfId="32458"/>
    <cellStyle name="Accent5 4" xfId="33131"/>
    <cellStyle name="Accent6" xfId="791" builtinId="49" customBuiltin="1"/>
    <cellStyle name="Accent6 2" xfId="969"/>
    <cellStyle name="Accent6 2 2" xfId="32459"/>
    <cellStyle name="Accent6 2 3" xfId="33132"/>
    <cellStyle name="Accent6 2_AGL" xfId="32460"/>
    <cellStyle name="Accent6 3" xfId="1483"/>
    <cellStyle name="Accent6 3 2" xfId="32461"/>
    <cellStyle name="Accent6 3 3" xfId="33133"/>
    <cellStyle name="Accent6 3_AGL" xfId="32462"/>
    <cellStyle name="Accent6 4" xfId="32463"/>
    <cellStyle name="Accent6 5" xfId="33134"/>
    <cellStyle name="Advanced user input" xfId="1447"/>
    <cellStyle name="Advanced user input 2" xfId="32464"/>
    <cellStyle name="Advanced user input 2 2" xfId="33135"/>
    <cellStyle name="Advanced user input 2_Sheet10" xfId="33136"/>
    <cellStyle name="Advanced user input 3" xfId="33137"/>
    <cellStyle name="Advanced user input_AGL" xfId="32465"/>
    <cellStyle name="AggblueCels_1x" xfId="905"/>
    <cellStyle name="Bad" xfId="797" builtinId="27" customBuiltin="1"/>
    <cellStyle name="Bad 2" xfId="907"/>
    <cellStyle name="Bad 2 2" xfId="1355"/>
    <cellStyle name="Bad 2 2 2" xfId="32466"/>
    <cellStyle name="Bad 2 2 3" xfId="33138"/>
    <cellStyle name="Bad 2 2_AGL" xfId="32467"/>
    <cellStyle name="Bad 2 3" xfId="32468"/>
    <cellStyle name="Bad 2 4" xfId="33139"/>
    <cellStyle name="Bad 2_AGL" xfId="32469"/>
    <cellStyle name="Bad 3" xfId="906"/>
    <cellStyle name="Bad 3 2" xfId="1424"/>
    <cellStyle name="Bad 3 2 2" xfId="32470"/>
    <cellStyle name="Bad 3 2 3" xfId="33140"/>
    <cellStyle name="Bad 3 2_AGL" xfId="32471"/>
    <cellStyle name="Bad 3 3" xfId="32472"/>
    <cellStyle name="Bad 3 4" xfId="33141"/>
    <cellStyle name="Bad 3_AGL" xfId="32473"/>
    <cellStyle name="Bad 4" xfId="1484"/>
    <cellStyle name="Bad 4 2" xfId="32474"/>
    <cellStyle name="Bad 4 3" xfId="33142"/>
    <cellStyle name="Bad 4_AGL" xfId="32475"/>
    <cellStyle name="Bad 5" xfId="32476"/>
    <cellStyle name="Bad 6" xfId="33143"/>
    <cellStyle name="Basic User Data Input" xfId="1448"/>
    <cellStyle name="Basic User Data Input 2" xfId="32477"/>
    <cellStyle name="Basic User Data Input 2 2" xfId="33144"/>
    <cellStyle name="Basic User Data Input 2_Sheet10" xfId="33145"/>
    <cellStyle name="Basic User Data Input 3" xfId="33146"/>
    <cellStyle name="Basic User Data Input_AGL" xfId="32478"/>
    <cellStyle name="Basic User Selection" xfId="1449"/>
    <cellStyle name="Basic User Selection 2" xfId="32479"/>
    <cellStyle name="Basic User Selection 2 2" xfId="33147"/>
    <cellStyle name="Basic User Selection 2_Sheet10" xfId="33148"/>
    <cellStyle name="Basic User Selection 3" xfId="33149"/>
    <cellStyle name="Basic User Selection_AGL" xfId="32480"/>
    <cellStyle name="Calc" xfId="908"/>
    <cellStyle name="Calc 2" xfId="1356"/>
    <cellStyle name="Calc 2 2" xfId="1434"/>
    <cellStyle name="Calc 2 2 2" xfId="32481"/>
    <cellStyle name="Calc 2 2 3" xfId="33150"/>
    <cellStyle name="Calc 2 2_AGL" xfId="32482"/>
    <cellStyle name="Calc 2 3" xfId="32483"/>
    <cellStyle name="Calc 2 4" xfId="33151"/>
    <cellStyle name="Calc 2_AGL" xfId="32484"/>
    <cellStyle name="Calc 3" xfId="32485"/>
    <cellStyle name="Calc 4" xfId="33152"/>
    <cellStyle name="Calc_AGL" xfId="32486"/>
    <cellStyle name="Calculation" xfId="800" builtinId="22" customBuiltin="1"/>
    <cellStyle name="Calculation 2" xfId="909"/>
    <cellStyle name="Calculation 2 2" xfId="32487"/>
    <cellStyle name="Calculation 2 2 2" xfId="33153"/>
    <cellStyle name="Calculation 2 2_Sheet10" xfId="33154"/>
    <cellStyle name="Calculation 2 3" xfId="33155"/>
    <cellStyle name="Calculation 2_AGL" xfId="32488"/>
    <cellStyle name="Calculation 3" xfId="1357"/>
    <cellStyle name="Calculation 3 2" xfId="32489"/>
    <cellStyle name="Calculation 3 2 2" xfId="33156"/>
    <cellStyle name="Calculation 3 2_Sheet10" xfId="33157"/>
    <cellStyle name="Calculation 3 3" xfId="33158"/>
    <cellStyle name="Calculation 3_AGL" xfId="32490"/>
    <cellStyle name="Calculation 4" xfId="1485"/>
    <cellStyle name="Calculation 4 2" xfId="32491"/>
    <cellStyle name="Calculation 4 2 2" xfId="33159"/>
    <cellStyle name="Calculation 4 2_Sheet10" xfId="33160"/>
    <cellStyle name="Calculation 4 3" xfId="33161"/>
    <cellStyle name="Calculation 4_AGL" xfId="32492"/>
    <cellStyle name="Calculation 5" xfId="32493"/>
    <cellStyle name="Calculation 5 2" xfId="33162"/>
    <cellStyle name="Calculation 5_Sheet10" xfId="33163"/>
    <cellStyle name="Calculation 6" xfId="33164"/>
    <cellStyle name="Check Cell" xfId="802" builtinId="23" customBuiltin="1"/>
    <cellStyle name="Check Cell 2" xfId="1486"/>
    <cellStyle name="Check Cell 2 2" xfId="32494"/>
    <cellStyle name="Check Cell 2 3" xfId="33165"/>
    <cellStyle name="Check Cell 2_AGL" xfId="32495"/>
    <cellStyle name="Check Cell 3" xfId="32496"/>
    <cellStyle name="Check Cell 4" xfId="33166"/>
    <cellStyle name="Comma" xfId="2" builtinId="3" customBuiltin="1"/>
    <cellStyle name="Comma  - Style1" xfId="1358"/>
    <cellStyle name="Comma  - Style2" xfId="1359"/>
    <cellStyle name="Comma  - Style3" xfId="1360"/>
    <cellStyle name="Comma  - Style4" xfId="1361"/>
    <cellStyle name="Comma  - Style5" xfId="1362"/>
    <cellStyle name="Comma  - Style6" xfId="1363"/>
    <cellStyle name="Comma  - Style7" xfId="1364"/>
    <cellStyle name="Comma  - Style8" xfId="1365"/>
    <cellStyle name="Comma [0] 2" xfId="1561"/>
    <cellStyle name="Comma [0] 2 2" xfId="32497"/>
    <cellStyle name="Comma [0] 2 3" xfId="33167"/>
    <cellStyle name="Comma 10" xfId="1487"/>
    <cellStyle name="Comma 10 2" xfId="1533"/>
    <cellStyle name="Comma 10 2 2" xfId="3531"/>
    <cellStyle name="Comma 10 2 2 2" xfId="14742"/>
    <cellStyle name="Comma 10 2 3" xfId="11215"/>
    <cellStyle name="Comma 10 2 3 2" xfId="22426"/>
    <cellStyle name="Comma 10 2 4" xfId="12821"/>
    <cellStyle name="Comma 10 3" xfId="1566"/>
    <cellStyle name="Comma 10 3 2" xfId="3564"/>
    <cellStyle name="Comma 10 3 2 2" xfId="14775"/>
    <cellStyle name="Comma 10 3 3" xfId="11247"/>
    <cellStyle name="Comma 10 3 3 2" xfId="22458"/>
    <cellStyle name="Comma 10 3 4" xfId="12854"/>
    <cellStyle name="Comma 10 4" xfId="1595"/>
    <cellStyle name="Comma 10 4 2" xfId="3593"/>
    <cellStyle name="Comma 10 4 2 2" xfId="14804"/>
    <cellStyle name="Comma 10 4 3" xfId="11276"/>
    <cellStyle name="Comma 10 4 3 2" xfId="22487"/>
    <cellStyle name="Comma 10 4 4" xfId="12883"/>
    <cellStyle name="Comma 10 5" xfId="1603"/>
    <cellStyle name="Comma 10 5 2" xfId="3601"/>
    <cellStyle name="Comma 10 5 2 2" xfId="14812"/>
    <cellStyle name="Comma 10 5 3" xfId="11284"/>
    <cellStyle name="Comma 10 5 3 2" xfId="22495"/>
    <cellStyle name="Comma 10 5 4" xfId="12891"/>
    <cellStyle name="Comma 10 6" xfId="32498"/>
    <cellStyle name="Comma 10 7" xfId="33168"/>
    <cellStyle name="Comma 11" xfId="1459"/>
    <cellStyle name="Comma 11 2" xfId="1531"/>
    <cellStyle name="Comma 11 2 2" xfId="3529"/>
    <cellStyle name="Comma 11 2 2 2" xfId="14740"/>
    <cellStyle name="Comma 11 2 3" xfId="11213"/>
    <cellStyle name="Comma 11 2 3 2" xfId="22424"/>
    <cellStyle name="Comma 11 2 4" xfId="12819"/>
    <cellStyle name="Comma 11 3" xfId="1564"/>
    <cellStyle name="Comma 11 3 2" xfId="3562"/>
    <cellStyle name="Comma 11 3 2 2" xfId="14773"/>
    <cellStyle name="Comma 11 3 3" xfId="11245"/>
    <cellStyle name="Comma 11 3 3 2" xfId="22456"/>
    <cellStyle name="Comma 11 3 4" xfId="12852"/>
    <cellStyle name="Comma 11 4" xfId="1593"/>
    <cellStyle name="Comma 11 4 2" xfId="3591"/>
    <cellStyle name="Comma 11 4 2 2" xfId="14802"/>
    <cellStyle name="Comma 11 4 3" xfId="11274"/>
    <cellStyle name="Comma 11 4 3 2" xfId="22485"/>
    <cellStyle name="Comma 11 4 4" xfId="12881"/>
    <cellStyle name="Comma 11 5" xfId="1600"/>
    <cellStyle name="Comma 11 5 2" xfId="3598"/>
    <cellStyle name="Comma 11 5 2 2" xfId="14809"/>
    <cellStyle name="Comma 11 5 3" xfId="11281"/>
    <cellStyle name="Comma 11 5 3 2" xfId="22492"/>
    <cellStyle name="Comma 11 5 4" xfId="12888"/>
    <cellStyle name="Comma 11 6" xfId="32499"/>
    <cellStyle name="Comma 11 7" xfId="33169"/>
    <cellStyle name="Comma 12" xfId="1534"/>
    <cellStyle name="Comma 12 2" xfId="3532"/>
    <cellStyle name="Comma 12 2 2" xfId="14743"/>
    <cellStyle name="Comma 12 3" xfId="11216"/>
    <cellStyle name="Comma 12 3 2" xfId="22427"/>
    <cellStyle name="Comma 12 4" xfId="12822"/>
    <cellStyle name="Comma 13" xfId="1572"/>
    <cellStyle name="Comma 13 2" xfId="3570"/>
    <cellStyle name="Comma 13 2 2" xfId="14781"/>
    <cellStyle name="Comma 13 3" xfId="11253"/>
    <cellStyle name="Comma 13 3 2" xfId="22464"/>
    <cellStyle name="Comma 13 4" xfId="12860"/>
    <cellStyle name="Comma 14" xfId="1573"/>
    <cellStyle name="Comma 14 2" xfId="3571"/>
    <cellStyle name="Comma 14 2 2" xfId="14782"/>
    <cellStyle name="Comma 14 3" xfId="11254"/>
    <cellStyle name="Comma 14 3 2" xfId="22465"/>
    <cellStyle name="Comma 14 4" xfId="12861"/>
    <cellStyle name="Comma 15" xfId="1574"/>
    <cellStyle name="Comma 15 2" xfId="3572"/>
    <cellStyle name="Comma 15 2 2" xfId="14783"/>
    <cellStyle name="Comma 15 3" xfId="11255"/>
    <cellStyle name="Comma 15 3 2" xfId="22466"/>
    <cellStyle name="Comma 15 4" xfId="12862"/>
    <cellStyle name="Comma 16" xfId="1612"/>
    <cellStyle name="Comma 16 2" xfId="3610"/>
    <cellStyle name="Comma 16 2 2" xfId="14821"/>
    <cellStyle name="Comma 16 3" xfId="11293"/>
    <cellStyle name="Comma 16 3 2" xfId="22504"/>
    <cellStyle name="Comma 16 4" xfId="12900"/>
    <cellStyle name="Comma 17" xfId="1616"/>
    <cellStyle name="Comma 17 2" xfId="3614"/>
    <cellStyle name="Comma 17 2 2" xfId="14825"/>
    <cellStyle name="Comma 17 3" xfId="11297"/>
    <cellStyle name="Comma 17 3 2" xfId="22508"/>
    <cellStyle name="Comma 17 4" xfId="12904"/>
    <cellStyle name="Comma 18" xfId="1625"/>
    <cellStyle name="Comma 18 2" xfId="3623"/>
    <cellStyle name="Comma 18 2 2" xfId="14834"/>
    <cellStyle name="Comma 18 3" xfId="11306"/>
    <cellStyle name="Comma 18 3 2" xfId="22517"/>
    <cellStyle name="Comma 18 4" xfId="12913"/>
    <cellStyle name="Comma 19" xfId="1619"/>
    <cellStyle name="Comma 19 2" xfId="3617"/>
    <cellStyle name="Comma 19 2 2" xfId="14828"/>
    <cellStyle name="Comma 19 3" xfId="11300"/>
    <cellStyle name="Comma 19 3 2" xfId="22511"/>
    <cellStyle name="Comma 19 4" xfId="12907"/>
    <cellStyle name="Comma 2" xfId="454"/>
    <cellStyle name="Comma 2 2" xfId="912"/>
    <cellStyle name="Comma 2 2 2" xfId="1403"/>
    <cellStyle name="Comma 2 3" xfId="911"/>
    <cellStyle name="Comma 2 4" xfId="955"/>
    <cellStyle name="Comma 2 5" xfId="1287"/>
    <cellStyle name="Comma 2 5 2" xfId="32500"/>
    <cellStyle name="Comma 2 5 3" xfId="33170"/>
    <cellStyle name="Comma 2 6" xfId="1503"/>
    <cellStyle name="Comma 2 6 2" xfId="32501"/>
    <cellStyle name="Comma 2 6 3" xfId="33171"/>
    <cellStyle name="Comma 2 7" xfId="32502"/>
    <cellStyle name="Comma 2 8" xfId="33172"/>
    <cellStyle name="Comma 20" xfId="1626"/>
    <cellStyle name="Comma 20 2" xfId="3624"/>
    <cellStyle name="Comma 20 2 2" xfId="14835"/>
    <cellStyle name="Comma 20 3" xfId="11307"/>
    <cellStyle name="Comma 20 3 2" xfId="22518"/>
    <cellStyle name="Comma 20 4" xfId="12914"/>
    <cellStyle name="Comma 21" xfId="1620"/>
    <cellStyle name="Comma 21 2" xfId="3618"/>
    <cellStyle name="Comma 21 2 2" xfId="14829"/>
    <cellStyle name="Comma 21 3" xfId="11301"/>
    <cellStyle name="Comma 21 3 2" xfId="22512"/>
    <cellStyle name="Comma 21 4" xfId="12908"/>
    <cellStyle name="Comma 22" xfId="1627"/>
    <cellStyle name="Comma 22 2" xfId="3625"/>
    <cellStyle name="Comma 22 2 2" xfId="14836"/>
    <cellStyle name="Comma 22 3" xfId="11308"/>
    <cellStyle name="Comma 22 3 2" xfId="22519"/>
    <cellStyle name="Comma 22 4" xfId="12915"/>
    <cellStyle name="Comma 23" xfId="1636"/>
    <cellStyle name="Comma 23 2" xfId="3634"/>
    <cellStyle name="Comma 23 2 2" xfId="14845"/>
    <cellStyle name="Comma 23 3" xfId="11317"/>
    <cellStyle name="Comma 23 3 2" xfId="22528"/>
    <cellStyle name="Comma 23 4" xfId="12924"/>
    <cellStyle name="Comma 24" xfId="1643"/>
    <cellStyle name="Comma 24 2" xfId="3641"/>
    <cellStyle name="Comma 24 2 2" xfId="14852"/>
    <cellStyle name="Comma 24 3" xfId="11322"/>
    <cellStyle name="Comma 24 3 2" xfId="22533"/>
    <cellStyle name="Comma 24 4" xfId="12930"/>
    <cellStyle name="Comma 25" xfId="1647"/>
    <cellStyle name="Comma 25 2" xfId="3645"/>
    <cellStyle name="Comma 25 2 2" xfId="14856"/>
    <cellStyle name="Comma 25 3" xfId="11326"/>
    <cellStyle name="Comma 25 3 2" xfId="22537"/>
    <cellStyle name="Comma 25 4" xfId="12934"/>
    <cellStyle name="Comma 26" xfId="1650"/>
    <cellStyle name="Comma 26 2" xfId="3648"/>
    <cellStyle name="Comma 26 2 2" xfId="14859"/>
    <cellStyle name="Comma 26 3" xfId="11329"/>
    <cellStyle name="Comma 26 3 2" xfId="22540"/>
    <cellStyle name="Comma 26 4" xfId="12937"/>
    <cellStyle name="Comma 27" xfId="1648"/>
    <cellStyle name="Comma 27 2" xfId="3646"/>
    <cellStyle name="Comma 27 2 2" xfId="14857"/>
    <cellStyle name="Comma 27 3" xfId="11327"/>
    <cellStyle name="Comma 27 3 2" xfId="22538"/>
    <cellStyle name="Comma 27 4" xfId="12935"/>
    <cellStyle name="Comma 28" xfId="1654"/>
    <cellStyle name="Comma 29" xfId="1995"/>
    <cellStyle name="Comma 29 2" xfId="3993"/>
    <cellStyle name="Comma 29 2 2" xfId="15204"/>
    <cellStyle name="Comma 29 3" xfId="11334"/>
    <cellStyle name="Comma 29 3 2" xfId="22545"/>
    <cellStyle name="Comma 29 4" xfId="13207"/>
    <cellStyle name="Comma 3" xfId="901"/>
    <cellStyle name="Comma 3 2" xfId="914"/>
    <cellStyle name="Comma 3 2 2" xfId="1404"/>
    <cellStyle name="Comma 3 3" xfId="913"/>
    <cellStyle name="Comma 3 4" xfId="1405"/>
    <cellStyle name="Comma 3 5" xfId="32503"/>
    <cellStyle name="Comma 3 6" xfId="33173"/>
    <cellStyle name="Comma 30" xfId="31683"/>
    <cellStyle name="Comma 31" xfId="31961"/>
    <cellStyle name="Comma 32" xfId="31965"/>
    <cellStyle name="Comma 33" xfId="31969"/>
    <cellStyle name="Comma 34" xfId="31972"/>
    <cellStyle name="Comma 35" xfId="32252"/>
    <cellStyle name="Comma 36" xfId="32264"/>
    <cellStyle name="Comma 4" xfId="910"/>
    <cellStyle name="Comma 4 2" xfId="979"/>
    <cellStyle name="Comma 4 3" xfId="1288"/>
    <cellStyle name="Comma 4 3 2" xfId="3286"/>
    <cellStyle name="Comma 4 3 2 2" xfId="14498"/>
    <cellStyle name="Comma 4 3 3" xfId="11087"/>
    <cellStyle name="Comma 4 3 3 2" xfId="22298"/>
    <cellStyle name="Comma 4 3 4" xfId="12592"/>
    <cellStyle name="Comma 4 4" xfId="1327"/>
    <cellStyle name="Comma 4 4 2" xfId="3325"/>
    <cellStyle name="Comma 4 4 2 2" xfId="14537"/>
    <cellStyle name="Comma 4 4 3" xfId="11114"/>
    <cellStyle name="Comma 4 4 3 2" xfId="22325"/>
    <cellStyle name="Comma 4 4 4" xfId="12626"/>
    <cellStyle name="Comma 4 5" xfId="1396"/>
    <cellStyle name="Comma 4 6" xfId="2907"/>
    <cellStyle name="Comma 4 6 2" xfId="14119"/>
    <cellStyle name="Comma 4 7" xfId="10789"/>
    <cellStyle name="Comma 4 7 2" xfId="22000"/>
    <cellStyle name="Comma 4 8" xfId="12225"/>
    <cellStyle name="Comma 5" xfId="970"/>
    <cellStyle name="Comma 5 2" xfId="1398"/>
    <cellStyle name="Comma 5 2 2" xfId="3396"/>
    <cellStyle name="Comma 5 2 2 2" xfId="14608"/>
    <cellStyle name="Comma 5 2 3" xfId="11146"/>
    <cellStyle name="Comma 5 2 3 2" xfId="22357"/>
    <cellStyle name="Comma 5 2 4" xfId="12691"/>
    <cellStyle name="Comma 5 3" xfId="1427"/>
    <cellStyle name="Comma 5 3 2" xfId="1522"/>
    <cellStyle name="Comma 5 3 2 2" xfId="3520"/>
    <cellStyle name="Comma 5 3 2 2 2" xfId="14731"/>
    <cellStyle name="Comma 5 3 2 3" xfId="11207"/>
    <cellStyle name="Comma 5 3 2 3 2" xfId="22418"/>
    <cellStyle name="Comma 5 3 2 4" xfId="12811"/>
    <cellStyle name="Comma 5 3 3" xfId="3425"/>
    <cellStyle name="Comma 5 3 3 2" xfId="14637"/>
    <cellStyle name="Comma 5 3 4" xfId="11167"/>
    <cellStyle name="Comma 5 3 4 2" xfId="22378"/>
    <cellStyle name="Comma 5 3 5" xfId="12720"/>
    <cellStyle name="Comma 5 4" xfId="1440"/>
    <cellStyle name="Comma 5 4 2" xfId="3438"/>
    <cellStyle name="Comma 5 4 2 2" xfId="14650"/>
    <cellStyle name="Comma 5 4 3" xfId="11177"/>
    <cellStyle name="Comma 5 4 3 2" xfId="22388"/>
    <cellStyle name="Comma 5 4 4" xfId="12733"/>
    <cellStyle name="Comma 5 5" xfId="1512"/>
    <cellStyle name="Comma 5 5 2" xfId="3510"/>
    <cellStyle name="Comma 5 5 2 2" xfId="14721"/>
    <cellStyle name="Comma 5 5 3" xfId="11197"/>
    <cellStyle name="Comma 5 5 3 2" xfId="22408"/>
    <cellStyle name="Comma 5 5 4" xfId="12801"/>
    <cellStyle name="Comma 5 6" xfId="32248"/>
    <cellStyle name="Comma 5 7" xfId="32260"/>
    <cellStyle name="Comma 6" xfId="971"/>
    <cellStyle name="Comma 6 2" xfId="1289"/>
    <cellStyle name="Comma 6 2 2" xfId="3287"/>
    <cellStyle name="Comma 6 2 2 2" xfId="14499"/>
    <cellStyle name="Comma 6 2 3" xfId="11088"/>
    <cellStyle name="Comma 6 2 3 2" xfId="22299"/>
    <cellStyle name="Comma 6 2 4" xfId="12593"/>
    <cellStyle name="Comma 6 3" xfId="1328"/>
    <cellStyle name="Comma 6 3 2" xfId="3326"/>
    <cellStyle name="Comma 6 3 2 2" xfId="14538"/>
    <cellStyle name="Comma 6 3 3" xfId="11115"/>
    <cellStyle name="Comma 6 3 3 2" xfId="22326"/>
    <cellStyle name="Comma 6 3 4" xfId="12627"/>
    <cellStyle name="Comma 6 4" xfId="1511"/>
    <cellStyle name="Comma 6 4 2" xfId="3509"/>
    <cellStyle name="Comma 6 4 2 2" xfId="14720"/>
    <cellStyle name="Comma 6 4 3" xfId="11196"/>
    <cellStyle name="Comma 6 4 3 2" xfId="22407"/>
    <cellStyle name="Comma 6 4 4" xfId="12800"/>
    <cellStyle name="Comma 6 5" xfId="2969"/>
    <cellStyle name="Comma 6 5 2" xfId="14181"/>
    <cellStyle name="Comma 6 6" xfId="10806"/>
    <cellStyle name="Comma 6 6 2" xfId="22017"/>
    <cellStyle name="Comma 6 7" xfId="12279"/>
    <cellStyle name="Comma 7" xfId="1366"/>
    <cellStyle name="Comma 7 2" xfId="1426"/>
    <cellStyle name="Comma 7 2 2" xfId="3424"/>
    <cellStyle name="Comma 7 2 2 2" xfId="14636"/>
    <cellStyle name="Comma 7 2 3" xfId="11166"/>
    <cellStyle name="Comma 7 2 3 2" xfId="22377"/>
    <cellStyle name="Comma 7 2 4" xfId="12719"/>
    <cellStyle name="Comma 7 3" xfId="1521"/>
    <cellStyle name="Comma 7 3 2" xfId="3519"/>
    <cellStyle name="Comma 7 3 2 2" xfId="14730"/>
    <cellStyle name="Comma 7 3 3" xfId="11206"/>
    <cellStyle name="Comma 7 3 3 2" xfId="22417"/>
    <cellStyle name="Comma 7 3 4" xfId="12810"/>
    <cellStyle name="Comma 7 4" xfId="3364"/>
    <cellStyle name="Comma 7 4 2" xfId="14576"/>
    <cellStyle name="Comma 7 5" xfId="11142"/>
    <cellStyle name="Comma 7 5 2" xfId="22353"/>
    <cellStyle name="Comma 7 6" xfId="12665"/>
    <cellStyle name="Comma 7 7" xfId="32251"/>
    <cellStyle name="Comma 7 8" xfId="32263"/>
    <cellStyle name="Comma 8" xfId="1367"/>
    <cellStyle name="Comma 8 10" xfId="3365"/>
    <cellStyle name="Comma 8 10 2" xfId="14577"/>
    <cellStyle name="Comma 8 11" xfId="11143"/>
    <cellStyle name="Comma 8 11 2" xfId="22354"/>
    <cellStyle name="Comma 8 12" xfId="12666"/>
    <cellStyle name="Comma 8 2" xfId="1422"/>
    <cellStyle name="Comma 8 2 2" xfId="3420"/>
    <cellStyle name="Comma 8 2 2 2" xfId="14632"/>
    <cellStyle name="Comma 8 2 3" xfId="11163"/>
    <cellStyle name="Comma 8 2 3 2" xfId="22374"/>
    <cellStyle name="Comma 8 2 4" xfId="12715"/>
    <cellStyle name="Comma 8 3" xfId="1437"/>
    <cellStyle name="Comma 8 3 2" xfId="3435"/>
    <cellStyle name="Comma 8 3 2 2" xfId="14647"/>
    <cellStyle name="Comma 8 3 3" xfId="11174"/>
    <cellStyle name="Comma 8 3 3 2" xfId="22385"/>
    <cellStyle name="Comma 8 3 4" xfId="12730"/>
    <cellStyle name="Comma 8 4" xfId="1445"/>
    <cellStyle name="Comma 8 4 2" xfId="3443"/>
    <cellStyle name="Comma 8 4 2 2" xfId="14655"/>
    <cellStyle name="Comma 8 4 3" xfId="11182"/>
    <cellStyle name="Comma 8 4 3 2" xfId="22393"/>
    <cellStyle name="Comma 8 4 4" xfId="12738"/>
    <cellStyle name="Comma 8 5" xfId="1455"/>
    <cellStyle name="Comma 8 5 2" xfId="3453"/>
    <cellStyle name="Comma 8 5 2 2" xfId="14664"/>
    <cellStyle name="Comma 8 5 3" xfId="11186"/>
    <cellStyle name="Comma 8 5 3 2" xfId="22397"/>
    <cellStyle name="Comma 8 5 4" xfId="12747"/>
    <cellStyle name="Comma 8 6" xfId="1557"/>
    <cellStyle name="Comma 8 6 2" xfId="3555"/>
    <cellStyle name="Comma 8 6 2 2" xfId="14766"/>
    <cellStyle name="Comma 8 6 3" xfId="11239"/>
    <cellStyle name="Comma 8 6 3 2" xfId="22450"/>
    <cellStyle name="Comma 8 6 4" xfId="12845"/>
    <cellStyle name="Comma 8 7" xfId="1571"/>
    <cellStyle name="Comma 8 7 2" xfId="3569"/>
    <cellStyle name="Comma 8 7 2 2" xfId="14780"/>
    <cellStyle name="Comma 8 7 3" xfId="11252"/>
    <cellStyle name="Comma 8 7 3 2" xfId="22463"/>
    <cellStyle name="Comma 8 7 4" xfId="12859"/>
    <cellStyle name="Comma 8 8" xfId="1587"/>
    <cellStyle name="Comma 8 8 2" xfId="3585"/>
    <cellStyle name="Comma 8 8 2 2" xfId="14796"/>
    <cellStyle name="Comma 8 8 3" xfId="11268"/>
    <cellStyle name="Comma 8 8 3 2" xfId="22479"/>
    <cellStyle name="Comma 8 8 4" xfId="12875"/>
    <cellStyle name="Comma 8 9" xfId="1608"/>
    <cellStyle name="Comma 8 9 2" xfId="3606"/>
    <cellStyle name="Comma 8 9 2 2" xfId="14817"/>
    <cellStyle name="Comma 8 9 3" xfId="11289"/>
    <cellStyle name="Comma 8 9 3 2" xfId="22500"/>
    <cellStyle name="Comma 8 9 4" xfId="12896"/>
    <cellStyle name="Comma 9" xfId="1406"/>
    <cellStyle name="Comma 9 2" xfId="1535"/>
    <cellStyle name="Comma 9 2 2" xfId="3533"/>
    <cellStyle name="Comma 9 2 2 2" xfId="14744"/>
    <cellStyle name="Comma 9 2 3" xfId="11217"/>
    <cellStyle name="Comma 9 2 3 2" xfId="22428"/>
    <cellStyle name="Comma 9 2 4" xfId="12823"/>
    <cellStyle name="Comma 9 3" xfId="3404"/>
    <cellStyle name="Comma 9 3 2" xfId="14616"/>
    <cellStyle name="Comma 9 4" xfId="11151"/>
    <cellStyle name="Comma 9 4 2" xfId="22362"/>
    <cellStyle name="Comma 9 5" xfId="12699"/>
    <cellStyle name="Comma0" xfId="1368"/>
    <cellStyle name="Constants" xfId="915"/>
    <cellStyle name="Currency 2" xfId="1488"/>
    <cellStyle name="Currency 2 2" xfId="32504"/>
    <cellStyle name="Currency 2 3" xfId="33174"/>
    <cellStyle name="Currency 3" xfId="32505"/>
    <cellStyle name="Currency 4" xfId="33175"/>
    <cellStyle name="Currency0" xfId="1369"/>
    <cellStyle name="Date" xfId="1370"/>
    <cellStyle name="Empty_B_border" xfId="916"/>
    <cellStyle name="Excel Built-in Normal" xfId="228"/>
    <cellStyle name="Excel Built-in Normal 2" xfId="918"/>
    <cellStyle name="Excel Built-in Normal 2 2" xfId="32253"/>
    <cellStyle name="Excel Built-in Normal 3" xfId="917"/>
    <cellStyle name="Excel Built-in Normal 3 2" xfId="32506"/>
    <cellStyle name="Excel Built-in Normal 3 3" xfId="33176"/>
    <cellStyle name="Excel Built-in Normal 3_AGL" xfId="32507"/>
    <cellStyle name="Excel_BuiltIn_Comma" xfId="919"/>
    <cellStyle name="Explanatory Text" xfId="804" builtinId="53" customBuiltin="1"/>
    <cellStyle name="Explanatory Text 2" xfId="1489"/>
    <cellStyle name="Explanatory Text 2 2" xfId="32508"/>
    <cellStyle name="Explanatory Text 2 3" xfId="33177"/>
    <cellStyle name="Explanatory Text 2_AGL" xfId="32509"/>
    <cellStyle name="Explanatory Text 3" xfId="32510"/>
    <cellStyle name="Explanatory Text 4" xfId="33178"/>
    <cellStyle name="External" xfId="920"/>
    <cellStyle name="External 2" xfId="921"/>
    <cellStyle name="External 2 2" xfId="32511"/>
    <cellStyle name="External 2 3" xfId="33179"/>
    <cellStyle name="External 2_AGL" xfId="32512"/>
    <cellStyle name="External 3" xfId="1407"/>
    <cellStyle name="External 3 2" xfId="32513"/>
    <cellStyle name="External 3 3" xfId="33180"/>
    <cellStyle name="External 3_AGL" xfId="32514"/>
    <cellStyle name="External 4" xfId="32515"/>
    <cellStyle name="External 5" xfId="33181"/>
    <cellStyle name="External_AGL" xfId="32516"/>
    <cellStyle name="F2" xfId="1371"/>
    <cellStyle name="F3" xfId="1372"/>
    <cellStyle name="F4" xfId="1373"/>
    <cellStyle name="F5" xfId="1374"/>
    <cellStyle name="F6" xfId="1375"/>
    <cellStyle name="F7" xfId="1376"/>
    <cellStyle name="F8" xfId="1377"/>
    <cellStyle name="Fixed" xfId="1378"/>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19" builtinId="9" hidden="1"/>
    <cellStyle name="Followed Hyperlink" xfId="615" builtinId="9" hidden="1"/>
    <cellStyle name="Followed Hyperlink" xfId="611" builtinId="9" hidden="1"/>
    <cellStyle name="Followed Hyperlink" xfId="607"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579" builtinId="9" hidden="1"/>
    <cellStyle name="Followed Hyperlink" xfId="575" builtinId="9" hidden="1"/>
    <cellStyle name="Followed Hyperlink" xfId="571"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43" builtinId="9" hidden="1"/>
    <cellStyle name="Followed Hyperlink" xfId="539" builtinId="9" hidden="1"/>
    <cellStyle name="Followed Hyperlink" xfId="535" builtinId="9" hidden="1"/>
    <cellStyle name="Followed Hyperlink" xfId="531"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03" builtinId="9" hidden="1"/>
    <cellStyle name="Followed Hyperlink" xfId="499" builtinId="9" hidden="1"/>
    <cellStyle name="Followed Hyperlink" xfId="495"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67" builtinId="9" hidden="1"/>
    <cellStyle name="Followed Hyperlink" xfId="463" builtinId="9" hidden="1"/>
    <cellStyle name="Followed Hyperlink" xfId="459" builtinId="9" hidden="1"/>
    <cellStyle name="Followed Hyperlink" xfId="677" builtinId="9" hidden="1"/>
    <cellStyle name="Followed Hyperlink" xfId="230" builtinId="9" hidden="1"/>
    <cellStyle name="Followed Hyperlink" xfId="678"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3" builtinId="9" hidden="1"/>
    <cellStyle name="Followed Hyperlink" xfId="2669" builtinId="9" hidden="1"/>
    <cellStyle name="Followed Hyperlink" xfId="2665" builtinId="9" hidden="1"/>
    <cellStyle name="Followed Hyperlink" xfId="2661"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33" builtinId="9" hidden="1"/>
    <cellStyle name="Followed Hyperlink" xfId="2629" builtinId="9" hidden="1"/>
    <cellStyle name="Followed Hyperlink" xfId="2625" builtinId="9" hidden="1"/>
    <cellStyle name="Followed Hyperlink" xfId="2621"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593" builtinId="9" hidden="1"/>
    <cellStyle name="Followed Hyperlink" xfId="2589" builtinId="9" hidden="1"/>
    <cellStyle name="Followed Hyperlink" xfId="2585"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57" builtinId="9" hidden="1"/>
    <cellStyle name="Followed Hyperlink" xfId="2553"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17" builtinId="9" hidden="1"/>
    <cellStyle name="Followed Hyperlink" xfId="2513" builtinId="9" hidden="1"/>
    <cellStyle name="Followed Hyperlink" xfId="2509"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481" builtinId="9" hidden="1"/>
    <cellStyle name="Followed Hyperlink" xfId="2477" builtinId="9" hidden="1"/>
    <cellStyle name="Followed Hyperlink" xfId="2473" builtinId="9" hidden="1"/>
    <cellStyle name="Followed Hyperlink" xfId="2469" builtinId="9" hidden="1"/>
    <cellStyle name="Followed Hyperlink" xfId="2465" builtinId="9" hidden="1"/>
    <cellStyle name="Followed Hyperlink" xfId="2461" builtinId="9" hidden="1"/>
    <cellStyle name="Followed Hyperlink" xfId="2457" builtinId="9" hidden="1"/>
    <cellStyle name="Followed Hyperlink" xfId="2675" builtinId="9" hidden="1"/>
    <cellStyle name="Followed Hyperlink" xfId="2228" builtinId="9" hidden="1"/>
    <cellStyle name="Followed Hyperlink" xfId="2676"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858" builtinId="9" hidden="1"/>
    <cellStyle name="Followed Hyperlink" xfId="2859" builtinId="9" hidden="1"/>
    <cellStyle name="Followed Hyperlink" xfId="2860" builtinId="9" hidden="1"/>
    <cellStyle name="Followed Hyperlink" xfId="2861" builtinId="9" hidden="1"/>
    <cellStyle name="Followed Hyperlink" xfId="2862" builtinId="9" hidden="1"/>
    <cellStyle name="Followed Hyperlink" xfId="2863" builtinId="9" hidden="1"/>
    <cellStyle name="Followed Hyperlink" xfId="2864" builtinId="9" hidden="1"/>
    <cellStyle name="Followed Hyperlink" xfId="2865" builtinId="9" hidden="1"/>
    <cellStyle name="Followed Hyperlink" xfId="2866" builtinId="9" hidden="1"/>
    <cellStyle name="Followed Hyperlink" xfId="2867" builtinId="9" hidden="1"/>
    <cellStyle name="Followed Hyperlink" xfId="2868" builtinId="9" hidden="1"/>
    <cellStyle name="Followed Hyperlink" xfId="2869" builtinId="9" hidden="1"/>
    <cellStyle name="Followed Hyperlink" xfId="2870" builtinId="9" hidden="1"/>
    <cellStyle name="Followed Hyperlink" xfId="2871" builtinId="9" hidden="1"/>
    <cellStyle name="Followed Hyperlink" xfId="2872" builtinId="9" hidden="1"/>
    <cellStyle name="Followed Hyperlink" xfId="2873" builtinId="9" hidden="1"/>
    <cellStyle name="Followed Hyperlink" xfId="2874" builtinId="9" hidden="1"/>
    <cellStyle name="Followed Hyperlink" xfId="2875" builtinId="9" hidden="1"/>
    <cellStyle name="Followed Hyperlink" xfId="2876" builtinId="9" hidden="1"/>
    <cellStyle name="Followed Hyperlink" xfId="2877" builtinId="9" hidden="1"/>
    <cellStyle name="Followed Hyperlink" xfId="2878" builtinId="9" hidden="1"/>
    <cellStyle name="Followed Hyperlink" xfId="2879" builtinId="9" hidden="1"/>
    <cellStyle name="Followed Hyperlink" xfId="2880" builtinId="9" hidden="1"/>
    <cellStyle name="Followed Hyperlink" xfId="2881" builtinId="9" hidden="1"/>
    <cellStyle name="Followed Hyperlink" xfId="2882" builtinId="9" hidden="1"/>
    <cellStyle name="Followed Hyperlink" xfId="2883" builtinId="9" hidden="1"/>
    <cellStyle name="Followed Hyperlink" xfId="2884" builtinId="9" hidden="1"/>
    <cellStyle name="Followed Hyperlink" xfId="2885" builtinId="9" hidden="1"/>
    <cellStyle name="Followed Hyperlink" xfId="2886"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2" builtinId="9" hidden="1"/>
    <cellStyle name="Followed Hyperlink" xfId="2893" builtinId="9" hidden="1"/>
    <cellStyle name="Followed Hyperlink" xfId="2894" builtinId="9" hidden="1"/>
    <cellStyle name="Followed Hyperlink" xfId="2895" builtinId="9" hidden="1"/>
    <cellStyle name="Followed Hyperlink" xfId="2896" builtinId="9" hidden="1"/>
    <cellStyle name="Followed Hyperlink" xfId="2897" builtinId="9" hidden="1"/>
    <cellStyle name="Followed Hyperlink" xfId="2898" builtinId="9" hidden="1"/>
    <cellStyle name="Followed Hyperlink" xfId="2980" builtinId="9" hidden="1"/>
    <cellStyle name="Followed Hyperlink" xfId="2981" builtinId="9" hidden="1"/>
    <cellStyle name="Followed Hyperlink" xfId="2982" builtinId="9" hidden="1"/>
    <cellStyle name="Followed Hyperlink" xfId="2983" builtinId="9" hidden="1"/>
    <cellStyle name="Followed Hyperlink" xfId="2984" builtinId="9" hidden="1"/>
    <cellStyle name="Followed Hyperlink" xfId="2985" builtinId="9" hidden="1"/>
    <cellStyle name="Followed Hyperlink" xfId="2986" builtinId="9" hidden="1"/>
    <cellStyle name="Followed Hyperlink" xfId="2987" builtinId="9" hidden="1"/>
    <cellStyle name="Followed Hyperlink" xfId="2988" builtinId="9" hidden="1"/>
    <cellStyle name="Followed Hyperlink" xfId="2989" builtinId="9" hidden="1"/>
    <cellStyle name="Followed Hyperlink" xfId="2990" builtinId="9" hidden="1"/>
    <cellStyle name="Followed Hyperlink" xfId="2991" builtinId="9" hidden="1"/>
    <cellStyle name="Followed Hyperlink" xfId="2992" builtinId="9" hidden="1"/>
    <cellStyle name="Followed Hyperlink" xfId="2993" builtinId="9" hidden="1"/>
    <cellStyle name="Followed Hyperlink" xfId="2994" builtinId="9" hidden="1"/>
    <cellStyle name="Followed Hyperlink" xfId="2995" builtinId="9" hidden="1"/>
    <cellStyle name="Followed Hyperlink" xfId="2996" builtinId="9" hidden="1"/>
    <cellStyle name="Followed Hyperlink" xfId="2997" builtinId="9" hidden="1"/>
    <cellStyle name="Followed Hyperlink" xfId="2998" builtinId="9" hidden="1"/>
    <cellStyle name="Followed Hyperlink" xfId="2999" builtinId="9" hidden="1"/>
    <cellStyle name="Followed Hyperlink" xfId="3000"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06" builtinId="9" hidden="1"/>
    <cellStyle name="Followed Hyperlink" xfId="3007" builtinId="9" hidden="1"/>
    <cellStyle name="Followed Hyperlink" xfId="3008" builtinId="9" hidden="1"/>
    <cellStyle name="Followed Hyperlink" xfId="3009" builtinId="9" hidden="1"/>
    <cellStyle name="Followed Hyperlink" xfId="3010" builtinId="9" hidden="1"/>
    <cellStyle name="Followed Hyperlink" xfId="3011" builtinId="9" hidden="1"/>
    <cellStyle name="Followed Hyperlink" xfId="3012" builtinId="9" hidden="1"/>
    <cellStyle name="Followed Hyperlink" xfId="3013" builtinId="9" hidden="1"/>
    <cellStyle name="Followed Hyperlink" xfId="3014" builtinId="9" hidden="1"/>
    <cellStyle name="Followed Hyperlink" xfId="3015" builtinId="9" hidden="1"/>
    <cellStyle name="Followed Hyperlink" xfId="3016" builtinId="9" hidden="1"/>
    <cellStyle name="Followed Hyperlink" xfId="3017" builtinId="9" hidden="1"/>
    <cellStyle name="Followed Hyperlink" xfId="3018" builtinId="9" hidden="1"/>
    <cellStyle name="Followed Hyperlink" xfId="3019" builtinId="9" hidden="1"/>
    <cellStyle name="Followed Hyperlink" xfId="3020" builtinId="9" hidden="1"/>
    <cellStyle name="Followed Hyperlink" xfId="3021" builtinId="9" hidden="1"/>
    <cellStyle name="Followed Hyperlink" xfId="3022" builtinId="9" hidden="1"/>
    <cellStyle name="Followed Hyperlink" xfId="3023" builtinId="9" hidden="1"/>
    <cellStyle name="Followed Hyperlink" xfId="3024" builtinId="9" hidden="1"/>
    <cellStyle name="Followed Hyperlink" xfId="3025" builtinId="9" hidden="1"/>
    <cellStyle name="Followed Hyperlink" xfId="3026" builtinId="9" hidden="1"/>
    <cellStyle name="Followed Hyperlink" xfId="3027" builtinId="9" hidden="1"/>
    <cellStyle name="Followed Hyperlink" xfId="3028" builtinId="9" hidden="1"/>
    <cellStyle name="Followed Hyperlink" xfId="3029" builtinId="9" hidden="1"/>
    <cellStyle name="Followed Hyperlink" xfId="3030" builtinId="9" hidden="1"/>
    <cellStyle name="Followed Hyperlink" xfId="3031" builtinId="9" hidden="1"/>
    <cellStyle name="Followed Hyperlink" xfId="3032" builtinId="9" hidden="1"/>
    <cellStyle name="Followed Hyperlink" xfId="3033" builtinId="9" hidden="1"/>
    <cellStyle name="Followed Hyperlink" xfId="3034" builtinId="9" hidden="1"/>
    <cellStyle name="Followed Hyperlink" xfId="3035" builtinId="9" hidden="1"/>
    <cellStyle name="Followed Hyperlink" xfId="3036" builtinId="9" hidden="1"/>
    <cellStyle name="Followed Hyperlink" xfId="3037" builtinId="9" hidden="1"/>
    <cellStyle name="Followed Hyperlink" xfId="3038"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044" builtinId="9" hidden="1"/>
    <cellStyle name="Followed Hyperlink" xfId="3045" builtinId="9" hidden="1"/>
    <cellStyle name="Followed Hyperlink" xfId="3046" builtinId="9" hidden="1"/>
    <cellStyle name="Followed Hyperlink" xfId="3047" builtinId="9" hidden="1"/>
    <cellStyle name="Followed Hyperlink" xfId="3048" builtinId="9" hidden="1"/>
    <cellStyle name="Followed Hyperlink" xfId="3049" builtinId="9" hidden="1"/>
    <cellStyle name="Followed Hyperlink" xfId="3050" builtinId="9" hidden="1"/>
    <cellStyle name="Followed Hyperlink" xfId="3051" builtinId="9" hidden="1"/>
    <cellStyle name="Followed Hyperlink" xfId="3052" builtinId="9" hidden="1"/>
    <cellStyle name="Followed Hyperlink" xfId="3053" builtinId="9" hidden="1"/>
    <cellStyle name="Followed Hyperlink" xfId="3054" builtinId="9" hidden="1"/>
    <cellStyle name="Followed Hyperlink" xfId="3060" builtinId="9" hidden="1"/>
    <cellStyle name="Followed Hyperlink" xfId="3061" builtinId="9" hidden="1"/>
    <cellStyle name="Followed Hyperlink" xfId="3062" builtinId="9" hidden="1"/>
    <cellStyle name="Followed Hyperlink" xfId="3063" builtinId="9" hidden="1"/>
    <cellStyle name="Followed Hyperlink" xfId="3064" builtinId="9" hidden="1"/>
    <cellStyle name="Followed Hyperlink" xfId="3065" builtinId="9" hidden="1"/>
    <cellStyle name="Followed Hyperlink" xfId="3066" builtinId="9" hidden="1"/>
    <cellStyle name="Followed Hyperlink" xfId="3067" builtinId="9" hidden="1"/>
    <cellStyle name="Followed Hyperlink" xfId="3068" builtinId="9" hidden="1"/>
    <cellStyle name="Followed Hyperlink" xfId="3069" builtinId="9" hidden="1"/>
    <cellStyle name="Followed Hyperlink" xfId="3070" builtinId="9" hidden="1"/>
    <cellStyle name="Followed Hyperlink" xfId="3071" builtinId="9" hidden="1"/>
    <cellStyle name="Followed Hyperlink" xfId="3072" builtinId="9" hidden="1"/>
    <cellStyle name="Followed Hyperlink" xfId="3073" builtinId="9" hidden="1"/>
    <cellStyle name="Followed Hyperlink" xfId="3074" builtinId="9" hidden="1"/>
    <cellStyle name="Followed Hyperlink" xfId="3075" builtinId="9" hidden="1"/>
    <cellStyle name="Followed Hyperlink" xfId="3076" builtinId="9" hidden="1"/>
    <cellStyle name="Followed Hyperlink" xfId="3077" builtinId="9" hidden="1"/>
    <cellStyle name="Followed Hyperlink" xfId="3078" builtinId="9" hidden="1"/>
    <cellStyle name="Followed Hyperlink" xfId="3079" builtinId="9" hidden="1"/>
    <cellStyle name="Followed Hyperlink" xfId="3080" builtinId="9" hidden="1"/>
    <cellStyle name="Followed Hyperlink" xfId="3081" builtinId="9" hidden="1"/>
    <cellStyle name="Followed Hyperlink" xfId="3082" builtinId="9" hidden="1"/>
    <cellStyle name="Followed Hyperlink" xfId="3083" builtinId="9" hidden="1"/>
    <cellStyle name="Followed Hyperlink" xfId="3084" builtinId="9" hidden="1"/>
    <cellStyle name="Followed Hyperlink" xfId="3085" builtinId="9" hidden="1"/>
    <cellStyle name="Followed Hyperlink" xfId="3086" builtinId="9" hidden="1"/>
    <cellStyle name="Followed Hyperlink" xfId="3087" builtinId="9" hidden="1"/>
    <cellStyle name="Followed Hyperlink" xfId="3088" builtinId="9" hidden="1"/>
    <cellStyle name="Followed Hyperlink" xfId="3089" builtinId="9" hidden="1"/>
    <cellStyle name="Followed Hyperlink" xfId="3090" builtinId="9" hidden="1"/>
    <cellStyle name="Followed Hyperlink" xfId="3091" builtinId="9" hidden="1"/>
    <cellStyle name="Followed Hyperlink" xfId="3092" builtinId="9" hidden="1"/>
    <cellStyle name="Followed Hyperlink" xfId="3093" builtinId="9" hidden="1"/>
    <cellStyle name="Followed Hyperlink" xfId="3094" builtinId="9" hidden="1"/>
    <cellStyle name="Followed Hyperlink" xfId="3095" builtinId="9" hidden="1"/>
    <cellStyle name="Followed Hyperlink" xfId="3096" builtinId="9" hidden="1"/>
    <cellStyle name="Followed Hyperlink" xfId="3097" builtinId="9" hidden="1"/>
    <cellStyle name="Followed Hyperlink" xfId="3098" builtinId="9" hidden="1"/>
    <cellStyle name="Followed Hyperlink" xfId="3099" builtinId="9" hidden="1"/>
    <cellStyle name="Followed Hyperlink" xfId="3100" builtinId="9" hidden="1"/>
    <cellStyle name="Followed Hyperlink" xfId="3101" builtinId="9" hidden="1"/>
    <cellStyle name="Followed Hyperlink" xfId="3102" builtinId="9" hidden="1"/>
    <cellStyle name="Followed Hyperlink" xfId="3103" builtinId="9" hidden="1"/>
    <cellStyle name="Followed Hyperlink" xfId="3104" builtinId="9" hidden="1"/>
    <cellStyle name="Followed Hyperlink" xfId="3105" builtinId="9" hidden="1"/>
    <cellStyle name="Followed Hyperlink" xfId="3106" builtinId="9" hidden="1"/>
    <cellStyle name="Followed Hyperlink" xfId="3107" builtinId="9" hidden="1"/>
    <cellStyle name="Followed Hyperlink" xfId="3108" builtinId="9" hidden="1"/>
    <cellStyle name="Followed Hyperlink" xfId="3109" builtinId="9" hidden="1"/>
    <cellStyle name="Followed Hyperlink" xfId="3116" builtinId="9" hidden="1"/>
    <cellStyle name="Followed Hyperlink" xfId="3117" builtinId="9" hidden="1"/>
    <cellStyle name="Followed Hyperlink" xfId="3118" builtinId="9" hidden="1"/>
    <cellStyle name="Followed Hyperlink" xfId="3119" builtinId="9" hidden="1"/>
    <cellStyle name="Followed Hyperlink" xfId="3120" builtinId="9" hidden="1"/>
    <cellStyle name="Followed Hyperlink" xfId="3121" builtinId="9" hidden="1"/>
    <cellStyle name="Followed Hyperlink" xfId="3122" builtinId="9" hidden="1"/>
    <cellStyle name="Followed Hyperlink" xfId="3123" builtinId="9" hidden="1"/>
    <cellStyle name="Followed Hyperlink" xfId="3124" builtinId="9" hidden="1"/>
    <cellStyle name="Followed Hyperlink" xfId="3125" builtinId="9" hidden="1"/>
    <cellStyle name="Followed Hyperlink" xfId="3126" builtinId="9" hidden="1"/>
    <cellStyle name="Followed Hyperlink" xfId="3127" builtinId="9" hidden="1"/>
    <cellStyle name="Followed Hyperlink" xfId="3128" builtinId="9" hidden="1"/>
    <cellStyle name="Followed Hyperlink" xfId="3129" builtinId="9" hidden="1"/>
    <cellStyle name="Followed Hyperlink" xfId="3130" builtinId="9" hidden="1"/>
    <cellStyle name="Followed Hyperlink" xfId="3131" builtinId="9" hidden="1"/>
    <cellStyle name="Followed Hyperlink" xfId="3132" builtinId="9" hidden="1"/>
    <cellStyle name="Followed Hyperlink" xfId="3133" builtinId="9" hidden="1"/>
    <cellStyle name="Followed Hyperlink" xfId="3134" builtinId="9" hidden="1"/>
    <cellStyle name="Followed Hyperlink" xfId="3135" builtinId="9" hidden="1"/>
    <cellStyle name="Followed Hyperlink" xfId="3136" builtinId="9" hidden="1"/>
    <cellStyle name="Followed Hyperlink" xfId="3137" builtinId="9" hidden="1"/>
    <cellStyle name="Followed Hyperlink" xfId="3138" builtinId="9" hidden="1"/>
    <cellStyle name="Followed Hyperlink" xfId="3139" builtinId="9" hidden="1"/>
    <cellStyle name="Followed Hyperlink" xfId="3140" builtinId="9" hidden="1"/>
    <cellStyle name="Followed Hyperlink" xfId="3141" builtinId="9" hidden="1"/>
    <cellStyle name="Followed Hyperlink" xfId="3142" builtinId="9" hidden="1"/>
    <cellStyle name="Followed Hyperlink" xfId="3143" builtinId="9" hidden="1"/>
    <cellStyle name="Followed Hyperlink" xfId="3144" builtinId="9" hidden="1"/>
    <cellStyle name="Followed Hyperlink" xfId="3145" builtinId="9" hidden="1"/>
    <cellStyle name="Followed Hyperlink" xfId="3146" builtinId="9" hidden="1"/>
    <cellStyle name="Followed Hyperlink" xfId="3147" builtinId="9" hidden="1"/>
    <cellStyle name="Followed Hyperlink" xfId="3148" builtinId="9" hidden="1"/>
    <cellStyle name="Followed Hyperlink" xfId="3149" builtinId="9" hidden="1"/>
    <cellStyle name="Followed Hyperlink" xfId="3150" builtinId="9" hidden="1"/>
    <cellStyle name="Followed Hyperlink" xfId="3151" builtinId="9" hidden="1"/>
    <cellStyle name="Followed Hyperlink" xfId="3152" builtinId="9" hidden="1"/>
    <cellStyle name="Followed Hyperlink" xfId="3153" builtinId="9" hidden="1"/>
    <cellStyle name="Followed Hyperlink" xfId="3154" builtinId="9" hidden="1"/>
    <cellStyle name="Followed Hyperlink" xfId="3155"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2" builtinId="9" hidden="1"/>
    <cellStyle name="Followed Hyperlink" xfId="3163" builtinId="9" hidden="1"/>
    <cellStyle name="Followed Hyperlink" xfId="3164" builtinId="9" hidden="1"/>
    <cellStyle name="Followed Hyperlink" xfId="3165" builtinId="9" hidden="1"/>
    <cellStyle name="Followed Hyperlink" xfId="3166" builtinId="9" hidden="1"/>
    <cellStyle name="Followed Hyperlink" xfId="3167" builtinId="9" hidden="1"/>
    <cellStyle name="Followed Hyperlink" xfId="3168" builtinId="9" hidden="1"/>
    <cellStyle name="Followed Hyperlink" xfId="3169" builtinId="9" hidden="1"/>
    <cellStyle name="Followed Hyperlink" xfId="3170" builtinId="9" hidden="1"/>
    <cellStyle name="Followed Hyperlink" xfId="3171" builtinId="9" hidden="1"/>
    <cellStyle name="Followed Hyperlink" xfId="3172" builtinId="9" hidden="1"/>
    <cellStyle name="Followed Hyperlink" xfId="3173" builtinId="9" hidden="1"/>
    <cellStyle name="Followed Hyperlink" xfId="3174" builtinId="9" hidden="1"/>
    <cellStyle name="Followed Hyperlink" xfId="3175" builtinId="9" hidden="1"/>
    <cellStyle name="Followed Hyperlink" xfId="3176" builtinId="9" hidden="1"/>
    <cellStyle name="Followed Hyperlink" xfId="3177" builtinId="9" hidden="1"/>
    <cellStyle name="Followed Hyperlink" xfId="3178" builtinId="9" hidden="1"/>
    <cellStyle name="Followed Hyperlink" xfId="3179" builtinId="9" hidden="1"/>
    <cellStyle name="Followed Hyperlink" xfId="3180" builtinId="9" hidden="1"/>
    <cellStyle name="Followed Hyperlink" xfId="3181" builtinId="9" hidden="1"/>
    <cellStyle name="Followed Hyperlink" xfId="3182" builtinId="9" hidden="1"/>
    <cellStyle name="Followed Hyperlink" xfId="3183" builtinId="9" hidden="1"/>
    <cellStyle name="Followed Hyperlink" xfId="3184" builtinId="9" hidden="1"/>
    <cellStyle name="Followed Hyperlink" xfId="3185" builtinId="9" hidden="1"/>
    <cellStyle name="Followed Hyperlink" xfId="3186" builtinId="9" hidden="1"/>
    <cellStyle name="Followed Hyperlink" xfId="3187" builtinId="9" hidden="1"/>
    <cellStyle name="Followed Hyperlink" xfId="3188" builtinId="9" hidden="1"/>
    <cellStyle name="Followed Hyperlink" xfId="3189" builtinId="9" hidden="1"/>
    <cellStyle name="Followed Hyperlink" xfId="3190" builtinId="9" hidden="1"/>
    <cellStyle name="Followed Hyperlink" xfId="3191" builtinId="9" hidden="1"/>
    <cellStyle name="Followed Hyperlink" xfId="3192" builtinId="9" hidden="1"/>
    <cellStyle name="Followed Hyperlink" xfId="3193" builtinId="9" hidden="1"/>
    <cellStyle name="Followed Hyperlink" xfId="3194"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0" builtinId="9" hidden="1"/>
    <cellStyle name="Followed Hyperlink" xfId="3201" builtinId="9" hidden="1"/>
    <cellStyle name="Followed Hyperlink" xfId="3202" builtinId="9" hidden="1"/>
    <cellStyle name="Followed Hyperlink" xfId="3203" builtinId="9" hidden="1"/>
    <cellStyle name="Followed Hyperlink" xfId="3204" builtinId="9" hidden="1"/>
    <cellStyle name="Followed Hyperlink" xfId="3205" builtinId="9" hidden="1"/>
    <cellStyle name="Followed Hyperlink" xfId="3206" builtinId="9" hidden="1"/>
    <cellStyle name="Followed Hyperlink" xfId="3207" builtinId="9" hidden="1"/>
    <cellStyle name="Followed Hyperlink" xfId="3208" builtinId="9" hidden="1"/>
    <cellStyle name="Followed Hyperlink" xfId="3209" builtinId="9" hidden="1"/>
    <cellStyle name="Followed Hyperlink" xfId="3210" builtinId="9" hidden="1"/>
    <cellStyle name="Followed Hyperlink" xfId="3211" builtinId="9" hidden="1"/>
    <cellStyle name="Followed Hyperlink" xfId="3212" builtinId="9" hidden="1"/>
    <cellStyle name="Followed Hyperlink" xfId="3213" builtinId="9" hidden="1"/>
    <cellStyle name="Followed Hyperlink" xfId="3214" builtinId="9" hidden="1"/>
    <cellStyle name="Followed Hyperlink" xfId="3215" builtinId="9" hidden="1"/>
    <cellStyle name="Followed Hyperlink" xfId="3216" builtinId="9" hidden="1"/>
    <cellStyle name="Followed Hyperlink" xfId="3217" builtinId="9" hidden="1"/>
    <cellStyle name="Followed Hyperlink" xfId="3218" builtinId="9" hidden="1"/>
    <cellStyle name="Followed Hyperlink" xfId="3219" builtinId="9" hidden="1"/>
    <cellStyle name="Followed Hyperlink" xfId="3220" builtinId="9" hidden="1"/>
    <cellStyle name="Followed Hyperlink" xfId="3221" builtinId="9" hidden="1"/>
    <cellStyle name="Followed Hyperlink" xfId="3222" builtinId="9" hidden="1"/>
    <cellStyle name="Followed Hyperlink" xfId="3223" builtinId="9" hidden="1"/>
    <cellStyle name="Followed Hyperlink" xfId="3224" builtinId="9" hidden="1"/>
    <cellStyle name="Followed Hyperlink" xfId="3225" builtinId="9" hidden="1"/>
    <cellStyle name="Followed Hyperlink" xfId="3226" builtinId="9" hidden="1"/>
    <cellStyle name="Followed Hyperlink" xfId="3227" builtinId="9" hidden="1"/>
    <cellStyle name="Followed Hyperlink" xfId="3228" builtinId="9" hidden="1"/>
    <cellStyle name="Followed Hyperlink" xfId="3229" builtinId="9" hidden="1"/>
    <cellStyle name="Followed Hyperlink" xfId="3230" builtinId="9" hidden="1"/>
    <cellStyle name="Followed Hyperlink" xfId="3231"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37" builtinId="9" hidden="1"/>
    <cellStyle name="Followed Hyperlink" xfId="3238" builtinId="9" hidden="1"/>
    <cellStyle name="Followed Hyperlink" xfId="3239" builtinId="9" hidden="1"/>
    <cellStyle name="Followed Hyperlink" xfId="3240" builtinId="9" hidden="1"/>
    <cellStyle name="Followed Hyperlink" xfId="3241" builtinId="9" hidden="1"/>
    <cellStyle name="Followed Hyperlink" xfId="3242" builtinId="9" hidden="1"/>
    <cellStyle name="Followed Hyperlink" xfId="3243" builtinId="9" hidden="1"/>
    <cellStyle name="Followed Hyperlink" xfId="3244" builtinId="9" hidden="1"/>
    <cellStyle name="Followed Hyperlink" xfId="3245" builtinId="9" hidden="1"/>
    <cellStyle name="Followed Hyperlink" xfId="3246" builtinId="9" hidden="1"/>
    <cellStyle name="Followed Hyperlink" xfId="3247" builtinId="9" hidden="1"/>
    <cellStyle name="Followed Hyperlink" xfId="3248" builtinId="9" hidden="1"/>
    <cellStyle name="Followed Hyperlink" xfId="3249" builtinId="9" hidden="1"/>
    <cellStyle name="Followed Hyperlink" xfId="3250" builtinId="9" hidden="1"/>
    <cellStyle name="Followed Hyperlink" xfId="3251" builtinId="9" hidden="1"/>
    <cellStyle name="Followed Hyperlink" xfId="3252" builtinId="9" hidden="1"/>
    <cellStyle name="Followed Hyperlink" xfId="3253" builtinId="9" hidden="1"/>
    <cellStyle name="Followed Hyperlink" xfId="3254" builtinId="9" hidden="1"/>
    <cellStyle name="Followed Hyperlink" xfId="3255" builtinId="9" hidden="1"/>
    <cellStyle name="Followed Hyperlink" xfId="3256" builtinId="9" hidden="1"/>
    <cellStyle name="Followed Hyperlink" xfId="3257" builtinId="9" hidden="1"/>
    <cellStyle name="Followed Hyperlink" xfId="3258" builtinId="9" hidden="1"/>
    <cellStyle name="Followed Hyperlink" xfId="3259" builtinId="9" hidden="1"/>
    <cellStyle name="Followed Hyperlink" xfId="3260" builtinId="9" hidden="1"/>
    <cellStyle name="Followed Hyperlink" xfId="3261" builtinId="9" hidden="1"/>
    <cellStyle name="Followed Hyperlink" xfId="3262" builtinId="9" hidden="1"/>
    <cellStyle name="Followed Hyperlink" xfId="3263" builtinId="9" hidden="1"/>
    <cellStyle name="Followed Hyperlink" xfId="2949" builtinId="9" hidden="1"/>
    <cellStyle name="Followed Hyperlink" xfId="3434" builtinId="9" hidden="1"/>
    <cellStyle name="Followed Hyperlink" xfId="2947" builtinId="9" hidden="1"/>
    <cellStyle name="Followed Hyperlink" xfId="3639" builtinId="9" hidden="1"/>
    <cellStyle name="Followed Hyperlink" xfId="2900" builtinId="9" hidden="1"/>
    <cellStyle name="Followed Hyperlink" xfId="3657" builtinId="9" hidden="1"/>
    <cellStyle name="Followed Hyperlink" xfId="2944" builtinId="9" hidden="1"/>
    <cellStyle name="Followed Hyperlink" xfId="3497" builtinId="9" hidden="1"/>
    <cellStyle name="Followed Hyperlink" xfId="3496" builtinId="9" hidden="1"/>
    <cellStyle name="Followed Hyperlink" xfId="3390" builtinId="9" hidden="1"/>
    <cellStyle name="Followed Hyperlink" xfId="3655" builtinId="9" hidden="1"/>
    <cellStyle name="Followed Hyperlink" xfId="3309" builtinId="9" hidden="1"/>
    <cellStyle name="Followed Hyperlink" xfId="3308" builtinId="9" hidden="1"/>
    <cellStyle name="Followed Hyperlink" xfId="3307" builtinId="9" hidden="1"/>
    <cellStyle name="Followed Hyperlink" xfId="2954" builtinId="9" hidden="1"/>
    <cellStyle name="Followed Hyperlink" xfId="2940" builtinId="9" hidden="1"/>
    <cellStyle name="Followed Hyperlink" xfId="3654" builtinId="9" hidden="1"/>
    <cellStyle name="Followed Hyperlink" xfId="2938" builtinId="9" hidden="1"/>
    <cellStyle name="Followed Hyperlink" xfId="3302" builtinId="9" hidden="1"/>
    <cellStyle name="Followed Hyperlink" xfId="2937" builtinId="9" hidden="1"/>
    <cellStyle name="Followed Hyperlink" xfId="3297" builtinId="9" hidden="1"/>
    <cellStyle name="Followed Hyperlink" xfId="2825" builtinId="9" hidden="1"/>
    <cellStyle name="Followed Hyperlink" xfId="3292" builtinId="9" hidden="1"/>
    <cellStyle name="Followed Hyperlink" xfId="3293" builtinId="9" hidden="1"/>
    <cellStyle name="Followed Hyperlink" xfId="2451" builtinId="9" hidden="1"/>
    <cellStyle name="Followed Hyperlink" xfId="2929" builtinId="9" hidden="1"/>
    <cellStyle name="Followed Hyperlink" xfId="2931" builtinId="9" hidden="1"/>
    <cellStyle name="Followed Hyperlink" xfId="2930" builtinId="9" hidden="1"/>
    <cellStyle name="Followed Hyperlink" xfId="2962" builtinId="9" hidden="1"/>
    <cellStyle name="Followed Hyperlink" xfId="2453" builtinId="9" hidden="1"/>
    <cellStyle name="Followed Hyperlink" xfId="3456" builtinId="9" hidden="1"/>
    <cellStyle name="Followed Hyperlink" xfId="3388" builtinId="9" hidden="1"/>
    <cellStyle name="Followed Hyperlink" xfId="3495" builtinId="9" hidden="1"/>
    <cellStyle name="Followed Hyperlink" xfId="2928" builtinId="9" hidden="1"/>
    <cellStyle name="Followed Hyperlink" xfId="3494" builtinId="9" hidden="1"/>
    <cellStyle name="Followed Hyperlink" xfId="3433" builtinId="9" hidden="1"/>
    <cellStyle name="Followed Hyperlink" xfId="2927" builtinId="9" hidden="1"/>
    <cellStyle name="Followed Hyperlink" xfId="3449" builtinId="9" hidden="1"/>
    <cellStyle name="Followed Hyperlink" xfId="3384" builtinId="9" hidden="1"/>
    <cellStyle name="Followed Hyperlink" xfId="2953" builtinId="9" hidden="1"/>
    <cellStyle name="Followed Hyperlink" xfId="1999" builtinId="9" hidden="1"/>
    <cellStyle name="Followed Hyperlink" xfId="3988" builtinId="9" hidden="1"/>
    <cellStyle name="Followed Hyperlink" xfId="3986" builtinId="9" hidden="1"/>
    <cellStyle name="Followed Hyperlink" xfId="3984" builtinId="9" hidden="1"/>
    <cellStyle name="Followed Hyperlink" xfId="3982" builtinId="9" hidden="1"/>
    <cellStyle name="Followed Hyperlink" xfId="3980" builtinId="9" hidden="1"/>
    <cellStyle name="Followed Hyperlink" xfId="3978" builtinId="9" hidden="1"/>
    <cellStyle name="Followed Hyperlink" xfId="3976" builtinId="9" hidden="1"/>
    <cellStyle name="Followed Hyperlink" xfId="3974" builtinId="9" hidden="1"/>
    <cellStyle name="Followed Hyperlink" xfId="3972" builtinId="9" hidden="1"/>
    <cellStyle name="Followed Hyperlink" xfId="3970" builtinId="9" hidden="1"/>
    <cellStyle name="Followed Hyperlink" xfId="3968" builtinId="9" hidden="1"/>
    <cellStyle name="Followed Hyperlink" xfId="3966" builtinId="9" hidden="1"/>
    <cellStyle name="Followed Hyperlink" xfId="3964" builtinId="9" hidden="1"/>
    <cellStyle name="Followed Hyperlink" xfId="3962" builtinId="9" hidden="1"/>
    <cellStyle name="Followed Hyperlink" xfId="3960" builtinId="9" hidden="1"/>
    <cellStyle name="Followed Hyperlink" xfId="3958" builtinId="9" hidden="1"/>
    <cellStyle name="Followed Hyperlink" xfId="3956" builtinId="9" hidden="1"/>
    <cellStyle name="Followed Hyperlink" xfId="3954" builtinId="9" hidden="1"/>
    <cellStyle name="Followed Hyperlink" xfId="3952" builtinId="9" hidden="1"/>
    <cellStyle name="Followed Hyperlink" xfId="3950" builtinId="9" hidden="1"/>
    <cellStyle name="Followed Hyperlink" xfId="3948" builtinId="9" hidden="1"/>
    <cellStyle name="Followed Hyperlink" xfId="3946" builtinId="9" hidden="1"/>
    <cellStyle name="Followed Hyperlink" xfId="3944" builtinId="9" hidden="1"/>
    <cellStyle name="Followed Hyperlink" xfId="3942" builtinId="9" hidden="1"/>
    <cellStyle name="Followed Hyperlink" xfId="3940" builtinId="9" hidden="1"/>
    <cellStyle name="Followed Hyperlink" xfId="3938" builtinId="9" hidden="1"/>
    <cellStyle name="Followed Hyperlink" xfId="3936" builtinId="9" hidden="1"/>
    <cellStyle name="Followed Hyperlink" xfId="3934" builtinId="9" hidden="1"/>
    <cellStyle name="Followed Hyperlink" xfId="3932" builtinId="9" hidden="1"/>
    <cellStyle name="Followed Hyperlink" xfId="3930" builtinId="9" hidden="1"/>
    <cellStyle name="Followed Hyperlink" xfId="3928" builtinId="9" hidden="1"/>
    <cellStyle name="Followed Hyperlink" xfId="3926" builtinId="9" hidden="1"/>
    <cellStyle name="Followed Hyperlink" xfId="3924" builtinId="9" hidden="1"/>
    <cellStyle name="Followed Hyperlink" xfId="3922" builtinId="9" hidden="1"/>
    <cellStyle name="Followed Hyperlink" xfId="3920" builtinId="9" hidden="1"/>
    <cellStyle name="Followed Hyperlink" xfId="3918" builtinId="9" hidden="1"/>
    <cellStyle name="Followed Hyperlink" xfId="3916" builtinId="9" hidden="1"/>
    <cellStyle name="Followed Hyperlink" xfId="3914" builtinId="9" hidden="1"/>
    <cellStyle name="Followed Hyperlink" xfId="3912" builtinId="9" hidden="1"/>
    <cellStyle name="Followed Hyperlink" xfId="3910" builtinId="9" hidden="1"/>
    <cellStyle name="Followed Hyperlink" xfId="3908" builtinId="9" hidden="1"/>
    <cellStyle name="Followed Hyperlink" xfId="3906" builtinId="9" hidden="1"/>
    <cellStyle name="Followed Hyperlink" xfId="3904" builtinId="9" hidden="1"/>
    <cellStyle name="Followed Hyperlink" xfId="3902" builtinId="9" hidden="1"/>
    <cellStyle name="Followed Hyperlink" xfId="3900" builtinId="9" hidden="1"/>
    <cellStyle name="Followed Hyperlink" xfId="3898" builtinId="9" hidden="1"/>
    <cellStyle name="Followed Hyperlink" xfId="3896" builtinId="9" hidden="1"/>
    <cellStyle name="Followed Hyperlink" xfId="3894" builtinId="9" hidden="1"/>
    <cellStyle name="Followed Hyperlink" xfId="3892" builtinId="9" hidden="1"/>
    <cellStyle name="Followed Hyperlink" xfId="3890" builtinId="9" hidden="1"/>
    <cellStyle name="Followed Hyperlink" xfId="3888" builtinId="9" hidden="1"/>
    <cellStyle name="Followed Hyperlink" xfId="3886" builtinId="9" hidden="1"/>
    <cellStyle name="Followed Hyperlink" xfId="3884" builtinId="9" hidden="1"/>
    <cellStyle name="Followed Hyperlink" xfId="3882" builtinId="9" hidden="1"/>
    <cellStyle name="Followed Hyperlink" xfId="3880" builtinId="9" hidden="1"/>
    <cellStyle name="Followed Hyperlink" xfId="3878" builtinId="9" hidden="1"/>
    <cellStyle name="Followed Hyperlink" xfId="3876" builtinId="9" hidden="1"/>
    <cellStyle name="Followed Hyperlink" xfId="3874" builtinId="9" hidden="1"/>
    <cellStyle name="Followed Hyperlink" xfId="3872" builtinId="9" hidden="1"/>
    <cellStyle name="Followed Hyperlink" xfId="3870" builtinId="9" hidden="1"/>
    <cellStyle name="Followed Hyperlink" xfId="3868" builtinId="9" hidden="1"/>
    <cellStyle name="Followed Hyperlink" xfId="3866" builtinId="9" hidden="1"/>
    <cellStyle name="Followed Hyperlink" xfId="3864" builtinId="9" hidden="1"/>
    <cellStyle name="Followed Hyperlink" xfId="3862" builtinId="9" hidden="1"/>
    <cellStyle name="Followed Hyperlink" xfId="3860" builtinId="9" hidden="1"/>
    <cellStyle name="Followed Hyperlink" xfId="3858" builtinId="9" hidden="1"/>
    <cellStyle name="Followed Hyperlink" xfId="3856" builtinId="9" hidden="1"/>
    <cellStyle name="Followed Hyperlink" xfId="3854" builtinId="9" hidden="1"/>
    <cellStyle name="Followed Hyperlink" xfId="3852" builtinId="9" hidden="1"/>
    <cellStyle name="Followed Hyperlink" xfId="3845" builtinId="9" hidden="1"/>
    <cellStyle name="Followed Hyperlink" xfId="3843" builtinId="9" hidden="1"/>
    <cellStyle name="Followed Hyperlink" xfId="3841" builtinId="9" hidden="1"/>
    <cellStyle name="Followed Hyperlink" xfId="3839" builtinId="9" hidden="1"/>
    <cellStyle name="Followed Hyperlink" xfId="3837" builtinId="9" hidden="1"/>
    <cellStyle name="Followed Hyperlink" xfId="3835" builtinId="9" hidden="1"/>
    <cellStyle name="Followed Hyperlink" xfId="3833" builtinId="9" hidden="1"/>
    <cellStyle name="Followed Hyperlink" xfId="3831" builtinId="9" hidden="1"/>
    <cellStyle name="Followed Hyperlink" xfId="3829" builtinId="9" hidden="1"/>
    <cellStyle name="Followed Hyperlink" xfId="3827" builtinId="9" hidden="1"/>
    <cellStyle name="Followed Hyperlink" xfId="3825" builtinId="9" hidden="1"/>
    <cellStyle name="Followed Hyperlink" xfId="3823" builtinId="9" hidden="1"/>
    <cellStyle name="Followed Hyperlink" xfId="3821" builtinId="9" hidden="1"/>
    <cellStyle name="Followed Hyperlink" xfId="3819" builtinId="9" hidden="1"/>
    <cellStyle name="Followed Hyperlink" xfId="3817" builtinId="9" hidden="1"/>
    <cellStyle name="Followed Hyperlink" xfId="3815" builtinId="9" hidden="1"/>
    <cellStyle name="Followed Hyperlink" xfId="3813" builtinId="9" hidden="1"/>
    <cellStyle name="Followed Hyperlink" xfId="3811" builtinId="9" hidden="1"/>
    <cellStyle name="Followed Hyperlink" xfId="3809" builtinId="9" hidden="1"/>
    <cellStyle name="Followed Hyperlink" xfId="3807" builtinId="9" hidden="1"/>
    <cellStyle name="Followed Hyperlink" xfId="3805" builtinId="9" hidden="1"/>
    <cellStyle name="Followed Hyperlink" xfId="3803" builtinId="9" hidden="1"/>
    <cellStyle name="Followed Hyperlink" xfId="3801" builtinId="9" hidden="1"/>
    <cellStyle name="Followed Hyperlink" xfId="3799" builtinId="9" hidden="1"/>
    <cellStyle name="Followed Hyperlink" xfId="3797" builtinId="9" hidden="1"/>
    <cellStyle name="Followed Hyperlink" xfId="3795" builtinId="9" hidden="1"/>
    <cellStyle name="Followed Hyperlink" xfId="3793" builtinId="9" hidden="1"/>
    <cellStyle name="Followed Hyperlink" xfId="3791" builtinId="9" hidden="1"/>
    <cellStyle name="Followed Hyperlink" xfId="2925" builtinId="9" hidden="1"/>
    <cellStyle name="Followed Hyperlink" xfId="3788" builtinId="9" hidden="1"/>
    <cellStyle name="Followed Hyperlink" xfId="3786" builtinId="9" hidden="1"/>
    <cellStyle name="Followed Hyperlink" xfId="3784" builtinId="9" hidden="1"/>
    <cellStyle name="Followed Hyperlink" xfId="3782" builtinId="9" hidden="1"/>
    <cellStyle name="Followed Hyperlink" xfId="3780" builtinId="9" hidden="1"/>
    <cellStyle name="Followed Hyperlink" xfId="3778" builtinId="9" hidden="1"/>
    <cellStyle name="Followed Hyperlink" xfId="3776" builtinId="9" hidden="1"/>
    <cellStyle name="Followed Hyperlink" xfId="3774" builtinId="9" hidden="1"/>
    <cellStyle name="Followed Hyperlink" xfId="3772" builtinId="9" hidden="1"/>
    <cellStyle name="Followed Hyperlink" xfId="3770" builtinId="9" hidden="1"/>
    <cellStyle name="Followed Hyperlink" xfId="3768" builtinId="9" hidden="1"/>
    <cellStyle name="Followed Hyperlink" xfId="3766" builtinId="9" hidden="1"/>
    <cellStyle name="Followed Hyperlink" xfId="3764" builtinId="9" hidden="1"/>
    <cellStyle name="Followed Hyperlink" xfId="3762" builtinId="9" hidden="1"/>
    <cellStyle name="Followed Hyperlink" xfId="3760" builtinId="9" hidden="1"/>
    <cellStyle name="Followed Hyperlink" xfId="3758" builtinId="9" hidden="1"/>
    <cellStyle name="Followed Hyperlink" xfId="3756" builtinId="9" hidden="1"/>
    <cellStyle name="Followed Hyperlink" xfId="3754" builtinId="9" hidden="1"/>
    <cellStyle name="Followed Hyperlink" xfId="3752" builtinId="9" hidden="1"/>
    <cellStyle name="Followed Hyperlink" xfId="3750" builtinId="9" hidden="1"/>
    <cellStyle name="Followed Hyperlink" xfId="3748" builtinId="9" hidden="1"/>
    <cellStyle name="Followed Hyperlink" xfId="3746" builtinId="9" hidden="1"/>
    <cellStyle name="Followed Hyperlink" xfId="3744" builtinId="9" hidden="1"/>
    <cellStyle name="Followed Hyperlink" xfId="3742" builtinId="9" hidden="1"/>
    <cellStyle name="Followed Hyperlink" xfId="3740" builtinId="9" hidden="1"/>
    <cellStyle name="Followed Hyperlink" xfId="3738" builtinId="9" hidden="1"/>
    <cellStyle name="Followed Hyperlink" xfId="3736" builtinId="9" hidden="1"/>
    <cellStyle name="Followed Hyperlink" xfId="3734" builtinId="9" hidden="1"/>
    <cellStyle name="Followed Hyperlink" xfId="3732" builtinId="9" hidden="1"/>
    <cellStyle name="Followed Hyperlink" xfId="3730" builtinId="9" hidden="1"/>
    <cellStyle name="Followed Hyperlink" xfId="3728" builtinId="9" hidden="1"/>
    <cellStyle name="Followed Hyperlink" xfId="3726" builtinId="9" hidden="1"/>
    <cellStyle name="Followed Hyperlink" xfId="3724" builtinId="9" hidden="1"/>
    <cellStyle name="Followed Hyperlink" xfId="3722" builtinId="9" hidden="1"/>
    <cellStyle name="Followed Hyperlink" xfId="3720" builtinId="9" hidden="1"/>
    <cellStyle name="Followed Hyperlink" xfId="3718" builtinId="9" hidden="1"/>
    <cellStyle name="Followed Hyperlink" xfId="3716" builtinId="9" hidden="1"/>
    <cellStyle name="Followed Hyperlink" xfId="3714" builtinId="9" hidden="1"/>
    <cellStyle name="Followed Hyperlink" xfId="3712" builtinId="9" hidden="1"/>
    <cellStyle name="Followed Hyperlink" xfId="3710" builtinId="9" hidden="1"/>
    <cellStyle name="Followed Hyperlink" xfId="3708" builtinId="9" hidden="1"/>
    <cellStyle name="Followed Hyperlink" xfId="3706" builtinId="9" hidden="1"/>
    <cellStyle name="Followed Hyperlink" xfId="3704" builtinId="9" hidden="1"/>
    <cellStyle name="Followed Hyperlink" xfId="3702" builtinId="9" hidden="1"/>
    <cellStyle name="Followed Hyperlink" xfId="3700" builtinId="9" hidden="1"/>
    <cellStyle name="Followed Hyperlink" xfId="3698" builtinId="9" hidden="1"/>
    <cellStyle name="Followed Hyperlink" xfId="3696" builtinId="9" hidden="1"/>
    <cellStyle name="Followed Hyperlink" xfId="3694" builtinId="9" hidden="1"/>
    <cellStyle name="Followed Hyperlink" xfId="3692" builtinId="9" hidden="1"/>
    <cellStyle name="Followed Hyperlink" xfId="3690" builtinId="9" hidden="1"/>
    <cellStyle name="Followed Hyperlink" xfId="3688" builtinId="9" hidden="1"/>
    <cellStyle name="Followed Hyperlink" xfId="3408" builtinId="9" hidden="1"/>
    <cellStyle name="Followed Hyperlink" xfId="3685" builtinId="9" hidden="1"/>
    <cellStyle name="Followed Hyperlink" xfId="3683" builtinId="9" hidden="1"/>
    <cellStyle name="Followed Hyperlink" xfId="3681" builtinId="9" hidden="1"/>
    <cellStyle name="Followed Hyperlink" xfId="3679" builtinId="9" hidden="1"/>
    <cellStyle name="Followed Hyperlink" xfId="3677" builtinId="9" hidden="1"/>
    <cellStyle name="Followed Hyperlink" xfId="3675" builtinId="9" hidden="1"/>
    <cellStyle name="Followed Hyperlink" xfId="3673" builtinId="9" hidden="1"/>
    <cellStyle name="Followed Hyperlink" xfId="3671" builtinId="9" hidden="1"/>
    <cellStyle name="Followed Hyperlink" xfId="3669" builtinId="9" hidden="1"/>
    <cellStyle name="Followed Hyperlink" xfId="3667" builtinId="9" hidden="1"/>
    <cellStyle name="Followed Hyperlink" xfId="3665" builtinId="9" hidden="1"/>
    <cellStyle name="Followed Hyperlink" xfId="3663" builtinId="9" hidden="1"/>
    <cellStyle name="Followed Hyperlink" xfId="3661" builtinId="9" hidden="1"/>
    <cellStyle name="Followed Hyperlink" xfId="3659" builtinId="9" hidden="1"/>
    <cellStyle name="Followed Hyperlink" xfId="2222" builtinId="9" hidden="1"/>
    <cellStyle name="Followed Hyperlink" xfId="2218" builtinId="9" hidden="1"/>
    <cellStyle name="Followed Hyperlink" xfId="2214" builtinId="9" hidden="1"/>
    <cellStyle name="Followed Hyperlink" xfId="2210" builtinId="9" hidden="1"/>
    <cellStyle name="Followed Hyperlink" xfId="2206"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178" builtinId="9" hidden="1"/>
    <cellStyle name="Followed Hyperlink" xfId="2174" builtinId="9" hidden="1"/>
    <cellStyle name="Followed Hyperlink" xfId="2170" builtinId="9" hidden="1"/>
    <cellStyle name="Followed Hyperlink" xfId="2166" builtinId="9" hidden="1"/>
    <cellStyle name="Followed Hyperlink" xfId="2150" builtinId="9" hidden="1"/>
    <cellStyle name="Followed Hyperlink" xfId="2146" builtinId="9" hidden="1"/>
    <cellStyle name="Followed Hyperlink" xfId="2142" builtinId="9" hidden="1"/>
    <cellStyle name="Followed Hyperlink" xfId="2138" builtinId="9" hidden="1"/>
    <cellStyle name="Followed Hyperlink" xfId="2134" builtinId="9" hidden="1"/>
    <cellStyle name="Followed Hyperlink" xfId="2130"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02" builtinId="9" hidden="1"/>
    <cellStyle name="Followed Hyperlink" xfId="2098" builtinId="9" hidden="1"/>
    <cellStyle name="Followed Hyperlink" xfId="2094" builtinId="9" hidden="1"/>
    <cellStyle name="Followed Hyperlink" xfId="2090"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62" builtinId="9" hidden="1"/>
    <cellStyle name="Followed Hyperlink" xfId="2058" builtinId="9" hidden="1"/>
    <cellStyle name="Followed Hyperlink" xfId="2054"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26" builtinId="9" hidden="1"/>
    <cellStyle name="Followed Hyperlink" xfId="2022" builtinId="9" hidden="1"/>
    <cellStyle name="Followed Hyperlink" xfId="2018" builtinId="9" hidden="1"/>
    <cellStyle name="Followed Hyperlink" xfId="2014" builtinId="9" hidden="1"/>
    <cellStyle name="Followed Hyperlink" xfId="2010" builtinId="9" hidden="1"/>
    <cellStyle name="Followed Hyperlink" xfId="2006" builtinId="9" hidden="1"/>
    <cellStyle name="Followed Hyperlink" xfId="2924" builtinId="9" hidden="1"/>
    <cellStyle name="Followed Hyperlink" xfId="3492" builtinId="9" hidden="1"/>
    <cellStyle name="Followed Hyperlink" xfId="2922" builtinId="9" hidden="1"/>
    <cellStyle name="Followed Hyperlink" xfId="3491" builtinId="9" hidden="1"/>
    <cellStyle name="Followed Hyperlink" xfId="2921" builtinId="9" hidden="1"/>
    <cellStyle name="Followed Hyperlink" xfId="3490" builtinId="9" hidden="1"/>
    <cellStyle name="Followed Hyperlink" xfId="3406" builtinId="9" hidden="1"/>
    <cellStyle name="Followed Hyperlink" xfId="2793" builtinId="9" hidden="1"/>
    <cellStyle name="Followed Hyperlink" xfId="3525" builtinId="9" hidden="1"/>
    <cellStyle name="Followed Hyperlink" xfId="3448" builtinId="9" hidden="1"/>
    <cellStyle name="Followed Hyperlink" xfId="2792" builtinId="9" hidden="1"/>
    <cellStyle name="Followed Hyperlink" xfId="3378" builtinId="9" hidden="1"/>
    <cellStyle name="Followed Hyperlink" xfId="3527" builtinId="9" hidden="1"/>
    <cellStyle name="Followed Hyperlink" xfId="2784" builtinId="9" hidden="1"/>
    <cellStyle name="Followed Hyperlink" xfId="3375" builtinId="9" hidden="1"/>
    <cellStyle name="Followed Hyperlink" xfId="3373" builtinId="9" hidden="1"/>
    <cellStyle name="Followed Hyperlink" xfId="3371" builtinId="9" hidden="1"/>
    <cellStyle name="Followed Hyperlink" xfId="3369" builtinId="9" hidden="1"/>
    <cellStyle name="Followed Hyperlink" xfId="2918" builtinId="9" hidden="1"/>
    <cellStyle name="Followed Hyperlink" xfId="3487" builtinId="9" hidden="1"/>
    <cellStyle name="Followed Hyperlink" xfId="2916" builtinId="9" hidden="1"/>
    <cellStyle name="Followed Hyperlink" xfId="2915" builtinId="9" hidden="1"/>
    <cellStyle name="Followed Hyperlink" xfId="2913" builtinId="9" hidden="1"/>
    <cellStyle name="Followed Hyperlink" xfId="3367" builtinId="9" hidden="1"/>
    <cellStyle name="Followed Hyperlink" xfId="2789" builtinId="9" hidden="1"/>
    <cellStyle name="Followed Hyperlink" xfId="3366" builtinId="9" hidden="1"/>
    <cellStyle name="Followed Hyperlink" xfId="2968" builtinId="9" hidden="1"/>
    <cellStyle name="Followed Hyperlink" xfId="2977" builtinId="9" hidden="1"/>
    <cellStyle name="Followed Hyperlink" xfId="2910" builtinId="9" hidden="1"/>
    <cellStyle name="Followed Hyperlink" xfId="2911" builtinId="9" hidden="1"/>
    <cellStyle name="Followed Hyperlink" xfId="3652" builtinId="9" hidden="1"/>
    <cellStyle name="Followed Hyperlink" xfId="3285" builtinId="9" hidden="1"/>
    <cellStyle name="Followed Hyperlink" xfId="2908" builtinId="9" hidden="1"/>
    <cellStyle name="Followed Hyperlink" xfId="2909" builtinId="9" hidden="1"/>
    <cellStyle name="Followed Hyperlink" xfId="3457" builtinId="9" hidden="1"/>
    <cellStyle name="Followed Hyperlink" xfId="3559" builtinId="9" hidden="1"/>
    <cellStyle name="Followed Hyperlink" xfId="3362" builtinId="9" hidden="1"/>
    <cellStyle name="Followed Hyperlink" xfId="3360" builtinId="9" hidden="1"/>
    <cellStyle name="Followed Hyperlink" xfId="3358" builtinId="9" hidden="1"/>
    <cellStyle name="Followed Hyperlink" xfId="3356" builtinId="9" hidden="1"/>
    <cellStyle name="Followed Hyperlink" xfId="3484" builtinId="9" hidden="1"/>
    <cellStyle name="Followed Hyperlink" xfId="3483" builtinId="9" hidden="1"/>
    <cellStyle name="Followed Hyperlink" xfId="2906" builtinId="9" hidden="1"/>
    <cellStyle name="Followed Hyperlink" xfId="3432" builtinId="9" hidden="1"/>
    <cellStyle name="Followed Hyperlink" xfId="2905" builtinId="9" hidden="1"/>
    <cellStyle name="Followed Hyperlink" xfId="3446" builtinId="9" hidden="1"/>
    <cellStyle name="Followed Hyperlink" xfId="3422" builtinId="9" hidden="1"/>
    <cellStyle name="Followed Hyperlink" xfId="3353" builtinId="9" hidden="1"/>
    <cellStyle name="Followed Hyperlink" xfId="2796" builtinId="9" hidden="1"/>
    <cellStyle name="Followed Hyperlink" xfId="3481" builtinId="9" hidden="1"/>
    <cellStyle name="Followed Hyperlink" xfId="2790" builtinId="9" hidden="1"/>
    <cellStyle name="Followed Hyperlink" xfId="2819" builtinId="9" hidden="1"/>
    <cellStyle name="Followed Hyperlink" xfId="2966" builtinId="9" hidden="1"/>
    <cellStyle name="Followed Hyperlink" xfId="3478" builtinId="9" hidden="1"/>
    <cellStyle name="Followed Hyperlink" xfId="3477" builtinId="9" hidden="1"/>
    <cellStyle name="Followed Hyperlink" xfId="3476" builtinId="9" hidden="1"/>
    <cellStyle name="Followed Hyperlink" xfId="3475" builtinId="9" hidden="1"/>
    <cellStyle name="Followed Hyperlink" xfId="3474" builtinId="9" hidden="1"/>
    <cellStyle name="Followed Hyperlink" xfId="3473" builtinId="9" hidden="1"/>
    <cellStyle name="Followed Hyperlink" xfId="3472" builtinId="9" hidden="1"/>
    <cellStyle name="Followed Hyperlink" xfId="3471" builtinId="9" hidden="1"/>
    <cellStyle name="Followed Hyperlink" xfId="3470" builtinId="9" hidden="1"/>
    <cellStyle name="Followed Hyperlink" xfId="2902" builtinId="9" hidden="1"/>
    <cellStyle name="Followed Hyperlink" xfId="3284" builtinId="9" hidden="1"/>
    <cellStyle name="Followed Hyperlink" xfId="3283" builtinId="9" hidden="1"/>
    <cellStyle name="Followed Hyperlink" xfId="2823" builtinId="9" hidden="1"/>
    <cellStyle name="Followed Hyperlink" xfId="3282" builtinId="9" hidden="1"/>
    <cellStyle name="Followed Hyperlink" xfId="3281" builtinId="9" hidden="1"/>
    <cellStyle name="Followed Hyperlink" xfId="2821" builtinId="9" hidden="1"/>
    <cellStyle name="Followed Hyperlink" xfId="3280" builtinId="9" hidden="1"/>
    <cellStyle name="Followed Hyperlink" xfId="3279" builtinId="9" hidden="1"/>
    <cellStyle name="Followed Hyperlink" xfId="2817" builtinId="9" hidden="1"/>
    <cellStyle name="Followed Hyperlink" xfId="3278" builtinId="9" hidden="1"/>
    <cellStyle name="Followed Hyperlink" xfId="3466" builtinId="9" hidden="1"/>
    <cellStyle name="Followed Hyperlink" xfId="2852" builtinId="9" hidden="1"/>
    <cellStyle name="Followed Hyperlink" xfId="2840" builtinId="9" hidden="1"/>
    <cellStyle name="Followed Hyperlink" xfId="3468" builtinId="9" hidden="1"/>
    <cellStyle name="Followed Hyperlink" xfId="2856" builtinId="9" hidden="1"/>
    <cellStyle name="Followed Hyperlink" xfId="2806" builtinId="9" hidden="1"/>
    <cellStyle name="Followed Hyperlink" xfId="2814" builtinId="9" hidden="1"/>
    <cellStyle name="Followed Hyperlink" xfId="2822" builtinId="9" hidden="1"/>
    <cellStyle name="Followed Hyperlink" xfId="2804" builtinId="9" hidden="1"/>
    <cellStyle name="Followed Hyperlink" xfId="2811" builtinId="9" hidden="1"/>
    <cellStyle name="Followed Hyperlink" xfId="3479" builtinId="9" hidden="1"/>
    <cellStyle name="Followed Hyperlink" xfId="2967" builtinId="9" hidden="1"/>
    <cellStyle name="Followed Hyperlink" xfId="2904" builtinId="9" hidden="1"/>
    <cellStyle name="Followed Hyperlink" xfId="3482" builtinId="9" hidden="1"/>
    <cellStyle name="Followed Hyperlink" xfId="3354" builtinId="9" hidden="1"/>
    <cellStyle name="Followed Hyperlink" xfId="3355" builtinId="9" hidden="1"/>
    <cellStyle name="Followed Hyperlink" xfId="1998" builtinId="9" hidden="1"/>
    <cellStyle name="Followed Hyperlink" xfId="3359" builtinId="9" hidden="1"/>
    <cellStyle name="Followed Hyperlink" xfId="3363" builtinId="9" hidden="1"/>
    <cellStyle name="Followed Hyperlink" xfId="2452" builtinId="9" hidden="1"/>
    <cellStyle name="Followed Hyperlink" xfId="2952" builtinId="9" hidden="1"/>
    <cellStyle name="Followed Hyperlink" xfId="2899" builtinId="9" hidden="1"/>
    <cellStyle name="Followed Hyperlink" xfId="3403" builtinId="9" hidden="1"/>
    <cellStyle name="Followed Hyperlink" xfId="2965" builtinId="9" hidden="1"/>
    <cellStyle name="Followed Hyperlink" xfId="3486" builtinId="9" hidden="1"/>
    <cellStyle name="Followed Hyperlink" xfId="2224" builtinId="9" hidden="1"/>
    <cellStyle name="Followed Hyperlink" xfId="2803" builtinId="9" hidden="1"/>
    <cellStyle name="Followed Hyperlink" xfId="3405" builtinId="9" hidden="1"/>
    <cellStyle name="Followed Hyperlink" xfId="3372" builtinId="9" hidden="1"/>
    <cellStyle name="Followed Hyperlink" xfId="3376" builtinId="9" hidden="1"/>
    <cellStyle name="Followed Hyperlink" xfId="3488" builtinId="9" hidden="1"/>
    <cellStyle name="Followed Hyperlink" xfId="3380" builtinId="9" hidden="1"/>
    <cellStyle name="Followed Hyperlink" xfId="3489" builtinId="9" hidden="1"/>
    <cellStyle name="Followed Hyperlink" xfId="3382" builtinId="9" hidden="1"/>
    <cellStyle name="Followed Hyperlink" xfId="3383" builtinId="9" hidden="1"/>
    <cellStyle name="Followed Hyperlink" xfId="3407" builtinId="9" hidden="1"/>
    <cellStyle name="Followed Hyperlink" xfId="2004" builtinId="9" hidden="1"/>
    <cellStyle name="Followed Hyperlink" xfId="2012" builtinId="9" hidden="1"/>
    <cellStyle name="Followed Hyperlink" xfId="2020" builtinId="9" hidden="1"/>
    <cellStyle name="Followed Hyperlink" xfId="2028" builtinId="9" hidden="1"/>
    <cellStyle name="Followed Hyperlink" xfId="2036" builtinId="9" hidden="1"/>
    <cellStyle name="Followed Hyperlink" xfId="2044" builtinId="9" hidden="1"/>
    <cellStyle name="Followed Hyperlink" xfId="2052" builtinId="9" hidden="1"/>
    <cellStyle name="Followed Hyperlink" xfId="2060" builtinId="9" hidden="1"/>
    <cellStyle name="Followed Hyperlink" xfId="2068" builtinId="9" hidden="1"/>
    <cellStyle name="Followed Hyperlink" xfId="2076" builtinId="9" hidden="1"/>
    <cellStyle name="Followed Hyperlink" xfId="2084" builtinId="9" hidden="1"/>
    <cellStyle name="Followed Hyperlink" xfId="2092" builtinId="9" hidden="1"/>
    <cellStyle name="Followed Hyperlink" xfId="2100" builtinId="9" hidden="1"/>
    <cellStyle name="Followed Hyperlink" xfId="2108" builtinId="9" hidden="1"/>
    <cellStyle name="Followed Hyperlink" xfId="2116" builtinId="9" hidden="1"/>
    <cellStyle name="Followed Hyperlink" xfId="2124" builtinId="9" hidden="1"/>
    <cellStyle name="Followed Hyperlink" xfId="2132" builtinId="9" hidden="1"/>
    <cellStyle name="Followed Hyperlink" xfId="2140" builtinId="9" hidden="1"/>
    <cellStyle name="Followed Hyperlink" xfId="2148" builtinId="9" hidden="1"/>
    <cellStyle name="Followed Hyperlink" xfId="2850" builtinId="9" hidden="1"/>
    <cellStyle name="Followed Hyperlink" xfId="3847" builtinId="9" hidden="1"/>
    <cellStyle name="Followed Hyperlink" xfId="3277" builtinId="9" hidden="1"/>
    <cellStyle name="Followed Hyperlink" xfId="3276" builtinId="9" hidden="1"/>
    <cellStyle name="Followed Hyperlink" xfId="3275" builtinId="9" hidden="1"/>
    <cellStyle name="Followed Hyperlink" xfId="2809" builtinId="9" hidden="1"/>
    <cellStyle name="Followed Hyperlink" xfId="3274" builtinId="9" hidden="1"/>
    <cellStyle name="Followed Hyperlink" xfId="3273" builtinId="9" hidden="1"/>
    <cellStyle name="Followed Hyperlink" xfId="2805" builtinId="9" hidden="1"/>
    <cellStyle name="Followed Hyperlink" xfId="3272" builtinId="9" hidden="1"/>
    <cellStyle name="Followed Hyperlink" xfId="3271" builtinId="9" hidden="1"/>
    <cellStyle name="Followed Hyperlink" xfId="3270" builtinId="9" hidden="1"/>
    <cellStyle name="Followed Hyperlink" xfId="3658" builtinId="9" hidden="1"/>
    <cellStyle name="Followed Hyperlink" xfId="2788" builtinId="9" hidden="1"/>
    <cellStyle name="Followed Hyperlink" xfId="2785" builtinId="9" hidden="1"/>
    <cellStyle name="Followed Hyperlink" xfId="2229" builtinId="9" hidden="1"/>
    <cellStyle name="Followed Hyperlink" xfId="3462" builtinId="9" hidden="1"/>
    <cellStyle name="Followed Hyperlink" xfId="2853" builtinId="9" hidden="1"/>
    <cellStyle name="Followed Hyperlink" xfId="2839" builtinId="9" hidden="1"/>
    <cellStyle name="Followed Hyperlink" xfId="3461" builtinId="9" hidden="1"/>
    <cellStyle name="Followed Hyperlink" xfId="2851" builtinId="9" hidden="1"/>
    <cellStyle name="Followed Hyperlink" xfId="2837" builtinId="9" hidden="1"/>
    <cellStyle name="Followed Hyperlink" xfId="3460" builtinId="9" hidden="1"/>
    <cellStyle name="Followed Hyperlink" xfId="2849" builtinId="9" hidden="1"/>
    <cellStyle name="Followed Hyperlink" xfId="2835" builtinId="9" hidden="1"/>
    <cellStyle name="Followed Hyperlink" xfId="3459" builtinId="9" hidden="1"/>
    <cellStyle name="Followed Hyperlink" xfId="2847" builtinId="9" hidden="1"/>
    <cellStyle name="Followed Hyperlink" xfId="2833" builtinId="9" hidden="1"/>
    <cellStyle name="Followed Hyperlink" xfId="3458" builtinId="9" hidden="1"/>
    <cellStyle name="Followed Hyperlink" xfId="2845" builtinId="9" hidden="1"/>
    <cellStyle name="Followed Hyperlink" xfId="2831" builtinId="9" hidden="1"/>
    <cellStyle name="Followed Hyperlink" xfId="2827" builtinId="9" hidden="1"/>
    <cellStyle name="Followed Hyperlink" xfId="2449"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110" builtinId="9" hidden="1"/>
    <cellStyle name="Followed Hyperlink" xfId="4111" builtinId="9" hidden="1"/>
    <cellStyle name="Followed Hyperlink" xfId="4112" builtinId="9" hidden="1"/>
    <cellStyle name="Followed Hyperlink" xfId="4113" builtinId="9" hidden="1"/>
    <cellStyle name="Followed Hyperlink" xfId="4114" builtinId="9" hidden="1"/>
    <cellStyle name="Followed Hyperlink" xfId="4115" builtinId="9" hidden="1"/>
    <cellStyle name="Followed Hyperlink" xfId="4116" builtinId="9" hidden="1"/>
    <cellStyle name="Followed Hyperlink" xfId="4117" builtinId="9" hidden="1"/>
    <cellStyle name="Followed Hyperlink" xfId="4118" builtinId="9" hidden="1"/>
    <cellStyle name="Followed Hyperlink" xfId="4119" builtinId="9" hidden="1"/>
    <cellStyle name="Followed Hyperlink" xfId="4120" builtinId="9" hidden="1"/>
    <cellStyle name="Followed Hyperlink" xfId="4121" builtinId="9" hidden="1"/>
    <cellStyle name="Followed Hyperlink" xfId="4122" builtinId="9" hidden="1"/>
    <cellStyle name="Followed Hyperlink" xfId="4123" builtinId="9" hidden="1"/>
    <cellStyle name="Followed Hyperlink" xfId="4124" builtinId="9" hidden="1"/>
    <cellStyle name="Followed Hyperlink" xfId="4125" builtinId="9" hidden="1"/>
    <cellStyle name="Followed Hyperlink" xfId="4126" builtinId="9" hidden="1"/>
    <cellStyle name="Followed Hyperlink" xfId="4127" builtinId="9" hidden="1"/>
    <cellStyle name="Followed Hyperlink" xfId="4128" builtinId="9" hidden="1"/>
    <cellStyle name="Followed Hyperlink" xfId="4129" builtinId="9" hidden="1"/>
    <cellStyle name="Followed Hyperlink" xfId="4130" builtinId="9" hidden="1"/>
    <cellStyle name="Followed Hyperlink" xfId="4131" builtinId="9" hidden="1"/>
    <cellStyle name="Followed Hyperlink" xfId="4132" builtinId="9" hidden="1"/>
    <cellStyle name="Followed Hyperlink" xfId="4133" builtinId="9" hidden="1"/>
    <cellStyle name="Followed Hyperlink" xfId="4134" builtinId="9" hidden="1"/>
    <cellStyle name="Followed Hyperlink" xfId="4135" builtinId="9" hidden="1"/>
    <cellStyle name="Followed Hyperlink" xfId="4136" builtinId="9" hidden="1"/>
    <cellStyle name="Followed Hyperlink" xfId="4137" builtinId="9" hidden="1"/>
    <cellStyle name="Followed Hyperlink" xfId="4138" builtinId="9" hidden="1"/>
    <cellStyle name="Followed Hyperlink" xfId="4139" builtinId="9" hidden="1"/>
    <cellStyle name="Followed Hyperlink" xfId="4140" builtinId="9" hidden="1"/>
    <cellStyle name="Followed Hyperlink" xfId="4141" builtinId="9" hidden="1"/>
    <cellStyle name="Followed Hyperlink" xfId="4142" builtinId="9" hidden="1"/>
    <cellStyle name="Followed Hyperlink" xfId="4143"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49" builtinId="9" hidden="1"/>
    <cellStyle name="Followed Hyperlink" xfId="4150" builtinId="9" hidden="1"/>
    <cellStyle name="Followed Hyperlink" xfId="4230" builtinId="9" hidden="1"/>
    <cellStyle name="Followed Hyperlink" xfId="4231" builtinId="9" hidden="1"/>
    <cellStyle name="Followed Hyperlink" xfId="4232" builtinId="9" hidden="1"/>
    <cellStyle name="Followed Hyperlink" xfId="4233" builtinId="9" hidden="1"/>
    <cellStyle name="Followed Hyperlink" xfId="4234" builtinId="9" hidden="1"/>
    <cellStyle name="Followed Hyperlink" xfId="4235" builtinId="9" hidden="1"/>
    <cellStyle name="Followed Hyperlink" xfId="4236" builtinId="9" hidden="1"/>
    <cellStyle name="Followed Hyperlink" xfId="4237" builtinId="9" hidden="1"/>
    <cellStyle name="Followed Hyperlink" xfId="4238" builtinId="9" hidden="1"/>
    <cellStyle name="Followed Hyperlink" xfId="4239" builtinId="9" hidden="1"/>
    <cellStyle name="Followed Hyperlink" xfId="4240" builtinId="9" hidden="1"/>
    <cellStyle name="Followed Hyperlink" xfId="4241" builtinId="9" hidden="1"/>
    <cellStyle name="Followed Hyperlink" xfId="4242" builtinId="9" hidden="1"/>
    <cellStyle name="Followed Hyperlink" xfId="4243" builtinId="9" hidden="1"/>
    <cellStyle name="Followed Hyperlink" xfId="4244" builtinId="9" hidden="1"/>
    <cellStyle name="Followed Hyperlink" xfId="4245" builtinId="9" hidden="1"/>
    <cellStyle name="Followed Hyperlink" xfId="4246" builtinId="9" hidden="1"/>
    <cellStyle name="Followed Hyperlink" xfId="4247" builtinId="9" hidden="1"/>
    <cellStyle name="Followed Hyperlink" xfId="4248" builtinId="9" hidden="1"/>
    <cellStyle name="Followed Hyperlink" xfId="4249" builtinId="9" hidden="1"/>
    <cellStyle name="Followed Hyperlink" xfId="4250" builtinId="9" hidden="1"/>
    <cellStyle name="Followed Hyperlink" xfId="4251" builtinId="9" hidden="1"/>
    <cellStyle name="Followed Hyperlink" xfId="4252" builtinId="9" hidden="1"/>
    <cellStyle name="Followed Hyperlink" xfId="4253" builtinId="9" hidden="1"/>
    <cellStyle name="Followed Hyperlink" xfId="4254" builtinId="9" hidden="1"/>
    <cellStyle name="Followed Hyperlink" xfId="4255" builtinId="9" hidden="1"/>
    <cellStyle name="Followed Hyperlink" xfId="4256" builtinId="9" hidden="1"/>
    <cellStyle name="Followed Hyperlink" xfId="4257"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3" builtinId="9" hidden="1"/>
    <cellStyle name="Followed Hyperlink" xfId="4264" builtinId="9" hidden="1"/>
    <cellStyle name="Followed Hyperlink" xfId="4265" builtinId="9" hidden="1"/>
    <cellStyle name="Followed Hyperlink" xfId="4266" builtinId="9" hidden="1"/>
    <cellStyle name="Followed Hyperlink" xfId="4267" builtinId="9" hidden="1"/>
    <cellStyle name="Followed Hyperlink" xfId="4268" builtinId="9" hidden="1"/>
    <cellStyle name="Followed Hyperlink" xfId="4269" builtinId="9" hidden="1"/>
    <cellStyle name="Followed Hyperlink" xfId="4270" builtinId="9" hidden="1"/>
    <cellStyle name="Followed Hyperlink" xfId="4271" builtinId="9" hidden="1"/>
    <cellStyle name="Followed Hyperlink" xfId="4272" builtinId="9" hidden="1"/>
    <cellStyle name="Followed Hyperlink" xfId="4273" builtinId="9" hidden="1"/>
    <cellStyle name="Followed Hyperlink" xfId="4274" builtinId="9" hidden="1"/>
    <cellStyle name="Followed Hyperlink" xfId="4275" builtinId="9" hidden="1"/>
    <cellStyle name="Followed Hyperlink" xfId="4276" builtinId="9" hidden="1"/>
    <cellStyle name="Followed Hyperlink" xfId="4277" builtinId="9" hidden="1"/>
    <cellStyle name="Followed Hyperlink" xfId="4278" builtinId="9" hidden="1"/>
    <cellStyle name="Followed Hyperlink" xfId="4279" builtinId="9" hidden="1"/>
    <cellStyle name="Followed Hyperlink" xfId="4280" builtinId="9" hidden="1"/>
    <cellStyle name="Followed Hyperlink" xfId="4281" builtinId="9" hidden="1"/>
    <cellStyle name="Followed Hyperlink" xfId="4282" builtinId="9" hidden="1"/>
    <cellStyle name="Followed Hyperlink" xfId="4283" builtinId="9" hidden="1"/>
    <cellStyle name="Followed Hyperlink" xfId="4284" builtinId="9" hidden="1"/>
    <cellStyle name="Followed Hyperlink" xfId="4285" builtinId="9" hidden="1"/>
    <cellStyle name="Followed Hyperlink" xfId="4286" builtinId="9" hidden="1"/>
    <cellStyle name="Followed Hyperlink" xfId="4287" builtinId="9" hidden="1"/>
    <cellStyle name="Followed Hyperlink" xfId="4288" builtinId="9" hidden="1"/>
    <cellStyle name="Followed Hyperlink" xfId="4289" builtinId="9" hidden="1"/>
    <cellStyle name="Followed Hyperlink" xfId="4290" builtinId="9" hidden="1"/>
    <cellStyle name="Followed Hyperlink" xfId="4291" builtinId="9" hidden="1"/>
    <cellStyle name="Followed Hyperlink" xfId="4292" builtinId="9" hidden="1"/>
    <cellStyle name="Followed Hyperlink" xfId="4293" builtinId="9" hidden="1"/>
    <cellStyle name="Followed Hyperlink" xfId="4294" builtinId="9" hidden="1"/>
    <cellStyle name="Followed Hyperlink" xfId="4295"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1" builtinId="9" hidden="1"/>
    <cellStyle name="Followed Hyperlink" xfId="4302" builtinId="9" hidden="1"/>
    <cellStyle name="Followed Hyperlink" xfId="4303" builtinId="9" hidden="1"/>
    <cellStyle name="Followed Hyperlink" xfId="4304" builtinId="9" hidden="1"/>
    <cellStyle name="Followed Hyperlink" xfId="4310" builtinId="9" hidden="1"/>
    <cellStyle name="Followed Hyperlink" xfId="4311" builtinId="9" hidden="1"/>
    <cellStyle name="Followed Hyperlink" xfId="4312" builtinId="9" hidden="1"/>
    <cellStyle name="Followed Hyperlink" xfId="4313" builtinId="9" hidden="1"/>
    <cellStyle name="Followed Hyperlink" xfId="4314" builtinId="9" hidden="1"/>
    <cellStyle name="Followed Hyperlink" xfId="4315" builtinId="9" hidden="1"/>
    <cellStyle name="Followed Hyperlink" xfId="4316" builtinId="9" hidden="1"/>
    <cellStyle name="Followed Hyperlink" xfId="4317" builtinId="9" hidden="1"/>
    <cellStyle name="Followed Hyperlink" xfId="4318" builtinId="9" hidden="1"/>
    <cellStyle name="Followed Hyperlink" xfId="4319" builtinId="9" hidden="1"/>
    <cellStyle name="Followed Hyperlink" xfId="4320" builtinId="9" hidden="1"/>
    <cellStyle name="Followed Hyperlink" xfId="4321" builtinId="9" hidden="1"/>
    <cellStyle name="Followed Hyperlink" xfId="4322" builtinId="9" hidden="1"/>
    <cellStyle name="Followed Hyperlink" xfId="4323" builtinId="9" hidden="1"/>
    <cellStyle name="Followed Hyperlink" xfId="4324" builtinId="9" hidden="1"/>
    <cellStyle name="Followed Hyperlink" xfId="4325" builtinId="9" hidden="1"/>
    <cellStyle name="Followed Hyperlink" xfId="4326" builtinId="9" hidden="1"/>
    <cellStyle name="Followed Hyperlink" xfId="4327" builtinId="9" hidden="1"/>
    <cellStyle name="Followed Hyperlink" xfId="4328" builtinId="9" hidden="1"/>
    <cellStyle name="Followed Hyperlink" xfId="4329" builtinId="9" hidden="1"/>
    <cellStyle name="Followed Hyperlink" xfId="4330" builtinId="9" hidden="1"/>
    <cellStyle name="Followed Hyperlink" xfId="4331" builtinId="9" hidden="1"/>
    <cellStyle name="Followed Hyperlink" xfId="4332" builtinId="9" hidden="1"/>
    <cellStyle name="Followed Hyperlink" xfId="4333"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39" builtinId="9" hidden="1"/>
    <cellStyle name="Followed Hyperlink" xfId="4340" builtinId="9" hidden="1"/>
    <cellStyle name="Followed Hyperlink" xfId="4341" builtinId="9" hidden="1"/>
    <cellStyle name="Followed Hyperlink" xfId="4342" builtinId="9" hidden="1"/>
    <cellStyle name="Followed Hyperlink" xfId="4343" builtinId="9" hidden="1"/>
    <cellStyle name="Followed Hyperlink" xfId="4344" builtinId="9" hidden="1"/>
    <cellStyle name="Followed Hyperlink" xfId="4345" builtinId="9" hidden="1"/>
    <cellStyle name="Followed Hyperlink" xfId="4346" builtinId="9" hidden="1"/>
    <cellStyle name="Followed Hyperlink" xfId="4347" builtinId="9" hidden="1"/>
    <cellStyle name="Followed Hyperlink" xfId="4348" builtinId="9" hidden="1"/>
    <cellStyle name="Followed Hyperlink" xfId="4349" builtinId="9" hidden="1"/>
    <cellStyle name="Followed Hyperlink" xfId="4350" builtinId="9" hidden="1"/>
    <cellStyle name="Followed Hyperlink" xfId="4351" builtinId="9" hidden="1"/>
    <cellStyle name="Followed Hyperlink" xfId="4352" builtinId="9" hidden="1"/>
    <cellStyle name="Followed Hyperlink" xfId="4353" builtinId="9" hidden="1"/>
    <cellStyle name="Followed Hyperlink" xfId="4354" builtinId="9" hidden="1"/>
    <cellStyle name="Followed Hyperlink" xfId="4355" builtinId="9" hidden="1"/>
    <cellStyle name="Followed Hyperlink" xfId="4356" builtinId="9" hidden="1"/>
    <cellStyle name="Followed Hyperlink" xfId="4357" builtinId="9" hidden="1"/>
    <cellStyle name="Followed Hyperlink" xfId="4358" builtinId="9" hidden="1"/>
    <cellStyle name="Followed Hyperlink" xfId="4359" builtinId="9" hidden="1"/>
    <cellStyle name="Followed Hyperlink" xfId="4366" builtinId="9" hidden="1"/>
    <cellStyle name="Followed Hyperlink" xfId="4367" builtinId="9" hidden="1"/>
    <cellStyle name="Followed Hyperlink" xfId="4368" builtinId="9" hidden="1"/>
    <cellStyle name="Followed Hyperlink" xfId="4369" builtinId="9" hidden="1"/>
    <cellStyle name="Followed Hyperlink" xfId="4370" builtinId="9" hidden="1"/>
    <cellStyle name="Followed Hyperlink" xfId="4371"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77" builtinId="9" hidden="1"/>
    <cellStyle name="Followed Hyperlink" xfId="4378" builtinId="9" hidden="1"/>
    <cellStyle name="Followed Hyperlink" xfId="4379" builtinId="9" hidden="1"/>
    <cellStyle name="Followed Hyperlink" xfId="4380" builtinId="9" hidden="1"/>
    <cellStyle name="Followed Hyperlink" xfId="4381" builtinId="9" hidden="1"/>
    <cellStyle name="Followed Hyperlink" xfId="4382" builtinId="9" hidden="1"/>
    <cellStyle name="Followed Hyperlink" xfId="4383" builtinId="9" hidden="1"/>
    <cellStyle name="Followed Hyperlink" xfId="4384" builtinId="9" hidden="1"/>
    <cellStyle name="Followed Hyperlink" xfId="4385" builtinId="9" hidden="1"/>
    <cellStyle name="Followed Hyperlink" xfId="4386" builtinId="9" hidden="1"/>
    <cellStyle name="Followed Hyperlink" xfId="4387" builtinId="9" hidden="1"/>
    <cellStyle name="Followed Hyperlink" xfId="4388" builtinId="9" hidden="1"/>
    <cellStyle name="Followed Hyperlink" xfId="4389" builtinId="9" hidden="1"/>
    <cellStyle name="Followed Hyperlink" xfId="4390" builtinId="9" hidden="1"/>
    <cellStyle name="Followed Hyperlink" xfId="4391" builtinId="9" hidden="1"/>
    <cellStyle name="Followed Hyperlink" xfId="4392" builtinId="9" hidden="1"/>
    <cellStyle name="Followed Hyperlink" xfId="4393" builtinId="9" hidden="1"/>
    <cellStyle name="Followed Hyperlink" xfId="4394" builtinId="9" hidden="1"/>
    <cellStyle name="Followed Hyperlink" xfId="4395" builtinId="9" hidden="1"/>
    <cellStyle name="Followed Hyperlink" xfId="4396" builtinId="9" hidden="1"/>
    <cellStyle name="Followed Hyperlink" xfId="4397" builtinId="9" hidden="1"/>
    <cellStyle name="Followed Hyperlink" xfId="4398" builtinId="9" hidden="1"/>
    <cellStyle name="Followed Hyperlink" xfId="4399" builtinId="9" hidden="1"/>
    <cellStyle name="Followed Hyperlink" xfId="4400" builtinId="9" hidden="1"/>
    <cellStyle name="Followed Hyperlink" xfId="4401" builtinId="9" hidden="1"/>
    <cellStyle name="Followed Hyperlink" xfId="4402" builtinId="9" hidden="1"/>
    <cellStyle name="Followed Hyperlink" xfId="4403" builtinId="9" hidden="1"/>
    <cellStyle name="Followed Hyperlink" xfId="4404" builtinId="9" hidden="1"/>
    <cellStyle name="Followed Hyperlink" xfId="4405" builtinId="9" hidden="1"/>
    <cellStyle name="Followed Hyperlink" xfId="4406" builtinId="9" hidden="1"/>
    <cellStyle name="Followed Hyperlink" xfId="4407" builtinId="9" hidden="1"/>
    <cellStyle name="Followed Hyperlink" xfId="4408" builtinId="9" hidden="1"/>
    <cellStyle name="Followed Hyperlink" xfId="4409"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15" builtinId="9" hidden="1"/>
    <cellStyle name="Followed Hyperlink" xfId="4416" builtinId="9" hidden="1"/>
    <cellStyle name="Followed Hyperlink" xfId="4417" builtinId="9" hidden="1"/>
    <cellStyle name="Followed Hyperlink" xfId="4418" builtinId="9" hidden="1"/>
    <cellStyle name="Followed Hyperlink" xfId="4419" builtinId="9" hidden="1"/>
    <cellStyle name="Followed Hyperlink" xfId="4420" builtinId="9" hidden="1"/>
    <cellStyle name="Followed Hyperlink" xfId="4421" builtinId="9" hidden="1"/>
    <cellStyle name="Followed Hyperlink" xfId="4422" builtinId="9" hidden="1"/>
    <cellStyle name="Followed Hyperlink" xfId="4423" builtinId="9" hidden="1"/>
    <cellStyle name="Followed Hyperlink" xfId="4424" builtinId="9" hidden="1"/>
    <cellStyle name="Followed Hyperlink" xfId="4425" builtinId="9" hidden="1"/>
    <cellStyle name="Followed Hyperlink" xfId="4426" builtinId="9" hidden="1"/>
    <cellStyle name="Followed Hyperlink" xfId="4427" builtinId="9" hidden="1"/>
    <cellStyle name="Followed Hyperlink" xfId="4428" builtinId="9" hidden="1"/>
    <cellStyle name="Followed Hyperlink" xfId="4429" builtinId="9" hidden="1"/>
    <cellStyle name="Followed Hyperlink" xfId="4430" builtinId="9" hidden="1"/>
    <cellStyle name="Followed Hyperlink" xfId="4431" builtinId="9" hidden="1"/>
    <cellStyle name="Followed Hyperlink" xfId="4432" builtinId="9" hidden="1"/>
    <cellStyle name="Followed Hyperlink" xfId="4433" builtinId="9" hidden="1"/>
    <cellStyle name="Followed Hyperlink" xfId="4434" builtinId="9" hidden="1"/>
    <cellStyle name="Followed Hyperlink" xfId="4435" builtinId="9" hidden="1"/>
    <cellStyle name="Followed Hyperlink" xfId="4436" builtinId="9" hidden="1"/>
    <cellStyle name="Followed Hyperlink" xfId="4437" builtinId="9" hidden="1"/>
    <cellStyle name="Followed Hyperlink" xfId="4438" builtinId="9" hidden="1"/>
    <cellStyle name="Followed Hyperlink" xfId="4439" builtinId="9" hidden="1"/>
    <cellStyle name="Followed Hyperlink" xfId="4440" builtinId="9" hidden="1"/>
    <cellStyle name="Followed Hyperlink" xfId="4441" builtinId="9" hidden="1"/>
    <cellStyle name="Followed Hyperlink" xfId="4442" builtinId="9" hidden="1"/>
    <cellStyle name="Followed Hyperlink" xfId="4443" builtinId="9" hidden="1"/>
    <cellStyle name="Followed Hyperlink" xfId="4444" builtinId="9" hidden="1"/>
    <cellStyle name="Followed Hyperlink" xfId="4445" builtinId="9" hidden="1"/>
    <cellStyle name="Followed Hyperlink" xfId="4446" builtinId="9" hidden="1"/>
    <cellStyle name="Followed Hyperlink" xfId="4447"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3" builtinId="9" hidden="1"/>
    <cellStyle name="Followed Hyperlink" xfId="4454" builtinId="9" hidden="1"/>
    <cellStyle name="Followed Hyperlink" xfId="4455" builtinId="9" hidden="1"/>
    <cellStyle name="Followed Hyperlink" xfId="4456" builtinId="9" hidden="1"/>
    <cellStyle name="Followed Hyperlink" xfId="4457" builtinId="9" hidden="1"/>
    <cellStyle name="Followed Hyperlink" xfId="4458" builtinId="9" hidden="1"/>
    <cellStyle name="Followed Hyperlink" xfId="4459" builtinId="9" hidden="1"/>
    <cellStyle name="Followed Hyperlink" xfId="4460" builtinId="9" hidden="1"/>
    <cellStyle name="Followed Hyperlink" xfId="4461" builtinId="9" hidden="1"/>
    <cellStyle name="Followed Hyperlink" xfId="4462" builtinId="9" hidden="1"/>
    <cellStyle name="Followed Hyperlink" xfId="4463" builtinId="9" hidden="1"/>
    <cellStyle name="Followed Hyperlink" xfId="4464" builtinId="9" hidden="1"/>
    <cellStyle name="Followed Hyperlink" xfId="4465" builtinId="9" hidden="1"/>
    <cellStyle name="Followed Hyperlink" xfId="4466" builtinId="9" hidden="1"/>
    <cellStyle name="Followed Hyperlink" xfId="4467" builtinId="9" hidden="1"/>
    <cellStyle name="Followed Hyperlink" xfId="4468" builtinId="9" hidden="1"/>
    <cellStyle name="Followed Hyperlink" xfId="4469" builtinId="9" hidden="1"/>
    <cellStyle name="Followed Hyperlink" xfId="4470" builtinId="9" hidden="1"/>
    <cellStyle name="Followed Hyperlink" xfId="4471" builtinId="9" hidden="1"/>
    <cellStyle name="Followed Hyperlink" xfId="4472" builtinId="9" hidden="1"/>
    <cellStyle name="Followed Hyperlink" xfId="4473" builtinId="9" hidden="1"/>
    <cellStyle name="Followed Hyperlink" xfId="4474" builtinId="9" hidden="1"/>
    <cellStyle name="Followed Hyperlink" xfId="4475" builtinId="9" hidden="1"/>
    <cellStyle name="Followed Hyperlink" xfId="4476" builtinId="9" hidden="1"/>
    <cellStyle name="Followed Hyperlink" xfId="4477" builtinId="9" hidden="1"/>
    <cellStyle name="Followed Hyperlink" xfId="4478" builtinId="9" hidden="1"/>
    <cellStyle name="Followed Hyperlink" xfId="4479" builtinId="9" hidden="1"/>
    <cellStyle name="Followed Hyperlink" xfId="4480" builtinId="9" hidden="1"/>
    <cellStyle name="Followed Hyperlink" xfId="4481" builtinId="9" hidden="1"/>
    <cellStyle name="Followed Hyperlink" xfId="4482" builtinId="9" hidden="1"/>
    <cellStyle name="Followed Hyperlink" xfId="4483" builtinId="9" hidden="1"/>
    <cellStyle name="Followed Hyperlink" xfId="4484" builtinId="9" hidden="1"/>
    <cellStyle name="Followed Hyperlink" xfId="4485"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1" builtinId="9" hidden="1"/>
    <cellStyle name="Followed Hyperlink" xfId="4492" builtinId="9" hidden="1"/>
    <cellStyle name="Followed Hyperlink" xfId="4493" builtinId="9" hidden="1"/>
    <cellStyle name="Followed Hyperlink" xfId="4494" builtinId="9" hidden="1"/>
    <cellStyle name="Followed Hyperlink" xfId="4495" builtinId="9" hidden="1"/>
    <cellStyle name="Followed Hyperlink" xfId="4496" builtinId="9" hidden="1"/>
    <cellStyle name="Followed Hyperlink" xfId="4497" builtinId="9" hidden="1"/>
    <cellStyle name="Followed Hyperlink" xfId="4498" builtinId="9" hidden="1"/>
    <cellStyle name="Followed Hyperlink" xfId="4499" builtinId="9" hidden="1"/>
    <cellStyle name="Followed Hyperlink" xfId="4500" builtinId="9" hidden="1"/>
    <cellStyle name="Followed Hyperlink" xfId="4501" builtinId="9" hidden="1"/>
    <cellStyle name="Followed Hyperlink" xfId="4502" builtinId="9" hidden="1"/>
    <cellStyle name="Followed Hyperlink" xfId="4503" builtinId="9" hidden="1"/>
    <cellStyle name="Followed Hyperlink" xfId="4504" builtinId="9" hidden="1"/>
    <cellStyle name="Followed Hyperlink" xfId="4505" builtinId="9" hidden="1"/>
    <cellStyle name="Followed Hyperlink" xfId="4506" builtinId="9" hidden="1"/>
    <cellStyle name="Followed Hyperlink" xfId="4507" builtinId="9" hidden="1"/>
    <cellStyle name="Followed Hyperlink" xfId="4508" builtinId="9" hidden="1"/>
    <cellStyle name="Followed Hyperlink" xfId="4509" builtinId="9" hidden="1"/>
    <cellStyle name="Followed Hyperlink" xfId="4510" builtinId="9" hidden="1"/>
    <cellStyle name="Followed Hyperlink" xfId="4511" builtinId="9" hidden="1"/>
    <cellStyle name="Followed Hyperlink" xfId="4512" builtinId="9" hidden="1"/>
    <cellStyle name="Followed Hyperlink" xfId="4513" builtinId="9" hidden="1"/>
    <cellStyle name="Followed Hyperlink" xfId="4200" builtinId="9" hidden="1"/>
    <cellStyle name="Followed Hyperlink" xfId="4851" builtinId="9" hidden="1"/>
    <cellStyle name="Followed Hyperlink" xfId="4814" builtinId="9" hidden="1"/>
    <cellStyle name="Followed Hyperlink" xfId="4699" builtinId="9" hidden="1"/>
    <cellStyle name="Followed Hyperlink" xfId="4679" builtinId="9" hidden="1"/>
    <cellStyle name="Followed Hyperlink" xfId="4682" builtinId="9" hidden="1"/>
    <cellStyle name="Followed Hyperlink" xfId="4763" builtinId="9" hidden="1"/>
    <cellStyle name="Followed Hyperlink" xfId="4599" builtinId="9" hidden="1"/>
    <cellStyle name="Followed Hyperlink" xfId="4215" builtinId="9" hidden="1"/>
    <cellStyle name="Followed Hyperlink" xfId="4669" builtinId="9" hidden="1"/>
    <cellStyle name="Followed Hyperlink" xfId="4571" builtinId="9" hidden="1"/>
    <cellStyle name="Followed Hyperlink" xfId="4755" builtinId="9" hidden="1"/>
    <cellStyle name="Followed Hyperlink" xfId="4570" builtinId="9" hidden="1"/>
    <cellStyle name="Followed Hyperlink" xfId="4226" builtinId="9" hidden="1"/>
    <cellStyle name="Followed Hyperlink" xfId="4886" builtinId="9" hidden="1"/>
    <cellStyle name="Followed Hyperlink" xfId="4752" builtinId="9" hidden="1"/>
    <cellStyle name="Followed Hyperlink" xfId="4647" builtinId="9" hidden="1"/>
    <cellStyle name="Followed Hyperlink" xfId="4568" builtinId="9" hidden="1"/>
    <cellStyle name="Followed Hyperlink" xfId="4569" builtinId="9" hidden="1"/>
    <cellStyle name="Followed Hyperlink" xfId="5240" builtinId="9" hidden="1"/>
    <cellStyle name="Followed Hyperlink" xfId="4892" builtinId="9" hidden="1"/>
    <cellStyle name="Followed Hyperlink" xfId="4905" builtinId="9" hidden="1"/>
    <cellStyle name="Followed Hyperlink" xfId="4801" builtinId="9" hidden="1"/>
    <cellStyle name="Followed Hyperlink" xfId="4800" builtinId="9" hidden="1"/>
    <cellStyle name="Followed Hyperlink" xfId="4799" builtinId="9" hidden="1"/>
    <cellStyle name="Followed Hyperlink" xfId="4798" builtinId="9" hidden="1"/>
    <cellStyle name="Followed Hyperlink" xfId="4595" builtinId="9" hidden="1"/>
    <cellStyle name="Followed Hyperlink" xfId="4223" builtinId="9" hidden="1"/>
    <cellStyle name="Followed Hyperlink" xfId="4566" builtinId="9" hidden="1"/>
    <cellStyle name="Followed Hyperlink" xfId="4868" builtinId="9" hidden="1"/>
    <cellStyle name="Followed Hyperlink" xfId="4564" builtinId="9" hidden="1"/>
    <cellStyle name="Followed Hyperlink" xfId="4565" builtinId="9" hidden="1"/>
    <cellStyle name="Followed Hyperlink" xfId="4197" builtinId="9" hidden="1"/>
    <cellStyle name="Followed Hyperlink" xfId="4764" builtinId="9" hidden="1"/>
    <cellStyle name="Followed Hyperlink" xfId="4590" builtinId="9" hidden="1"/>
    <cellStyle name="Followed Hyperlink" xfId="4591" builtinId="9" hidden="1"/>
    <cellStyle name="Followed Hyperlink" xfId="4211" builtinId="9" hidden="1"/>
    <cellStyle name="Followed Hyperlink" xfId="4797" builtinId="9" hidden="1"/>
    <cellStyle name="Followed Hyperlink" xfId="2791" builtinId="9" hidden="1"/>
    <cellStyle name="Followed Hyperlink" xfId="4856" builtinId="9" hidden="1"/>
    <cellStyle name="Followed Hyperlink" xfId="4830" builtinId="9" hidden="1"/>
    <cellStyle name="Followed Hyperlink" xfId="4796" builtinId="9" hidden="1"/>
    <cellStyle name="Followed Hyperlink" xfId="4840" builtinId="9" hidden="1"/>
    <cellStyle name="Followed Hyperlink" xfId="4778" builtinId="9" hidden="1"/>
    <cellStyle name="Followed Hyperlink" xfId="4842" builtinId="9" hidden="1"/>
    <cellStyle name="Followed Hyperlink" xfId="4795" builtinId="9" hidden="1"/>
    <cellStyle name="Followed Hyperlink" xfId="4794" builtinId="9" hidden="1"/>
    <cellStyle name="Followed Hyperlink" xfId="4793" builtinId="9" hidden="1"/>
    <cellStyle name="Followed Hyperlink" xfId="3499" builtinId="9" hidden="1"/>
    <cellStyle name="Followed Hyperlink" xfId="4776" builtinId="9" hidden="1"/>
    <cellStyle name="Followed Hyperlink" xfId="4051" builtinId="9" hidden="1"/>
    <cellStyle name="Followed Hyperlink" xfId="3498" builtinId="9" hidden="1"/>
    <cellStyle name="Followed Hyperlink" xfId="4853" builtinId="9" hidden="1"/>
    <cellStyle name="Followed Hyperlink" xfId="4816" builtinId="9" hidden="1"/>
    <cellStyle name="Followed Hyperlink" xfId="4700" builtinId="9" hidden="1"/>
    <cellStyle name="Followed Hyperlink" xfId="4660" builtinId="9" hidden="1"/>
    <cellStyle name="Followed Hyperlink" xfId="4638" builtinId="9" hidden="1"/>
    <cellStyle name="Followed Hyperlink" xfId="4589" builtinId="9" hidden="1"/>
    <cellStyle name="Followed Hyperlink" xfId="4222" builtinId="9" hidden="1"/>
    <cellStyle name="Followed Hyperlink" xfId="4760" builtinId="9" hidden="1"/>
    <cellStyle name="Followed Hyperlink" xfId="4646" builtinId="9" hidden="1"/>
    <cellStyle name="Followed Hyperlink" xfId="4560" builtinId="9" hidden="1"/>
    <cellStyle name="Followed Hyperlink" xfId="4559" builtinId="9" hidden="1"/>
    <cellStyle name="Followed Hyperlink" xfId="4558" builtinId="9" hidden="1"/>
    <cellStyle name="Followed Hyperlink" xfId="4557" builtinId="9" hidden="1"/>
    <cellStyle name="Followed Hyperlink" xfId="4205" builtinId="9" hidden="1"/>
    <cellStyle name="Followed Hyperlink" xfId="4879" builtinId="9" hidden="1"/>
    <cellStyle name="Followed Hyperlink" xfId="4190" builtinId="9" hidden="1"/>
    <cellStyle name="Followed Hyperlink" xfId="4684" builtinId="9" hidden="1"/>
    <cellStyle name="Followed Hyperlink" xfId="4674" builtinId="9" hidden="1"/>
    <cellStyle name="Followed Hyperlink" xfId="4587" builtinId="9" hidden="1"/>
    <cellStyle name="Followed Hyperlink" xfId="4202" builtinId="9" hidden="1"/>
    <cellStyle name="Followed Hyperlink" xfId="4770" builtinId="9" hidden="1"/>
    <cellStyle name="Followed Hyperlink" xfId="4675" builtinId="9" hidden="1"/>
    <cellStyle name="Followed Hyperlink" xfId="4586" builtinId="9" hidden="1"/>
    <cellStyle name="Followed Hyperlink" xfId="4153" builtinId="9" hidden="1"/>
    <cellStyle name="Followed Hyperlink" xfId="4554" builtinId="9" hidden="1"/>
    <cellStyle name="Followed Hyperlink" xfId="4553" builtinId="9" hidden="1"/>
    <cellStyle name="Followed Hyperlink" xfId="4189" builtinId="9" hidden="1"/>
    <cellStyle name="Followed Hyperlink" xfId="4552" builtinId="9" hidden="1"/>
    <cellStyle name="Followed Hyperlink" xfId="4188" builtinId="9" hidden="1"/>
    <cellStyle name="Followed Hyperlink" xfId="4828" builtinId="9" hidden="1"/>
    <cellStyle name="Followed Hyperlink" xfId="4791" builtinId="9" hidden="1"/>
    <cellStyle name="Followed Hyperlink" xfId="4547" builtinId="9" hidden="1"/>
    <cellStyle name="Followed Hyperlink" xfId="4551" builtinId="9" hidden="1"/>
    <cellStyle name="Followed Hyperlink" xfId="4583" builtinId="9" hidden="1"/>
    <cellStyle name="Followed Hyperlink" xfId="4207" builtinId="9" hidden="1"/>
    <cellStyle name="Followed Hyperlink" xfId="4861" builtinId="9" hidden="1"/>
    <cellStyle name="Followed Hyperlink" xfId="4548" builtinId="9" hidden="1"/>
    <cellStyle name="Followed Hyperlink" xfId="4549" builtinId="9" hidden="1"/>
    <cellStyle name="Followed Hyperlink" xfId="4187" builtinId="9" hidden="1"/>
    <cellStyle name="Followed Hyperlink" xfId="4884" builtinId="9" hidden="1"/>
    <cellStyle name="Followed Hyperlink" xfId="4826" builtinId="9" hidden="1"/>
    <cellStyle name="Followed Hyperlink" xfId="5239" builtinId="9" hidden="1"/>
    <cellStyle name="Followed Hyperlink" xfId="4898" builtinId="9" hidden="1"/>
    <cellStyle name="Followed Hyperlink" xfId="4895" builtinId="9" hidden="1"/>
    <cellStyle name="Followed Hyperlink" xfId="4881" builtinId="9" hidden="1"/>
    <cellStyle name="Followed Hyperlink" xfId="4184" builtinId="9" hidden="1"/>
    <cellStyle name="Followed Hyperlink" xfId="4788" builtinId="9" hidden="1"/>
    <cellStyle name="Followed Hyperlink" xfId="4787" builtinId="9" hidden="1"/>
    <cellStyle name="Followed Hyperlink" xfId="4786" builtinId="9" hidden="1"/>
    <cellStyle name="Followed Hyperlink" xfId="4785" builtinId="9" hidden="1"/>
    <cellStyle name="Followed Hyperlink" xfId="4580" builtinId="9" hidden="1"/>
    <cellStyle name="Followed Hyperlink" xfId="4220" builtinId="9" hidden="1"/>
    <cellStyle name="Followed Hyperlink" xfId="4545" builtinId="9" hidden="1"/>
    <cellStyle name="Followed Hyperlink" xfId="4578" builtinId="9" hidden="1"/>
    <cellStyle name="Followed Hyperlink" xfId="4185" builtinId="9" hidden="1"/>
    <cellStyle name="Followed Hyperlink" xfId="4883" builtinId="9" hidden="1"/>
    <cellStyle name="Followed Hyperlink" xfId="4825" builtinId="9" hidden="1"/>
    <cellStyle name="Followed Hyperlink" xfId="4823" builtinId="9" hidden="1"/>
    <cellStyle name="Followed Hyperlink" xfId="4877" builtinId="9" hidden="1"/>
    <cellStyle name="Followed Hyperlink" xfId="4875" builtinId="9" hidden="1"/>
    <cellStyle name="Followed Hyperlink" xfId="4870" builtinId="9" hidden="1"/>
    <cellStyle name="Followed Hyperlink" xfId="4855" builtinId="9" hidden="1"/>
    <cellStyle name="Followed Hyperlink" xfId="4904" builtinId="9" hidden="1"/>
    <cellStyle name="Followed Hyperlink" xfId="4183" builtinId="9" hidden="1"/>
    <cellStyle name="Followed Hyperlink" xfId="4540" builtinId="9" hidden="1"/>
    <cellStyle name="Followed Hyperlink" xfId="4541" builtinId="9" hidden="1"/>
    <cellStyle name="Followed Hyperlink" xfId="4041" builtinId="9" hidden="1"/>
    <cellStyle name="Followed Hyperlink" xfId="3990" builtinId="9" hidden="1"/>
    <cellStyle name="Followed Hyperlink" xfId="4821" builtinId="9" hidden="1"/>
    <cellStyle name="Followed Hyperlink" xfId="4837" builtinId="9" hidden="1"/>
    <cellStyle name="Followed Hyperlink" xfId="4703" builtinId="9" hidden="1"/>
    <cellStyle name="Followed Hyperlink" xfId="4838" builtinId="9" hidden="1"/>
    <cellStyle name="Followed Hyperlink" xfId="4774" builtinId="9" hidden="1"/>
    <cellStyle name="Followed Hyperlink" xfId="4692" builtinId="9" hidden="1"/>
    <cellStyle name="Followed Hyperlink" xfId="4648" builtinId="9" hidden="1"/>
    <cellStyle name="Followed Hyperlink" xfId="4657" builtinId="9" hidden="1"/>
    <cellStyle name="Followed Hyperlink" xfId="4852" builtinId="9" hidden="1"/>
    <cellStyle name="Followed Hyperlink" xfId="4815" builtinId="9" hidden="1"/>
    <cellStyle name="Followed Hyperlink" xfId="4698" builtinId="9" hidden="1"/>
    <cellStyle name="Followed Hyperlink" xfId="4678" builtinId="9" hidden="1"/>
    <cellStyle name="Followed Hyperlink" xfId="4850" builtinId="9" hidden="1"/>
    <cellStyle name="Followed Hyperlink" xfId="4813" builtinId="9" hidden="1"/>
    <cellStyle name="Followed Hyperlink" xfId="4761" builtinId="9" hidden="1"/>
    <cellStyle name="Followed Hyperlink" xfId="4687" builtinId="9" hidden="1"/>
    <cellStyle name="Followed Hyperlink" xfId="4573" builtinId="9" hidden="1"/>
    <cellStyle name="Followed Hyperlink" xfId="4671" builtinId="9" hidden="1"/>
    <cellStyle name="Followed Hyperlink" xfId="4753" builtinId="9" hidden="1"/>
    <cellStyle name="Followed Hyperlink" xfId="4539" builtinId="9" hidden="1"/>
    <cellStyle name="Followed Hyperlink" xfId="4637" builtinId="9" hidden="1"/>
    <cellStyle name="Followed Hyperlink" xfId="4743" builtinId="9" hidden="1"/>
    <cellStyle name="Followed Hyperlink" xfId="4179" builtinId="9" hidden="1"/>
    <cellStyle name="Followed Hyperlink" xfId="4742" builtinId="9" hidden="1"/>
    <cellStyle name="Followed Hyperlink" xfId="4681" builtinId="9" hidden="1"/>
    <cellStyle name="Followed Hyperlink" xfId="4178" builtinId="9" hidden="1"/>
    <cellStyle name="Followed Hyperlink" xfId="4697" builtinId="9" hidden="1"/>
    <cellStyle name="Followed Hyperlink" xfId="4633" builtinId="9" hidden="1"/>
    <cellStyle name="Followed Hyperlink" xfId="4204" builtinId="9" hidden="1"/>
    <cellStyle name="Followed Hyperlink" xfId="3393" builtinId="9" hidden="1"/>
    <cellStyle name="Followed Hyperlink" xfId="5236" builtinId="9" hidden="1"/>
    <cellStyle name="Followed Hyperlink" xfId="5234" builtinId="9" hidden="1"/>
    <cellStyle name="Followed Hyperlink" xfId="5232" builtinId="9" hidden="1"/>
    <cellStyle name="Followed Hyperlink" xfId="5230" builtinId="9" hidden="1"/>
    <cellStyle name="Followed Hyperlink" xfId="5228" builtinId="9" hidden="1"/>
    <cellStyle name="Followed Hyperlink" xfId="5226" builtinId="9" hidden="1"/>
    <cellStyle name="Followed Hyperlink" xfId="5224" builtinId="9" hidden="1"/>
    <cellStyle name="Followed Hyperlink" xfId="5222" builtinId="9" hidden="1"/>
    <cellStyle name="Followed Hyperlink" xfId="5220" builtinId="9" hidden="1"/>
    <cellStyle name="Followed Hyperlink" xfId="5218" builtinId="9" hidden="1"/>
    <cellStyle name="Followed Hyperlink" xfId="5216" builtinId="9" hidden="1"/>
    <cellStyle name="Followed Hyperlink" xfId="5214" builtinId="9" hidden="1"/>
    <cellStyle name="Followed Hyperlink" xfId="5212" builtinId="9" hidden="1"/>
    <cellStyle name="Followed Hyperlink" xfId="5210" builtinId="9" hidden="1"/>
    <cellStyle name="Followed Hyperlink" xfId="5208" builtinId="9" hidden="1"/>
    <cellStyle name="Followed Hyperlink" xfId="5206" builtinId="9" hidden="1"/>
    <cellStyle name="Followed Hyperlink" xfId="5204" builtinId="9" hidden="1"/>
    <cellStyle name="Followed Hyperlink" xfId="5202" builtinId="9" hidden="1"/>
    <cellStyle name="Followed Hyperlink" xfId="5200" builtinId="9" hidden="1"/>
    <cellStyle name="Followed Hyperlink" xfId="5198" builtinId="9" hidden="1"/>
    <cellStyle name="Followed Hyperlink" xfId="5196" builtinId="9" hidden="1"/>
    <cellStyle name="Followed Hyperlink" xfId="5194" builtinId="9" hidden="1"/>
    <cellStyle name="Followed Hyperlink" xfId="5192" builtinId="9" hidden="1"/>
    <cellStyle name="Followed Hyperlink" xfId="5190" builtinId="9" hidden="1"/>
    <cellStyle name="Followed Hyperlink" xfId="5188" builtinId="9" hidden="1"/>
    <cellStyle name="Followed Hyperlink" xfId="5186" builtinId="9" hidden="1"/>
    <cellStyle name="Followed Hyperlink" xfId="5184" builtinId="9" hidden="1"/>
    <cellStyle name="Followed Hyperlink" xfId="5182" builtinId="9" hidden="1"/>
    <cellStyle name="Followed Hyperlink" xfId="5180" builtinId="9" hidden="1"/>
    <cellStyle name="Followed Hyperlink" xfId="5178" builtinId="9" hidden="1"/>
    <cellStyle name="Followed Hyperlink" xfId="5176" builtinId="9" hidden="1"/>
    <cellStyle name="Followed Hyperlink" xfId="5174" builtinId="9" hidden="1"/>
    <cellStyle name="Followed Hyperlink" xfId="5172" builtinId="9" hidden="1"/>
    <cellStyle name="Followed Hyperlink" xfId="5170" builtinId="9" hidden="1"/>
    <cellStyle name="Followed Hyperlink" xfId="5168" builtinId="9" hidden="1"/>
    <cellStyle name="Followed Hyperlink" xfId="5166" builtinId="9" hidden="1"/>
    <cellStyle name="Followed Hyperlink" xfId="5164" builtinId="9" hidden="1"/>
    <cellStyle name="Followed Hyperlink" xfId="5162" builtinId="9" hidden="1"/>
    <cellStyle name="Followed Hyperlink" xfId="5160" builtinId="9" hidden="1"/>
    <cellStyle name="Followed Hyperlink" xfId="5158" builtinId="9" hidden="1"/>
    <cellStyle name="Followed Hyperlink" xfId="5156" builtinId="9" hidden="1"/>
    <cellStyle name="Followed Hyperlink" xfId="5154" builtinId="9" hidden="1"/>
    <cellStyle name="Followed Hyperlink" xfId="5152" builtinId="9" hidden="1"/>
    <cellStyle name="Followed Hyperlink" xfId="5150" builtinId="9" hidden="1"/>
    <cellStyle name="Followed Hyperlink" xfId="5148" builtinId="9" hidden="1"/>
    <cellStyle name="Followed Hyperlink" xfId="5146" builtinId="9" hidden="1"/>
    <cellStyle name="Followed Hyperlink" xfId="5144" builtinId="9" hidden="1"/>
    <cellStyle name="Followed Hyperlink" xfId="5142" builtinId="9" hidden="1"/>
    <cellStyle name="Followed Hyperlink" xfId="5140" builtinId="9" hidden="1"/>
    <cellStyle name="Followed Hyperlink" xfId="5138" builtinId="9" hidden="1"/>
    <cellStyle name="Followed Hyperlink" xfId="5136" builtinId="9" hidden="1"/>
    <cellStyle name="Followed Hyperlink" xfId="5134" builtinId="9" hidden="1"/>
    <cellStyle name="Followed Hyperlink" xfId="5132" builtinId="9" hidden="1"/>
    <cellStyle name="Followed Hyperlink" xfId="5130" builtinId="9" hidden="1"/>
    <cellStyle name="Followed Hyperlink" xfId="5128" builtinId="9" hidden="1"/>
    <cellStyle name="Followed Hyperlink" xfId="5126" builtinId="9" hidden="1"/>
    <cellStyle name="Followed Hyperlink" xfId="5124" builtinId="9" hidden="1"/>
    <cellStyle name="Followed Hyperlink" xfId="5122" builtinId="9" hidden="1"/>
    <cellStyle name="Followed Hyperlink" xfId="5120" builtinId="9" hidden="1"/>
    <cellStyle name="Followed Hyperlink" xfId="5118" builtinId="9" hidden="1"/>
    <cellStyle name="Followed Hyperlink" xfId="5116" builtinId="9" hidden="1"/>
    <cellStyle name="Followed Hyperlink" xfId="5114" builtinId="9" hidden="1"/>
    <cellStyle name="Followed Hyperlink" xfId="5112" builtinId="9" hidden="1"/>
    <cellStyle name="Followed Hyperlink" xfId="5110" builtinId="9" hidden="1"/>
    <cellStyle name="Followed Hyperlink" xfId="5108" builtinId="9" hidden="1"/>
    <cellStyle name="Followed Hyperlink" xfId="5106" builtinId="9" hidden="1"/>
    <cellStyle name="Followed Hyperlink" xfId="5104" builtinId="9" hidden="1"/>
    <cellStyle name="Followed Hyperlink" xfId="5102" builtinId="9" hidden="1"/>
    <cellStyle name="Followed Hyperlink" xfId="5100" builtinId="9" hidden="1"/>
    <cellStyle name="Followed Hyperlink" xfId="5098" builtinId="9" hidden="1"/>
    <cellStyle name="Followed Hyperlink" xfId="5090" builtinId="9" hidden="1"/>
    <cellStyle name="Followed Hyperlink" xfId="5088" builtinId="9" hidden="1"/>
    <cellStyle name="Followed Hyperlink" xfId="5086" builtinId="9" hidden="1"/>
    <cellStyle name="Followed Hyperlink" xfId="5084" builtinId="9" hidden="1"/>
    <cellStyle name="Followed Hyperlink" xfId="5082" builtinId="9" hidden="1"/>
    <cellStyle name="Followed Hyperlink" xfId="5080" builtinId="9" hidden="1"/>
    <cellStyle name="Followed Hyperlink" xfId="5078" builtinId="9" hidden="1"/>
    <cellStyle name="Followed Hyperlink" xfId="5076" builtinId="9" hidden="1"/>
    <cellStyle name="Followed Hyperlink" xfId="5074" builtinId="9" hidden="1"/>
    <cellStyle name="Followed Hyperlink" xfId="5072" builtinId="9" hidden="1"/>
    <cellStyle name="Followed Hyperlink" xfId="5070" builtinId="9" hidden="1"/>
    <cellStyle name="Followed Hyperlink" xfId="5068" builtinId="9" hidden="1"/>
    <cellStyle name="Followed Hyperlink" xfId="5066" builtinId="9" hidden="1"/>
    <cellStyle name="Followed Hyperlink" xfId="5064" builtinId="9" hidden="1"/>
    <cellStyle name="Followed Hyperlink" xfId="5062" builtinId="9" hidden="1"/>
    <cellStyle name="Followed Hyperlink" xfId="5060" builtinId="9" hidden="1"/>
    <cellStyle name="Followed Hyperlink" xfId="5058" builtinId="9" hidden="1"/>
    <cellStyle name="Followed Hyperlink" xfId="5056" builtinId="9" hidden="1"/>
    <cellStyle name="Followed Hyperlink" xfId="5054" builtinId="9" hidden="1"/>
    <cellStyle name="Followed Hyperlink" xfId="5052" builtinId="9" hidden="1"/>
    <cellStyle name="Followed Hyperlink" xfId="5050" builtinId="9" hidden="1"/>
    <cellStyle name="Followed Hyperlink" xfId="5048" builtinId="9" hidden="1"/>
    <cellStyle name="Followed Hyperlink" xfId="5046" builtinId="9" hidden="1"/>
    <cellStyle name="Followed Hyperlink" xfId="5044" builtinId="9" hidden="1"/>
    <cellStyle name="Followed Hyperlink" xfId="5042" builtinId="9" hidden="1"/>
    <cellStyle name="Followed Hyperlink" xfId="5040" builtinId="9" hidden="1"/>
    <cellStyle name="Followed Hyperlink" xfId="5038" builtinId="9" hidden="1"/>
    <cellStyle name="Followed Hyperlink" xfId="5037" builtinId="9" hidden="1"/>
    <cellStyle name="Followed Hyperlink" xfId="5035" builtinId="9" hidden="1"/>
    <cellStyle name="Followed Hyperlink" xfId="5033" builtinId="9" hidden="1"/>
    <cellStyle name="Followed Hyperlink" xfId="5031" builtinId="9" hidden="1"/>
    <cellStyle name="Followed Hyperlink" xfId="5029" builtinId="9" hidden="1"/>
    <cellStyle name="Followed Hyperlink" xfId="5027" builtinId="9" hidden="1"/>
    <cellStyle name="Followed Hyperlink" xfId="5025" builtinId="9" hidden="1"/>
    <cellStyle name="Followed Hyperlink" xfId="5023" builtinId="9" hidden="1"/>
    <cellStyle name="Followed Hyperlink" xfId="5021" builtinId="9" hidden="1"/>
    <cellStyle name="Followed Hyperlink" xfId="5019" builtinId="9" hidden="1"/>
    <cellStyle name="Followed Hyperlink" xfId="5017" builtinId="9" hidden="1"/>
    <cellStyle name="Followed Hyperlink" xfId="5015" builtinId="9" hidden="1"/>
    <cellStyle name="Followed Hyperlink" xfId="5013" builtinId="9" hidden="1"/>
    <cellStyle name="Followed Hyperlink" xfId="5011" builtinId="9" hidden="1"/>
    <cellStyle name="Followed Hyperlink" xfId="5009" builtinId="9" hidden="1"/>
    <cellStyle name="Followed Hyperlink" xfId="5007" builtinId="9" hidden="1"/>
    <cellStyle name="Followed Hyperlink" xfId="5005" builtinId="9" hidden="1"/>
    <cellStyle name="Followed Hyperlink" xfId="5003" builtinId="9" hidden="1"/>
    <cellStyle name="Followed Hyperlink" xfId="5001" builtinId="9" hidden="1"/>
    <cellStyle name="Followed Hyperlink" xfId="4999" builtinId="9" hidden="1"/>
    <cellStyle name="Followed Hyperlink" xfId="4997" builtinId="9" hidden="1"/>
    <cellStyle name="Followed Hyperlink" xfId="4995" builtinId="9" hidden="1"/>
    <cellStyle name="Followed Hyperlink" xfId="4993" builtinId="9" hidden="1"/>
    <cellStyle name="Followed Hyperlink" xfId="4991" builtinId="9" hidden="1"/>
    <cellStyle name="Followed Hyperlink" xfId="4989" builtinId="9" hidden="1"/>
    <cellStyle name="Followed Hyperlink" xfId="4987" builtinId="9" hidden="1"/>
    <cellStyle name="Followed Hyperlink" xfId="4985" builtinId="9" hidden="1"/>
    <cellStyle name="Followed Hyperlink" xfId="4983" builtinId="9" hidden="1"/>
    <cellStyle name="Followed Hyperlink" xfId="4981" builtinId="9" hidden="1"/>
    <cellStyle name="Followed Hyperlink" xfId="4979" builtinId="9" hidden="1"/>
    <cellStyle name="Followed Hyperlink" xfId="4977" builtinId="9" hidden="1"/>
    <cellStyle name="Followed Hyperlink" xfId="4975" builtinId="9" hidden="1"/>
    <cellStyle name="Followed Hyperlink" xfId="4973" builtinId="9" hidden="1"/>
    <cellStyle name="Followed Hyperlink" xfId="4971" builtinId="9" hidden="1"/>
    <cellStyle name="Followed Hyperlink" xfId="4969" builtinId="9" hidden="1"/>
    <cellStyle name="Followed Hyperlink" xfId="4967" builtinId="9" hidden="1"/>
    <cellStyle name="Followed Hyperlink" xfId="4965" builtinId="9" hidden="1"/>
    <cellStyle name="Followed Hyperlink" xfId="4963" builtinId="9" hidden="1"/>
    <cellStyle name="Followed Hyperlink" xfId="4961" builtinId="9" hidden="1"/>
    <cellStyle name="Followed Hyperlink" xfId="4959" builtinId="9" hidden="1"/>
    <cellStyle name="Followed Hyperlink" xfId="4957" builtinId="9" hidden="1"/>
    <cellStyle name="Followed Hyperlink" xfId="4955" builtinId="9" hidden="1"/>
    <cellStyle name="Followed Hyperlink" xfId="4953" builtinId="9" hidden="1"/>
    <cellStyle name="Followed Hyperlink" xfId="4951" builtinId="9" hidden="1"/>
    <cellStyle name="Followed Hyperlink" xfId="4949" builtinId="9" hidden="1"/>
    <cellStyle name="Followed Hyperlink" xfId="4947" builtinId="9" hidden="1"/>
    <cellStyle name="Followed Hyperlink" xfId="4945" builtinId="9" hidden="1"/>
    <cellStyle name="Followed Hyperlink" xfId="4943" builtinId="9" hidden="1"/>
    <cellStyle name="Followed Hyperlink" xfId="4941" builtinId="9" hidden="1"/>
    <cellStyle name="Followed Hyperlink" xfId="4939" builtinId="9" hidden="1"/>
    <cellStyle name="Followed Hyperlink" xfId="4937" builtinId="9" hidden="1"/>
    <cellStyle name="Followed Hyperlink" xfId="4935" builtinId="9" hidden="1"/>
    <cellStyle name="Followed Hyperlink" xfId="4934" builtinId="9" hidden="1"/>
    <cellStyle name="Followed Hyperlink" xfId="4932" builtinId="9" hidden="1"/>
    <cellStyle name="Followed Hyperlink" xfId="4930" builtinId="9" hidden="1"/>
    <cellStyle name="Followed Hyperlink" xfId="4928" builtinId="9" hidden="1"/>
    <cellStyle name="Followed Hyperlink" xfId="4926" builtinId="9" hidden="1"/>
    <cellStyle name="Followed Hyperlink" xfId="4924" builtinId="9" hidden="1"/>
    <cellStyle name="Followed Hyperlink" xfId="4922" builtinId="9" hidden="1"/>
    <cellStyle name="Followed Hyperlink" xfId="4920" builtinId="9" hidden="1"/>
    <cellStyle name="Followed Hyperlink" xfId="4918" builtinId="9" hidden="1"/>
    <cellStyle name="Followed Hyperlink" xfId="4916" builtinId="9" hidden="1"/>
    <cellStyle name="Followed Hyperlink" xfId="4914" builtinId="9" hidden="1"/>
    <cellStyle name="Followed Hyperlink" xfId="4912" builtinId="9" hidden="1"/>
    <cellStyle name="Followed Hyperlink" xfId="4910" builtinId="9" hidden="1"/>
    <cellStyle name="Followed Hyperlink" xfId="4908" builtinId="9" hidden="1"/>
    <cellStyle name="Followed Hyperlink" xfId="3849" builtinId="9" hidden="1"/>
    <cellStyle name="Followed Hyperlink" xfId="3855" builtinId="9" hidden="1"/>
    <cellStyle name="Followed Hyperlink" xfId="3859" builtinId="9" hidden="1"/>
    <cellStyle name="Followed Hyperlink" xfId="3863" builtinId="9" hidden="1"/>
    <cellStyle name="Followed Hyperlink" xfId="3867" builtinId="9" hidden="1"/>
    <cellStyle name="Followed Hyperlink" xfId="3871" builtinId="9" hidden="1"/>
    <cellStyle name="Followed Hyperlink" xfId="3875" builtinId="9" hidden="1"/>
    <cellStyle name="Followed Hyperlink" xfId="3879" builtinId="9" hidden="1"/>
    <cellStyle name="Followed Hyperlink" xfId="3883" builtinId="9" hidden="1"/>
    <cellStyle name="Followed Hyperlink" xfId="3887" builtinId="9" hidden="1"/>
    <cellStyle name="Followed Hyperlink" xfId="3891" builtinId="9" hidden="1"/>
    <cellStyle name="Followed Hyperlink" xfId="3895" builtinId="9" hidden="1"/>
    <cellStyle name="Followed Hyperlink" xfId="3899" builtinId="9" hidden="1"/>
    <cellStyle name="Followed Hyperlink" xfId="3903" builtinId="9" hidden="1"/>
    <cellStyle name="Followed Hyperlink" xfId="3907" builtinId="9" hidden="1"/>
    <cellStyle name="Followed Hyperlink" xfId="3911" builtinId="9" hidden="1"/>
    <cellStyle name="Followed Hyperlink" xfId="3915" builtinId="9" hidden="1"/>
    <cellStyle name="Followed Hyperlink" xfId="3913" builtinId="9" hidden="1"/>
    <cellStyle name="Followed Hyperlink" xfId="3905" builtinId="9" hidden="1"/>
    <cellStyle name="Followed Hyperlink" xfId="3897" builtinId="9" hidden="1"/>
    <cellStyle name="Followed Hyperlink" xfId="3889" builtinId="9" hidden="1"/>
    <cellStyle name="Followed Hyperlink" xfId="3881" builtinId="9" hidden="1"/>
    <cellStyle name="Followed Hyperlink" xfId="3873" builtinId="9" hidden="1"/>
    <cellStyle name="Followed Hyperlink" xfId="3865" builtinId="9" hidden="1"/>
    <cellStyle name="Followed Hyperlink" xfId="3857" builtinId="9" hidden="1"/>
    <cellStyle name="Followed Hyperlink" xfId="4907" builtinId="9" hidden="1"/>
    <cellStyle name="Followed Hyperlink" xfId="4911" builtinId="9" hidden="1"/>
    <cellStyle name="Followed Hyperlink" xfId="4915" builtinId="9" hidden="1"/>
    <cellStyle name="Followed Hyperlink" xfId="4919" builtinId="9" hidden="1"/>
    <cellStyle name="Followed Hyperlink" xfId="4923" builtinId="9" hidden="1"/>
    <cellStyle name="Followed Hyperlink" xfId="4927" builtinId="9" hidden="1"/>
    <cellStyle name="Followed Hyperlink" xfId="4931" builtinId="9" hidden="1"/>
    <cellStyle name="Followed Hyperlink" xfId="4656" builtinId="9" hidden="1"/>
    <cellStyle name="Followed Hyperlink" xfId="4938" builtinId="9" hidden="1"/>
    <cellStyle name="Followed Hyperlink" xfId="4942" builtinId="9" hidden="1"/>
    <cellStyle name="Followed Hyperlink" xfId="4946" builtinId="9" hidden="1"/>
    <cellStyle name="Followed Hyperlink" xfId="4950" builtinId="9" hidden="1"/>
    <cellStyle name="Followed Hyperlink" xfId="4954" builtinId="9" hidden="1"/>
    <cellStyle name="Followed Hyperlink" xfId="4958" builtinId="9" hidden="1"/>
    <cellStyle name="Followed Hyperlink" xfId="4962" builtinId="9" hidden="1"/>
    <cellStyle name="Followed Hyperlink" xfId="4966" builtinId="9" hidden="1"/>
    <cellStyle name="Followed Hyperlink" xfId="4970" builtinId="9" hidden="1"/>
    <cellStyle name="Followed Hyperlink" xfId="4974" builtinId="9" hidden="1"/>
    <cellStyle name="Followed Hyperlink" xfId="4978" builtinId="9" hidden="1"/>
    <cellStyle name="Followed Hyperlink" xfId="4982" builtinId="9" hidden="1"/>
    <cellStyle name="Followed Hyperlink" xfId="4986" builtinId="9" hidden="1"/>
    <cellStyle name="Followed Hyperlink" xfId="4990" builtinId="9" hidden="1"/>
    <cellStyle name="Followed Hyperlink" xfId="4994" builtinId="9" hidden="1"/>
    <cellStyle name="Followed Hyperlink" xfId="4998" builtinId="9" hidden="1"/>
    <cellStyle name="Followed Hyperlink" xfId="5002" builtinId="9" hidden="1"/>
    <cellStyle name="Followed Hyperlink" xfId="5006" builtinId="9" hidden="1"/>
    <cellStyle name="Followed Hyperlink" xfId="5010" builtinId="9" hidden="1"/>
    <cellStyle name="Followed Hyperlink" xfId="5014" builtinId="9" hidden="1"/>
    <cellStyle name="Followed Hyperlink" xfId="5018" builtinId="9" hidden="1"/>
    <cellStyle name="Followed Hyperlink" xfId="5022" builtinId="9" hidden="1"/>
    <cellStyle name="Followed Hyperlink" xfId="5026" builtinId="9" hidden="1"/>
    <cellStyle name="Followed Hyperlink" xfId="5030" builtinId="9" hidden="1"/>
    <cellStyle name="Followed Hyperlink" xfId="5034" builtinId="9" hidden="1"/>
    <cellStyle name="Followed Hyperlink" xfId="4176" builtinId="9" hidden="1"/>
    <cellStyle name="Followed Hyperlink" xfId="5041" builtinId="9" hidden="1"/>
    <cellStyle name="Followed Hyperlink" xfId="5045" builtinId="9" hidden="1"/>
    <cellStyle name="Followed Hyperlink" xfId="5049" builtinId="9" hidden="1"/>
    <cellStyle name="Followed Hyperlink" xfId="5053" builtinId="9" hidden="1"/>
    <cellStyle name="Followed Hyperlink" xfId="5057" builtinId="9" hidden="1"/>
    <cellStyle name="Followed Hyperlink" xfId="5061" builtinId="9" hidden="1"/>
    <cellStyle name="Followed Hyperlink" xfId="5065" builtinId="9" hidden="1"/>
    <cellStyle name="Followed Hyperlink" xfId="5069" builtinId="9" hidden="1"/>
    <cellStyle name="Followed Hyperlink" xfId="5073" builtinId="9" hidden="1"/>
    <cellStyle name="Followed Hyperlink" xfId="5077" builtinId="9" hidden="1"/>
    <cellStyle name="Followed Hyperlink" xfId="5081" builtinId="9" hidden="1"/>
    <cellStyle name="Followed Hyperlink" xfId="5085" builtinId="9" hidden="1"/>
    <cellStyle name="Followed Hyperlink" xfId="5089" builtinId="9" hidden="1"/>
    <cellStyle name="Followed Hyperlink" xfId="3917" builtinId="9" hidden="1"/>
    <cellStyle name="Followed Hyperlink" xfId="4869" builtinId="9" hidden="1"/>
    <cellStyle name="Followed Hyperlink" xfId="3919" builtinId="9" hidden="1"/>
    <cellStyle name="Followed Hyperlink" xfId="3927" builtinId="9" hidden="1"/>
    <cellStyle name="Followed Hyperlink" xfId="3931" builtinId="9" hidden="1"/>
    <cellStyle name="Followed Hyperlink" xfId="3935" builtinId="9" hidden="1"/>
    <cellStyle name="Followed Hyperlink" xfId="3939" builtinId="9" hidden="1"/>
    <cellStyle name="Followed Hyperlink" xfId="3943" builtinId="9" hidden="1"/>
    <cellStyle name="Followed Hyperlink" xfId="3947" builtinId="9" hidden="1"/>
    <cellStyle name="Followed Hyperlink" xfId="3951" builtinId="9" hidden="1"/>
    <cellStyle name="Followed Hyperlink" xfId="3955" builtinId="9" hidden="1"/>
    <cellStyle name="Followed Hyperlink" xfId="3959" builtinId="9" hidden="1"/>
    <cellStyle name="Followed Hyperlink" xfId="3963" builtinId="9" hidden="1"/>
    <cellStyle name="Followed Hyperlink" xfId="3967" builtinId="9" hidden="1"/>
    <cellStyle name="Followed Hyperlink" xfId="3971" builtinId="9" hidden="1"/>
    <cellStyle name="Followed Hyperlink" xfId="3975" builtinId="9" hidden="1"/>
    <cellStyle name="Followed Hyperlink" xfId="3979" builtinId="9" hidden="1"/>
    <cellStyle name="Followed Hyperlink" xfId="3983" builtinId="9" hidden="1"/>
    <cellStyle name="Followed Hyperlink" xfId="3987" builtinId="9" hidden="1"/>
    <cellStyle name="Followed Hyperlink" xfId="2926" builtinId="9" hidden="1"/>
    <cellStyle name="Followed Hyperlink" xfId="3493" builtinId="9" hidden="1"/>
    <cellStyle name="Followed Hyperlink" xfId="3386" builtinId="9" hidden="1"/>
    <cellStyle name="Followed Hyperlink" xfId="2797" builtinId="9" hidden="1"/>
    <cellStyle name="Followed Hyperlink" xfId="1996" builtinId="9" hidden="1"/>
    <cellStyle name="Followed Hyperlink" xfId="2001" builtinId="9" hidden="1"/>
    <cellStyle name="Followed Hyperlink" xfId="3291" builtinId="9" hidden="1"/>
    <cellStyle name="Followed Hyperlink" xfId="2932" builtinId="9" hidden="1"/>
    <cellStyle name="Followed Hyperlink" xfId="2786" builtinId="9" hidden="1"/>
    <cellStyle name="Followed Hyperlink" xfId="3651" builtinId="9" hidden="1"/>
    <cellStyle name="Followed Hyperlink" xfId="2829" builtinId="9" hidden="1"/>
    <cellStyle name="Followed Hyperlink" xfId="2843" builtinId="9" hidden="1"/>
    <cellStyle name="Followed Hyperlink" xfId="2939" builtinId="9" hidden="1"/>
    <cellStyle name="Followed Hyperlink" xfId="3115" builtinId="9" hidden="1"/>
    <cellStyle name="Followed Hyperlink" xfId="2844" builtinId="9" hidden="1"/>
    <cellStyle name="Followed Hyperlink" xfId="2798" builtinId="9" hidden="1"/>
    <cellStyle name="Followed Hyperlink" xfId="1997" builtinId="9" hidden="1"/>
    <cellStyle name="Followed Hyperlink" xfId="2943" builtinId="9" hidden="1"/>
    <cellStyle name="Followed Hyperlink" xfId="3319" builtinId="9" hidden="1"/>
    <cellStyle name="Followed Hyperlink" xfId="2976" builtinId="9" hidden="1"/>
    <cellStyle name="Followed Hyperlink" xfId="3391" builtinId="9" hidden="1"/>
    <cellStyle name="Followed Hyperlink" xfId="4174" builtinId="9" hidden="1"/>
    <cellStyle name="Followed Hyperlink" xfId="4655" builtinId="9" hidden="1"/>
    <cellStyle name="Followed Hyperlink" xfId="4048" builtinId="9" hidden="1"/>
    <cellStyle name="Followed Hyperlink" xfId="4632" builtinId="9" hidden="1"/>
    <cellStyle name="Followed Hyperlink" xfId="4047" builtinId="9" hidden="1"/>
    <cellStyle name="Followed Hyperlink" xfId="4631" builtinId="9" hidden="1"/>
    <cellStyle name="Followed Hyperlink" xfId="4171" builtinId="9" hidden="1"/>
    <cellStyle name="Followed Hyperlink" xfId="4737" builtinId="9" hidden="1"/>
    <cellStyle name="Followed Hyperlink" xfId="4630" builtinId="9" hidden="1"/>
    <cellStyle name="Followed Hyperlink" xfId="4629" builtinId="9" hidden="1"/>
    <cellStyle name="Followed Hyperlink" xfId="4170" builtinId="9" hidden="1"/>
    <cellStyle name="Followed Hyperlink" xfId="4627" builtinId="9" hidden="1"/>
    <cellStyle name="Followed Hyperlink" xfId="4775" builtinId="9" hidden="1"/>
    <cellStyle name="Followed Hyperlink" xfId="4038" builtinId="9" hidden="1"/>
    <cellStyle name="Followed Hyperlink" xfId="4624" builtinId="9" hidden="1"/>
    <cellStyle name="Followed Hyperlink" xfId="4862" builtinId="9" hidden="1"/>
    <cellStyle name="Followed Hyperlink" xfId="4858" builtinId="9" hidden="1"/>
    <cellStyle name="Followed Hyperlink" xfId="4820" builtinId="9" hidden="1"/>
    <cellStyle name="Followed Hyperlink" xfId="4819" builtinId="9" hidden="1"/>
    <cellStyle name="Followed Hyperlink" xfId="4818" builtinId="9" hidden="1"/>
    <cellStyle name="Followed Hyperlink" xfId="4780" builtinId="9" hidden="1"/>
    <cellStyle name="Followed Hyperlink" xfId="4846" builtinId="9" hidden="1"/>
    <cellStyle name="Followed Hyperlink" xfId="4839" builtinId="9" hidden="1"/>
    <cellStyle name="Followed Hyperlink" xfId="4810" builtinId="9" hidden="1"/>
    <cellStyle name="Followed Hyperlink" xfId="4777" builtinId="9" hidden="1"/>
    <cellStyle name="Followed Hyperlink" xfId="4705" builtinId="9" hidden="1"/>
    <cellStyle name="Followed Hyperlink" xfId="4849" builtinId="9" hidden="1"/>
    <cellStyle name="Followed Hyperlink" xfId="4841" builtinId="9" hidden="1"/>
    <cellStyle name="Followed Hyperlink" xfId="4812" builtinId="9" hidden="1"/>
    <cellStyle name="Followed Hyperlink" xfId="4779" builtinId="9" hidden="1"/>
    <cellStyle name="Followed Hyperlink" xfId="4733" builtinId="9" hidden="1"/>
    <cellStyle name="Followed Hyperlink" xfId="4807" builtinId="9" hidden="1"/>
    <cellStyle name="Followed Hyperlink" xfId="4613" builtinId="9" hidden="1"/>
    <cellStyle name="Followed Hyperlink" xfId="4612" builtinId="9" hidden="1"/>
    <cellStyle name="Followed Hyperlink" xfId="4611" builtinId="9" hidden="1"/>
    <cellStyle name="Followed Hyperlink" xfId="4610" builtinId="9" hidden="1"/>
    <cellStyle name="Followed Hyperlink" xfId="4609" builtinId="9" hidden="1"/>
    <cellStyle name="Followed Hyperlink" xfId="4608" builtinId="9" hidden="1"/>
    <cellStyle name="Followed Hyperlink" xfId="4607" builtinId="9" hidden="1"/>
    <cellStyle name="Followed Hyperlink" xfId="4606" builtinId="9" hidden="1"/>
    <cellStyle name="Followed Hyperlink" xfId="2802" builtinId="9" hidden="1"/>
    <cellStyle name="Followed Hyperlink" xfId="4732" builtinId="9" hidden="1"/>
    <cellStyle name="Followed Hyperlink" xfId="4054" builtinId="9" hidden="1"/>
    <cellStyle name="Followed Hyperlink" xfId="4731" builtinId="9" hidden="1"/>
    <cellStyle name="Followed Hyperlink" xfId="4605" builtinId="9" hidden="1"/>
    <cellStyle name="Followed Hyperlink" xfId="4158" builtinId="9" hidden="1"/>
    <cellStyle name="Followed Hyperlink" xfId="4052" builtinId="9" hidden="1"/>
    <cellStyle name="Followed Hyperlink" xfId="4680" builtinId="9" hidden="1"/>
    <cellStyle name="Followed Hyperlink" xfId="4604" builtinId="9" hidden="1"/>
    <cellStyle name="Followed Hyperlink" xfId="4157" builtinId="9" hidden="1"/>
    <cellStyle name="Followed Hyperlink" xfId="4695" builtinId="9" hidden="1"/>
    <cellStyle name="Followed Hyperlink" xfId="4694" builtinId="9" hidden="1"/>
    <cellStyle name="Followed Hyperlink" xfId="4730" builtinId="9" hidden="1"/>
    <cellStyle name="Followed Hyperlink" xfId="4670" builtinId="9" hidden="1"/>
    <cellStyle name="Followed Hyperlink" xfId="4155" builtinId="9" hidden="1"/>
    <cellStyle name="Followed Hyperlink" xfId="4603" builtinId="9" hidden="1"/>
    <cellStyle name="Followed Hyperlink" xfId="4517" builtinId="9" hidden="1"/>
    <cellStyle name="Followed Hyperlink" xfId="4105" builtinId="9" hidden="1"/>
    <cellStyle name="Followed Hyperlink" xfId="4516" builtinId="9" hidden="1"/>
    <cellStyle name="Followed Hyperlink" xfId="4091" builtinId="9" hidden="1"/>
    <cellStyle name="Followed Hyperlink" xfId="4073" builtinId="9" hidden="1"/>
    <cellStyle name="Followed Hyperlink" xfId="4709" builtinId="9" hidden="1"/>
    <cellStyle name="Followed Hyperlink" xfId="4515" builtinId="9" hidden="1"/>
    <cellStyle name="Followed Hyperlink" xfId="4103" builtinId="9" hidden="1"/>
    <cellStyle name="Followed Hyperlink" xfId="4514" builtinId="9" hidden="1"/>
    <cellStyle name="Followed Hyperlink" xfId="4089" builtinId="9" hidden="1"/>
    <cellStyle name="Followed Hyperlink" xfId="4069" builtinId="9" hidden="1"/>
    <cellStyle name="Followed Hyperlink" xfId="4708" builtinId="9" hidden="1"/>
    <cellStyle name="Followed Hyperlink" xfId="4364" builtinId="9" hidden="1"/>
    <cellStyle name="Followed Hyperlink" xfId="4101" builtinId="9" hidden="1"/>
    <cellStyle name="Followed Hyperlink" xfId="4229" builtinId="9" hidden="1"/>
    <cellStyle name="Followed Hyperlink" xfId="4088" builtinId="9" hidden="1"/>
    <cellStyle name="Followed Hyperlink" xfId="4065" builtinId="9" hidden="1"/>
    <cellStyle name="Followed Hyperlink" xfId="4880" builtinId="9" hidden="1"/>
    <cellStyle name="Followed Hyperlink" xfId="4707" builtinId="9" hidden="1"/>
    <cellStyle name="Followed Hyperlink" xfId="4754" builtinId="9" hidden="1"/>
    <cellStyle name="Followed Hyperlink" xfId="4602" builtinId="9" hidden="1"/>
    <cellStyle name="Followed Hyperlink" xfId="4305" builtinId="9" hidden="1"/>
    <cellStyle name="Followed Hyperlink" xfId="4099" builtinId="9" hidden="1"/>
    <cellStyle name="Followed Hyperlink" xfId="4360" builtinId="9" hidden="1"/>
    <cellStyle name="Followed Hyperlink" xfId="4086" builtinId="9" hidden="1"/>
    <cellStyle name="Followed Hyperlink" xfId="4061" builtinId="9" hidden="1"/>
    <cellStyle name="Followed Hyperlink" xfId="4706" builtinId="9" hidden="1"/>
    <cellStyle name="Followed Hyperlink" xfId="4306" builtinId="9" hidden="1"/>
    <cellStyle name="Followed Hyperlink" xfId="4097" builtinId="9" hidden="1"/>
    <cellStyle name="Followed Hyperlink" xfId="4307" builtinId="9" hidden="1"/>
    <cellStyle name="Followed Hyperlink" xfId="4084" builtinId="9" hidden="1"/>
    <cellStyle name="Followed Hyperlink" xfId="4308" builtinId="9" hidden="1"/>
    <cellStyle name="Followed Hyperlink" xfId="4080" builtinId="9" hidden="1"/>
    <cellStyle name="Followed Hyperlink" xfId="4228" builtinId="9" hidden="1"/>
    <cellStyle name="Followed Hyperlink" xfId="2164" builtinId="9" hidden="1"/>
    <cellStyle name="Followed Hyperlink" xfId="3850" builtinId="9" hidden="1"/>
    <cellStyle name="Followed Hyperlink" xfId="5242" builtinId="9" hidden="1"/>
    <cellStyle name="Followed Hyperlink" xfId="5243" builtinId="9" hidden="1"/>
    <cellStyle name="Followed Hyperlink" xfId="5244" builtinId="9" hidden="1"/>
    <cellStyle name="Followed Hyperlink" xfId="5245"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1" builtinId="9" hidden="1"/>
    <cellStyle name="Followed Hyperlink" xfId="5252" builtinId="9" hidden="1"/>
    <cellStyle name="Followed Hyperlink" xfId="5253" builtinId="9" hidden="1"/>
    <cellStyle name="Followed Hyperlink" xfId="5254" builtinId="9" hidden="1"/>
    <cellStyle name="Followed Hyperlink" xfId="5255" builtinId="9" hidden="1"/>
    <cellStyle name="Followed Hyperlink" xfId="5256" builtinId="9" hidden="1"/>
    <cellStyle name="Followed Hyperlink" xfId="5257" builtinId="9" hidden="1"/>
    <cellStyle name="Followed Hyperlink" xfId="5258" builtinId="9" hidden="1"/>
    <cellStyle name="Followed Hyperlink" xfId="5259" builtinId="9" hidden="1"/>
    <cellStyle name="Followed Hyperlink" xfId="5260" builtinId="9" hidden="1"/>
    <cellStyle name="Followed Hyperlink" xfId="5261" builtinId="9" hidden="1"/>
    <cellStyle name="Followed Hyperlink" xfId="5262" builtinId="9" hidden="1"/>
    <cellStyle name="Followed Hyperlink" xfId="5263" builtinId="9" hidden="1"/>
    <cellStyle name="Followed Hyperlink" xfId="5264" builtinId="9" hidden="1"/>
    <cellStyle name="Followed Hyperlink" xfId="5265" builtinId="9" hidden="1"/>
    <cellStyle name="Followed Hyperlink" xfId="5266" builtinId="9" hidden="1"/>
    <cellStyle name="Followed Hyperlink" xfId="5267" builtinId="9" hidden="1"/>
    <cellStyle name="Followed Hyperlink" xfId="5268" builtinId="9" hidden="1"/>
    <cellStyle name="Followed Hyperlink" xfId="5269" builtinId="9" hidden="1"/>
    <cellStyle name="Followed Hyperlink" xfId="5270" builtinId="9" hidden="1"/>
    <cellStyle name="Followed Hyperlink" xfId="5271" builtinId="9" hidden="1"/>
    <cellStyle name="Followed Hyperlink" xfId="5272" builtinId="9" hidden="1"/>
    <cellStyle name="Followed Hyperlink" xfId="5273" builtinId="9" hidden="1"/>
    <cellStyle name="Followed Hyperlink" xfId="5274" builtinId="9" hidden="1"/>
    <cellStyle name="Followed Hyperlink" xfId="5275" builtinId="9" hidden="1"/>
    <cellStyle name="Followed Hyperlink" xfId="5276" builtinId="9" hidden="1"/>
    <cellStyle name="Followed Hyperlink" xfId="5277" builtinId="9" hidden="1"/>
    <cellStyle name="Followed Hyperlink" xfId="5278" builtinId="9" hidden="1"/>
    <cellStyle name="Followed Hyperlink" xfId="5279" builtinId="9" hidden="1"/>
    <cellStyle name="Followed Hyperlink" xfId="5280" builtinId="9" hidden="1"/>
    <cellStyle name="Followed Hyperlink" xfId="5286" builtinId="9" hidden="1"/>
    <cellStyle name="Followed Hyperlink" xfId="5287" builtinId="9" hidden="1"/>
    <cellStyle name="Followed Hyperlink" xfId="5288" builtinId="9" hidden="1"/>
    <cellStyle name="Followed Hyperlink" xfId="5289" builtinId="9" hidden="1"/>
    <cellStyle name="Followed Hyperlink" xfId="5290" builtinId="9" hidden="1"/>
    <cellStyle name="Followed Hyperlink" xfId="5291" builtinId="9" hidden="1"/>
    <cellStyle name="Followed Hyperlink" xfId="5292" builtinId="9" hidden="1"/>
    <cellStyle name="Followed Hyperlink" xfId="5293" builtinId="9" hidden="1"/>
    <cellStyle name="Followed Hyperlink" xfId="5294" builtinId="9" hidden="1"/>
    <cellStyle name="Followed Hyperlink" xfId="5295" builtinId="9" hidden="1"/>
    <cellStyle name="Followed Hyperlink" xfId="5296" builtinId="9" hidden="1"/>
    <cellStyle name="Followed Hyperlink" xfId="5297" builtinId="9" hidden="1"/>
    <cellStyle name="Followed Hyperlink" xfId="5298" builtinId="9" hidden="1"/>
    <cellStyle name="Followed Hyperlink" xfId="5299" builtinId="9" hidden="1"/>
    <cellStyle name="Followed Hyperlink" xfId="5300" builtinId="9" hidden="1"/>
    <cellStyle name="Followed Hyperlink" xfId="5301" builtinId="9" hidden="1"/>
    <cellStyle name="Followed Hyperlink" xfId="5302" builtinId="9" hidden="1"/>
    <cellStyle name="Followed Hyperlink" xfId="5303" builtinId="9" hidden="1"/>
    <cellStyle name="Followed Hyperlink" xfId="5304" builtinId="9" hidden="1"/>
    <cellStyle name="Followed Hyperlink" xfId="5305" builtinId="9" hidden="1"/>
    <cellStyle name="Followed Hyperlink" xfId="5306" builtinId="9" hidden="1"/>
    <cellStyle name="Followed Hyperlink" xfId="5307" builtinId="9" hidden="1"/>
    <cellStyle name="Followed Hyperlink" xfId="5308" builtinId="9" hidden="1"/>
    <cellStyle name="Followed Hyperlink" xfId="5309" builtinId="9" hidden="1"/>
    <cellStyle name="Followed Hyperlink" xfId="5310" builtinId="9" hidden="1"/>
    <cellStyle name="Followed Hyperlink" xfId="5311" builtinId="9" hidden="1"/>
    <cellStyle name="Followed Hyperlink" xfId="5312" builtinId="9" hidden="1"/>
    <cellStyle name="Followed Hyperlink" xfId="5313" builtinId="9" hidden="1"/>
    <cellStyle name="Followed Hyperlink" xfId="5314" builtinId="9" hidden="1"/>
    <cellStyle name="Followed Hyperlink" xfId="5315" builtinId="9" hidden="1"/>
    <cellStyle name="Followed Hyperlink" xfId="5316" builtinId="9" hidden="1"/>
    <cellStyle name="Followed Hyperlink" xfId="5317" builtinId="9" hidden="1"/>
    <cellStyle name="Followed Hyperlink" xfId="5318" builtinId="9" hidden="1"/>
    <cellStyle name="Followed Hyperlink" xfId="5319" builtinId="9" hidden="1"/>
    <cellStyle name="Followed Hyperlink" xfId="5320" builtinId="9" hidden="1"/>
    <cellStyle name="Followed Hyperlink" xfId="5321"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27" builtinId="9" hidden="1"/>
    <cellStyle name="Followed Hyperlink" xfId="5328" builtinId="9" hidden="1"/>
    <cellStyle name="Followed Hyperlink" xfId="5329" builtinId="9" hidden="1"/>
    <cellStyle name="Followed Hyperlink" xfId="5330" builtinId="9" hidden="1"/>
    <cellStyle name="Followed Hyperlink" xfId="5331" builtinId="9" hidden="1"/>
    <cellStyle name="Followed Hyperlink" xfId="5332" builtinId="9" hidden="1"/>
    <cellStyle name="Followed Hyperlink" xfId="5333" builtinId="9" hidden="1"/>
    <cellStyle name="Followed Hyperlink" xfId="5334" builtinId="9" hidden="1"/>
    <cellStyle name="Followed Hyperlink" xfId="5335" builtinId="9" hidden="1"/>
    <cellStyle name="Followed Hyperlink" xfId="5342" builtinId="9" hidden="1"/>
    <cellStyle name="Followed Hyperlink" xfId="5343" builtinId="9" hidden="1"/>
    <cellStyle name="Followed Hyperlink" xfId="5344" builtinId="9" hidden="1"/>
    <cellStyle name="Followed Hyperlink" xfId="5345" builtinId="9" hidden="1"/>
    <cellStyle name="Followed Hyperlink" xfId="5346" builtinId="9" hidden="1"/>
    <cellStyle name="Followed Hyperlink" xfId="5347" builtinId="9" hidden="1"/>
    <cellStyle name="Followed Hyperlink" xfId="5348" builtinId="9" hidden="1"/>
    <cellStyle name="Followed Hyperlink" xfId="5349" builtinId="9" hidden="1"/>
    <cellStyle name="Followed Hyperlink" xfId="5350" builtinId="9" hidden="1"/>
    <cellStyle name="Followed Hyperlink" xfId="5351" builtinId="9" hidden="1"/>
    <cellStyle name="Followed Hyperlink" xfId="5352" builtinId="9" hidden="1"/>
    <cellStyle name="Followed Hyperlink" xfId="5353" builtinId="9" hidden="1"/>
    <cellStyle name="Followed Hyperlink" xfId="5354" builtinId="9" hidden="1"/>
    <cellStyle name="Followed Hyperlink" xfId="5355" builtinId="9" hidden="1"/>
    <cellStyle name="Followed Hyperlink" xfId="5356" builtinId="9" hidden="1"/>
    <cellStyle name="Followed Hyperlink" xfId="5357" builtinId="9" hidden="1"/>
    <cellStyle name="Followed Hyperlink" xfId="5358" builtinId="9" hidden="1"/>
    <cellStyle name="Followed Hyperlink" xfId="5359"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65" builtinId="9" hidden="1"/>
    <cellStyle name="Followed Hyperlink" xfId="5366" builtinId="9" hidden="1"/>
    <cellStyle name="Followed Hyperlink" xfId="5367" builtinId="9" hidden="1"/>
    <cellStyle name="Followed Hyperlink" xfId="5368" builtinId="9" hidden="1"/>
    <cellStyle name="Followed Hyperlink" xfId="5369" builtinId="9" hidden="1"/>
    <cellStyle name="Followed Hyperlink" xfId="5370" builtinId="9" hidden="1"/>
    <cellStyle name="Followed Hyperlink" xfId="5371" builtinId="9" hidden="1"/>
    <cellStyle name="Followed Hyperlink" xfId="5372" builtinId="9" hidden="1"/>
    <cellStyle name="Followed Hyperlink" xfId="5373" builtinId="9" hidden="1"/>
    <cellStyle name="Followed Hyperlink" xfId="5374" builtinId="9" hidden="1"/>
    <cellStyle name="Followed Hyperlink" xfId="5375" builtinId="9" hidden="1"/>
    <cellStyle name="Followed Hyperlink" xfId="5376" builtinId="9" hidden="1"/>
    <cellStyle name="Followed Hyperlink" xfId="5377" builtinId="9" hidden="1"/>
    <cellStyle name="Followed Hyperlink" xfId="5378" builtinId="9" hidden="1"/>
    <cellStyle name="Followed Hyperlink" xfId="5379" builtinId="9" hidden="1"/>
    <cellStyle name="Followed Hyperlink" xfId="5380" builtinId="9" hidden="1"/>
    <cellStyle name="Followed Hyperlink" xfId="5381" builtinId="9" hidden="1"/>
    <cellStyle name="Followed Hyperlink" xfId="5382" builtinId="9" hidden="1"/>
    <cellStyle name="Followed Hyperlink" xfId="5383" builtinId="9" hidden="1"/>
    <cellStyle name="Followed Hyperlink" xfId="5384" builtinId="9" hidden="1"/>
    <cellStyle name="Followed Hyperlink" xfId="5385" builtinId="9" hidden="1"/>
    <cellStyle name="Followed Hyperlink" xfId="5386" builtinId="9" hidden="1"/>
    <cellStyle name="Followed Hyperlink" xfId="5387" builtinId="9" hidden="1"/>
    <cellStyle name="Followed Hyperlink" xfId="5388" builtinId="9" hidden="1"/>
    <cellStyle name="Followed Hyperlink" xfId="5389" builtinId="9" hidden="1"/>
    <cellStyle name="Followed Hyperlink" xfId="5390" builtinId="9" hidden="1"/>
    <cellStyle name="Followed Hyperlink" xfId="5391" builtinId="9" hidden="1"/>
    <cellStyle name="Followed Hyperlink" xfId="5392" builtinId="9" hidden="1"/>
    <cellStyle name="Followed Hyperlink" xfId="5393" builtinId="9" hidden="1"/>
    <cellStyle name="Followed Hyperlink" xfId="5394" builtinId="9" hidden="1"/>
    <cellStyle name="Followed Hyperlink" xfId="5395" builtinId="9" hidden="1"/>
    <cellStyle name="Followed Hyperlink" xfId="5396" builtinId="9" hidden="1"/>
    <cellStyle name="Followed Hyperlink" xfId="5397"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3" builtinId="9" hidden="1"/>
    <cellStyle name="Followed Hyperlink" xfId="5404" builtinId="9" hidden="1"/>
    <cellStyle name="Followed Hyperlink" xfId="5405" builtinId="9" hidden="1"/>
    <cellStyle name="Followed Hyperlink" xfId="5406" builtinId="9" hidden="1"/>
    <cellStyle name="Followed Hyperlink" xfId="5407" builtinId="9" hidden="1"/>
    <cellStyle name="Followed Hyperlink" xfId="5408" builtinId="9" hidden="1"/>
    <cellStyle name="Followed Hyperlink" xfId="5409" builtinId="9" hidden="1"/>
    <cellStyle name="Followed Hyperlink" xfId="5410" builtinId="9" hidden="1"/>
    <cellStyle name="Followed Hyperlink" xfId="5411" builtinId="9" hidden="1"/>
    <cellStyle name="Followed Hyperlink" xfId="5412" builtinId="9" hidden="1"/>
    <cellStyle name="Followed Hyperlink" xfId="5413" builtinId="9" hidden="1"/>
    <cellStyle name="Followed Hyperlink" xfId="5414" builtinId="9" hidden="1"/>
    <cellStyle name="Followed Hyperlink" xfId="5415" builtinId="9" hidden="1"/>
    <cellStyle name="Followed Hyperlink" xfId="5416" builtinId="9" hidden="1"/>
    <cellStyle name="Followed Hyperlink" xfId="5417" builtinId="9" hidden="1"/>
    <cellStyle name="Followed Hyperlink" xfId="5418" builtinId="9" hidden="1"/>
    <cellStyle name="Followed Hyperlink" xfId="5419" builtinId="9" hidden="1"/>
    <cellStyle name="Followed Hyperlink" xfId="5420" builtinId="9" hidden="1"/>
    <cellStyle name="Followed Hyperlink" xfId="5421" builtinId="9" hidden="1"/>
    <cellStyle name="Followed Hyperlink" xfId="5422" builtinId="9" hidden="1"/>
    <cellStyle name="Followed Hyperlink" xfId="5423" builtinId="9" hidden="1"/>
    <cellStyle name="Followed Hyperlink" xfId="5424" builtinId="9" hidden="1"/>
    <cellStyle name="Followed Hyperlink" xfId="5425" builtinId="9" hidden="1"/>
    <cellStyle name="Followed Hyperlink" xfId="5426" builtinId="9" hidden="1"/>
    <cellStyle name="Followed Hyperlink" xfId="5427" builtinId="9" hidden="1"/>
    <cellStyle name="Followed Hyperlink" xfId="5428" builtinId="9" hidden="1"/>
    <cellStyle name="Followed Hyperlink" xfId="5429" builtinId="9" hidden="1"/>
    <cellStyle name="Followed Hyperlink" xfId="5430" builtinId="9" hidden="1"/>
    <cellStyle name="Followed Hyperlink" xfId="5431" builtinId="9" hidden="1"/>
    <cellStyle name="Followed Hyperlink" xfId="5432" builtinId="9" hidden="1"/>
    <cellStyle name="Followed Hyperlink" xfId="5433" builtinId="9" hidden="1"/>
    <cellStyle name="Followed Hyperlink" xfId="5434" builtinId="9" hidden="1"/>
    <cellStyle name="Followed Hyperlink" xfId="5435"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1" builtinId="9" hidden="1"/>
    <cellStyle name="Followed Hyperlink" xfId="5442" builtinId="9" hidden="1"/>
    <cellStyle name="Followed Hyperlink" xfId="5443" builtinId="9" hidden="1"/>
    <cellStyle name="Followed Hyperlink" xfId="5444" builtinId="9" hidden="1"/>
    <cellStyle name="Followed Hyperlink" xfId="5445" builtinId="9" hidden="1"/>
    <cellStyle name="Followed Hyperlink" xfId="5446" builtinId="9" hidden="1"/>
    <cellStyle name="Followed Hyperlink" xfId="5447" builtinId="9" hidden="1"/>
    <cellStyle name="Followed Hyperlink" xfId="5448" builtinId="9" hidden="1"/>
    <cellStyle name="Followed Hyperlink" xfId="5449" builtinId="9" hidden="1"/>
    <cellStyle name="Followed Hyperlink" xfId="5450" builtinId="9" hidden="1"/>
    <cellStyle name="Followed Hyperlink" xfId="5451" builtinId="9" hidden="1"/>
    <cellStyle name="Followed Hyperlink" xfId="5452" builtinId="9" hidden="1"/>
    <cellStyle name="Followed Hyperlink" xfId="5453" builtinId="9" hidden="1"/>
    <cellStyle name="Followed Hyperlink" xfId="5454" builtinId="9" hidden="1"/>
    <cellStyle name="Followed Hyperlink" xfId="5455" builtinId="9" hidden="1"/>
    <cellStyle name="Followed Hyperlink" xfId="5456" builtinId="9" hidden="1"/>
    <cellStyle name="Followed Hyperlink" xfId="5457" builtinId="9" hidden="1"/>
    <cellStyle name="Followed Hyperlink" xfId="5458" builtinId="9" hidden="1"/>
    <cellStyle name="Followed Hyperlink" xfId="5459" builtinId="9" hidden="1"/>
    <cellStyle name="Followed Hyperlink" xfId="5460" builtinId="9" hidden="1"/>
    <cellStyle name="Followed Hyperlink" xfId="5461" builtinId="9" hidden="1"/>
    <cellStyle name="Followed Hyperlink" xfId="5462" builtinId="9" hidden="1"/>
    <cellStyle name="Followed Hyperlink" xfId="5463" builtinId="9" hidden="1"/>
    <cellStyle name="Followed Hyperlink" xfId="5464" builtinId="9" hidden="1"/>
    <cellStyle name="Followed Hyperlink" xfId="5465" builtinId="9" hidden="1"/>
    <cellStyle name="Followed Hyperlink" xfId="5466" builtinId="9" hidden="1"/>
    <cellStyle name="Followed Hyperlink" xfId="5467" builtinId="9" hidden="1"/>
    <cellStyle name="Followed Hyperlink" xfId="5468" builtinId="9" hidden="1"/>
    <cellStyle name="Followed Hyperlink" xfId="5469" builtinId="9" hidden="1"/>
    <cellStyle name="Followed Hyperlink" xfId="5470" builtinId="9" hidden="1"/>
    <cellStyle name="Followed Hyperlink" xfId="5471" builtinId="9" hidden="1"/>
    <cellStyle name="Followed Hyperlink" xfId="5472" builtinId="9" hidden="1"/>
    <cellStyle name="Followed Hyperlink" xfId="5473"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79" builtinId="9" hidden="1"/>
    <cellStyle name="Followed Hyperlink" xfId="5480" builtinId="9" hidden="1"/>
    <cellStyle name="Followed Hyperlink" xfId="5481" builtinId="9" hidden="1"/>
    <cellStyle name="Followed Hyperlink" xfId="5482" builtinId="9" hidden="1"/>
    <cellStyle name="Followed Hyperlink" xfId="5483" builtinId="9" hidden="1"/>
    <cellStyle name="Followed Hyperlink" xfId="5484" builtinId="9" hidden="1"/>
    <cellStyle name="Followed Hyperlink" xfId="5485" builtinId="9" hidden="1"/>
    <cellStyle name="Followed Hyperlink" xfId="5486" builtinId="9" hidden="1"/>
    <cellStyle name="Followed Hyperlink" xfId="5487" builtinId="9" hidden="1"/>
    <cellStyle name="Followed Hyperlink" xfId="5488" builtinId="9" hidden="1"/>
    <cellStyle name="Followed Hyperlink" xfId="5489" builtinId="9" hidden="1"/>
    <cellStyle name="Followed Hyperlink" xfId="5655" builtinId="9" hidden="1"/>
    <cellStyle name="Followed Hyperlink" xfId="5658" builtinId="9" hidden="1"/>
    <cellStyle name="Followed Hyperlink" xfId="5733" builtinId="9" hidden="1"/>
    <cellStyle name="Followed Hyperlink" xfId="5574" builtinId="9" hidden="1"/>
    <cellStyle name="Followed Hyperlink" xfId="4711" builtinId="9" hidden="1"/>
    <cellStyle name="Followed Hyperlink" xfId="5645" builtinId="9" hidden="1"/>
    <cellStyle name="Followed Hyperlink" xfId="5546" builtinId="9" hidden="1"/>
    <cellStyle name="Followed Hyperlink" xfId="5725" builtinId="9" hidden="1"/>
    <cellStyle name="Followed Hyperlink" xfId="5545" builtinId="9" hidden="1"/>
    <cellStyle name="Followed Hyperlink" xfId="4518" builtinId="9" hidden="1"/>
    <cellStyle name="Followed Hyperlink" xfId="5855" builtinId="9" hidden="1"/>
    <cellStyle name="Followed Hyperlink" xfId="5722" builtinId="9" hidden="1"/>
    <cellStyle name="Followed Hyperlink" xfId="5623" builtinId="9" hidden="1"/>
    <cellStyle name="Followed Hyperlink" xfId="5543" builtinId="9" hidden="1"/>
    <cellStyle name="Followed Hyperlink" xfId="5544" builtinId="9" hidden="1"/>
    <cellStyle name="Followed Hyperlink" xfId="6207" builtinId="9" hidden="1"/>
    <cellStyle name="Followed Hyperlink" xfId="5861" builtinId="9" hidden="1"/>
    <cellStyle name="Followed Hyperlink" xfId="5874" builtinId="9" hidden="1"/>
    <cellStyle name="Followed Hyperlink" xfId="5771" builtinId="9" hidden="1"/>
    <cellStyle name="Followed Hyperlink" xfId="5770" builtinId="9" hidden="1"/>
    <cellStyle name="Followed Hyperlink" xfId="5769" builtinId="9" hidden="1"/>
    <cellStyle name="Followed Hyperlink" xfId="5768" builtinId="9" hidden="1"/>
    <cellStyle name="Followed Hyperlink" xfId="5570" builtinId="9" hidden="1"/>
    <cellStyle name="Followed Hyperlink" xfId="4042" builtinId="9" hidden="1"/>
    <cellStyle name="Followed Hyperlink" xfId="5541" builtinId="9" hidden="1"/>
    <cellStyle name="Followed Hyperlink" xfId="5837" builtinId="9" hidden="1"/>
    <cellStyle name="Followed Hyperlink" xfId="5539" builtinId="9" hidden="1"/>
    <cellStyle name="Followed Hyperlink" xfId="5540" builtinId="9" hidden="1"/>
    <cellStyle name="Followed Hyperlink" xfId="4714" builtinId="9" hidden="1"/>
    <cellStyle name="Followed Hyperlink" xfId="5734" builtinId="9" hidden="1"/>
    <cellStyle name="Followed Hyperlink" xfId="5565" builtinId="9" hidden="1"/>
    <cellStyle name="Followed Hyperlink" xfId="5566" builtinId="9" hidden="1"/>
    <cellStyle name="Followed Hyperlink" xfId="4098" builtinId="9" hidden="1"/>
    <cellStyle name="Followed Hyperlink" xfId="5767" builtinId="9" hidden="1"/>
    <cellStyle name="Followed Hyperlink" xfId="4044" builtinId="9" hidden="1"/>
    <cellStyle name="Followed Hyperlink" xfId="5825" builtinId="9" hidden="1"/>
    <cellStyle name="Followed Hyperlink" xfId="5800" builtinId="9" hidden="1"/>
    <cellStyle name="Followed Hyperlink" xfId="5766" builtinId="9" hidden="1"/>
    <cellStyle name="Followed Hyperlink" xfId="5809" builtinId="9" hidden="1"/>
    <cellStyle name="Followed Hyperlink" xfId="5748" builtinId="9" hidden="1"/>
    <cellStyle name="Followed Hyperlink" xfId="5811" builtinId="9" hidden="1"/>
    <cellStyle name="Followed Hyperlink" xfId="5765" builtinId="9" hidden="1"/>
    <cellStyle name="Followed Hyperlink" xfId="5764" builtinId="9" hidden="1"/>
    <cellStyle name="Followed Hyperlink" xfId="5763" builtinId="9" hidden="1"/>
    <cellStyle name="Followed Hyperlink" xfId="4747" builtinId="9" hidden="1"/>
    <cellStyle name="Followed Hyperlink" xfId="5746" builtinId="9" hidden="1"/>
    <cellStyle name="Followed Hyperlink" xfId="4165" builtinId="9" hidden="1"/>
    <cellStyle name="Followed Hyperlink" xfId="4746" builtinId="9" hidden="1"/>
    <cellStyle name="Followed Hyperlink" xfId="5822" builtinId="9" hidden="1"/>
    <cellStyle name="Followed Hyperlink" xfId="5786" builtinId="9" hidden="1"/>
    <cellStyle name="Followed Hyperlink" xfId="5674" builtinId="9" hidden="1"/>
    <cellStyle name="Followed Hyperlink" xfId="5636" builtinId="9" hidden="1"/>
    <cellStyle name="Followed Hyperlink" xfId="5614" builtinId="9" hidden="1"/>
    <cellStyle name="Followed Hyperlink" xfId="5564" builtinId="9" hidden="1"/>
    <cellStyle name="Followed Hyperlink" xfId="4519" builtinId="9" hidden="1"/>
    <cellStyle name="Followed Hyperlink" xfId="5730" builtinId="9" hidden="1"/>
    <cellStyle name="Followed Hyperlink" xfId="5622" builtinId="9" hidden="1"/>
    <cellStyle name="Followed Hyperlink" xfId="5535" builtinId="9" hidden="1"/>
    <cellStyle name="Followed Hyperlink" xfId="5534" builtinId="9" hidden="1"/>
    <cellStyle name="Followed Hyperlink" xfId="5533" builtinId="9" hidden="1"/>
    <cellStyle name="Followed Hyperlink" xfId="5532" builtinId="9" hidden="1"/>
    <cellStyle name="Followed Hyperlink" xfId="4100" builtinId="9" hidden="1"/>
    <cellStyle name="Followed Hyperlink" xfId="5848" builtinId="9" hidden="1"/>
    <cellStyle name="Followed Hyperlink" xfId="4074" builtinId="9" hidden="1"/>
    <cellStyle name="Followed Hyperlink" xfId="5660" builtinId="9" hidden="1"/>
    <cellStyle name="Followed Hyperlink" xfId="5650" builtinId="9" hidden="1"/>
    <cellStyle name="Followed Hyperlink" xfId="5562" builtinId="9" hidden="1"/>
    <cellStyle name="Followed Hyperlink" xfId="4066" builtinId="9" hidden="1"/>
    <cellStyle name="Followed Hyperlink" xfId="5740" builtinId="9" hidden="1"/>
    <cellStyle name="Followed Hyperlink" xfId="5651" builtinId="9" hidden="1"/>
    <cellStyle name="Followed Hyperlink" xfId="5561" builtinId="9" hidden="1"/>
    <cellStyle name="Followed Hyperlink" xfId="4693" builtinId="9" hidden="1"/>
    <cellStyle name="Followed Hyperlink" xfId="5529" builtinId="9" hidden="1"/>
    <cellStyle name="Followed Hyperlink" xfId="5528" builtinId="9" hidden="1"/>
    <cellStyle name="Followed Hyperlink" xfId="4092" builtinId="9" hidden="1"/>
    <cellStyle name="Followed Hyperlink" xfId="5527" builtinId="9" hidden="1"/>
    <cellStyle name="Followed Hyperlink" xfId="4531" builtinId="9" hidden="1"/>
    <cellStyle name="Followed Hyperlink" xfId="5798" builtinId="9" hidden="1"/>
    <cellStyle name="Followed Hyperlink" xfId="5761" builtinId="9" hidden="1"/>
    <cellStyle name="Followed Hyperlink" xfId="5522" builtinId="9" hidden="1"/>
    <cellStyle name="Followed Hyperlink" xfId="5526" builtinId="9" hidden="1"/>
    <cellStyle name="Followed Hyperlink" xfId="5558" builtinId="9" hidden="1"/>
    <cellStyle name="Followed Hyperlink" xfId="4087" builtinId="9" hidden="1"/>
    <cellStyle name="Followed Hyperlink" xfId="5830" builtinId="9" hidden="1"/>
    <cellStyle name="Followed Hyperlink" xfId="5523" builtinId="9" hidden="1"/>
    <cellStyle name="Followed Hyperlink" xfId="5524" builtinId="9" hidden="1"/>
    <cellStyle name="Followed Hyperlink" xfId="4106" builtinId="9" hidden="1"/>
    <cellStyle name="Followed Hyperlink" xfId="5853" builtinId="9" hidden="1"/>
    <cellStyle name="Followed Hyperlink" xfId="5796" builtinId="9" hidden="1"/>
    <cellStyle name="Followed Hyperlink" xfId="6206" builtinId="9" hidden="1"/>
    <cellStyle name="Followed Hyperlink" xfId="5867" builtinId="9" hidden="1"/>
    <cellStyle name="Followed Hyperlink" xfId="5864" builtinId="9" hidden="1"/>
    <cellStyle name="Followed Hyperlink" xfId="5850" builtinId="9" hidden="1"/>
    <cellStyle name="Followed Hyperlink" xfId="4076" builtinId="9" hidden="1"/>
    <cellStyle name="Followed Hyperlink" xfId="5758" builtinId="9" hidden="1"/>
    <cellStyle name="Followed Hyperlink" xfId="5757" builtinId="9" hidden="1"/>
    <cellStyle name="Followed Hyperlink" xfId="5756" builtinId="9" hidden="1"/>
    <cellStyle name="Followed Hyperlink" xfId="5755" builtinId="9" hidden="1"/>
    <cellStyle name="Followed Hyperlink" xfId="5555" builtinId="9" hidden="1"/>
    <cellStyle name="Followed Hyperlink" xfId="4081" builtinId="9" hidden="1"/>
    <cellStyle name="Followed Hyperlink" xfId="5520" builtinId="9" hidden="1"/>
    <cellStyle name="Followed Hyperlink" xfId="5553" builtinId="9" hidden="1"/>
    <cellStyle name="Followed Hyperlink" xfId="4716" builtinId="9" hidden="1"/>
    <cellStyle name="Followed Hyperlink" xfId="5852" builtinId="9" hidden="1"/>
    <cellStyle name="Followed Hyperlink" xfId="5795" builtinId="9" hidden="1"/>
    <cellStyle name="Followed Hyperlink" xfId="5793" builtinId="9" hidden="1"/>
    <cellStyle name="Followed Hyperlink" xfId="5753" builtinId="9" hidden="1"/>
    <cellStyle name="Followed Hyperlink" xfId="5095" builtinId="9" hidden="1"/>
    <cellStyle name="Followed Hyperlink" xfId="5847" builtinId="9" hidden="1"/>
    <cellStyle name="Followed Hyperlink" xfId="5845" builtinId="9" hidden="1"/>
    <cellStyle name="Followed Hyperlink" xfId="5873" builtinId="9" hidden="1"/>
    <cellStyle name="Followed Hyperlink" xfId="4094" builtinId="9" hidden="1"/>
    <cellStyle name="Followed Hyperlink" xfId="5515" builtinId="9" hidden="1"/>
    <cellStyle name="Followed Hyperlink" xfId="5516" builtinId="9" hidden="1"/>
    <cellStyle name="Followed Hyperlink" xfId="4619" builtinId="9" hidden="1"/>
    <cellStyle name="Followed Hyperlink" xfId="5238" builtinId="9" hidden="1"/>
    <cellStyle name="Followed Hyperlink" xfId="5791" builtinId="9" hidden="1"/>
    <cellStyle name="Followed Hyperlink" xfId="5806" builtinId="9" hidden="1"/>
    <cellStyle name="Followed Hyperlink" xfId="5677" builtinId="9" hidden="1"/>
    <cellStyle name="Followed Hyperlink" xfId="5807" builtinId="9" hidden="1"/>
    <cellStyle name="Followed Hyperlink" xfId="5744" builtinId="9" hidden="1"/>
    <cellStyle name="Followed Hyperlink" xfId="5666" builtinId="9" hidden="1"/>
    <cellStyle name="Followed Hyperlink" xfId="5624" builtinId="9" hidden="1"/>
    <cellStyle name="Followed Hyperlink" xfId="5633" builtinId="9" hidden="1"/>
    <cellStyle name="Followed Hyperlink" xfId="5821" builtinId="9" hidden="1"/>
    <cellStyle name="Followed Hyperlink" xfId="5785" builtinId="9" hidden="1"/>
    <cellStyle name="Followed Hyperlink" xfId="5672" builtinId="9" hidden="1"/>
    <cellStyle name="Followed Hyperlink" xfId="5654" builtinId="9" hidden="1"/>
    <cellStyle name="Followed Hyperlink" xfId="5819" builtinId="9" hidden="1"/>
    <cellStyle name="Followed Hyperlink" xfId="5783" builtinId="9" hidden="1"/>
    <cellStyle name="Followed Hyperlink" xfId="5731" builtinId="9" hidden="1"/>
    <cellStyle name="Followed Hyperlink" xfId="5662" builtinId="9" hidden="1"/>
    <cellStyle name="Followed Hyperlink" xfId="5548" builtinId="9" hidden="1"/>
    <cellStyle name="Followed Hyperlink" xfId="5647" builtinId="9" hidden="1"/>
    <cellStyle name="Followed Hyperlink" xfId="5723" builtinId="9" hidden="1"/>
    <cellStyle name="Followed Hyperlink" xfId="5514" builtinId="9" hidden="1"/>
    <cellStyle name="Followed Hyperlink" xfId="5613" builtinId="9" hidden="1"/>
    <cellStyle name="Followed Hyperlink" xfId="5715" builtinId="9" hidden="1"/>
    <cellStyle name="Followed Hyperlink" xfId="4717" builtinId="9" hidden="1"/>
    <cellStyle name="Followed Hyperlink" xfId="5714" builtinId="9" hidden="1"/>
    <cellStyle name="Followed Hyperlink" xfId="5657" builtinId="9" hidden="1"/>
    <cellStyle name="Followed Hyperlink" xfId="4154" builtinId="9" hidden="1"/>
    <cellStyle name="Followed Hyperlink" xfId="5671" builtinId="9" hidden="1"/>
    <cellStyle name="Followed Hyperlink" xfId="5609" builtinId="9" hidden="1"/>
    <cellStyle name="Followed Hyperlink" xfId="4526" builtinId="9" hidden="1"/>
    <cellStyle name="Followed Hyperlink" xfId="4641" builtinId="9" hidden="1"/>
    <cellStyle name="Followed Hyperlink" xfId="6204" builtinId="9" hidden="1"/>
    <cellStyle name="Followed Hyperlink" xfId="6202" builtinId="9" hidden="1"/>
    <cellStyle name="Followed Hyperlink" xfId="6200" builtinId="9" hidden="1"/>
    <cellStyle name="Followed Hyperlink" xfId="6198" builtinId="9" hidden="1"/>
    <cellStyle name="Followed Hyperlink" xfId="6196" builtinId="9" hidden="1"/>
    <cellStyle name="Followed Hyperlink" xfId="6194" builtinId="9" hidden="1"/>
    <cellStyle name="Followed Hyperlink" xfId="6192" builtinId="9" hidden="1"/>
    <cellStyle name="Followed Hyperlink" xfId="6190" builtinId="9" hidden="1"/>
    <cellStyle name="Followed Hyperlink" xfId="6188" builtinId="9" hidden="1"/>
    <cellStyle name="Followed Hyperlink" xfId="6186" builtinId="9" hidden="1"/>
    <cellStyle name="Followed Hyperlink" xfId="6184" builtinId="9" hidden="1"/>
    <cellStyle name="Followed Hyperlink" xfId="6182" builtinId="9" hidden="1"/>
    <cellStyle name="Followed Hyperlink" xfId="6180" builtinId="9" hidden="1"/>
    <cellStyle name="Followed Hyperlink" xfId="6178" builtinId="9" hidden="1"/>
    <cellStyle name="Followed Hyperlink" xfId="6176" builtinId="9" hidden="1"/>
    <cellStyle name="Followed Hyperlink" xfId="6174" builtinId="9" hidden="1"/>
    <cellStyle name="Followed Hyperlink" xfId="6172" builtinId="9" hidden="1"/>
    <cellStyle name="Followed Hyperlink" xfId="6170" builtinId="9" hidden="1"/>
    <cellStyle name="Followed Hyperlink" xfId="6168" builtinId="9" hidden="1"/>
    <cellStyle name="Followed Hyperlink" xfId="6166" builtinId="9" hidden="1"/>
    <cellStyle name="Followed Hyperlink" xfId="6164" builtinId="9" hidden="1"/>
    <cellStyle name="Followed Hyperlink" xfId="6162" builtinId="9" hidden="1"/>
    <cellStyle name="Followed Hyperlink" xfId="6160" builtinId="9" hidden="1"/>
    <cellStyle name="Followed Hyperlink" xfId="6158" builtinId="9" hidden="1"/>
    <cellStyle name="Followed Hyperlink" xfId="6156" builtinId="9" hidden="1"/>
    <cellStyle name="Followed Hyperlink" xfId="6154" builtinId="9" hidden="1"/>
    <cellStyle name="Followed Hyperlink" xfId="6152" builtinId="9" hidden="1"/>
    <cellStyle name="Followed Hyperlink" xfId="6150" builtinId="9" hidden="1"/>
    <cellStyle name="Followed Hyperlink" xfId="6148" builtinId="9" hidden="1"/>
    <cellStyle name="Followed Hyperlink" xfId="6146" builtinId="9" hidden="1"/>
    <cellStyle name="Followed Hyperlink" xfId="6144" builtinId="9" hidden="1"/>
    <cellStyle name="Followed Hyperlink" xfId="6142" builtinId="9" hidden="1"/>
    <cellStyle name="Followed Hyperlink" xfId="6140" builtinId="9" hidden="1"/>
    <cellStyle name="Followed Hyperlink" xfId="6138" builtinId="9" hidden="1"/>
    <cellStyle name="Followed Hyperlink" xfId="6136" builtinId="9" hidden="1"/>
    <cellStyle name="Followed Hyperlink" xfId="6134" builtinId="9" hidden="1"/>
    <cellStyle name="Followed Hyperlink" xfId="6132" builtinId="9" hidden="1"/>
    <cellStyle name="Followed Hyperlink" xfId="6130" builtinId="9" hidden="1"/>
    <cellStyle name="Followed Hyperlink" xfId="6128" builtinId="9" hidden="1"/>
    <cellStyle name="Followed Hyperlink" xfId="6126" builtinId="9" hidden="1"/>
    <cellStyle name="Followed Hyperlink" xfId="6124" builtinId="9" hidden="1"/>
    <cellStyle name="Followed Hyperlink" xfId="6122" builtinId="9" hidden="1"/>
    <cellStyle name="Followed Hyperlink" xfId="6120" builtinId="9" hidden="1"/>
    <cellStyle name="Followed Hyperlink" xfId="6118" builtinId="9" hidden="1"/>
    <cellStyle name="Followed Hyperlink" xfId="6116" builtinId="9" hidden="1"/>
    <cellStyle name="Followed Hyperlink" xfId="6114" builtinId="9" hidden="1"/>
    <cellStyle name="Followed Hyperlink" xfId="6112" builtinId="9" hidden="1"/>
    <cellStyle name="Followed Hyperlink" xfId="6110" builtinId="9" hidden="1"/>
    <cellStyle name="Followed Hyperlink" xfId="6108" builtinId="9" hidden="1"/>
    <cellStyle name="Followed Hyperlink" xfId="6106" builtinId="9" hidden="1"/>
    <cellStyle name="Followed Hyperlink" xfId="6104" builtinId="9" hidden="1"/>
    <cellStyle name="Followed Hyperlink" xfId="6102" builtinId="9" hidden="1"/>
    <cellStyle name="Followed Hyperlink" xfId="6100" builtinId="9" hidden="1"/>
    <cellStyle name="Followed Hyperlink" xfId="6098" builtinId="9" hidden="1"/>
    <cellStyle name="Followed Hyperlink" xfId="6096" builtinId="9" hidden="1"/>
    <cellStyle name="Followed Hyperlink" xfId="6094" builtinId="9" hidden="1"/>
    <cellStyle name="Followed Hyperlink" xfId="6092" builtinId="9" hidden="1"/>
    <cellStyle name="Followed Hyperlink" xfId="6090" builtinId="9" hidden="1"/>
    <cellStyle name="Followed Hyperlink" xfId="6088" builtinId="9" hidden="1"/>
    <cellStyle name="Followed Hyperlink" xfId="6086" builtinId="9" hidden="1"/>
    <cellStyle name="Followed Hyperlink" xfId="6084" builtinId="9" hidden="1"/>
    <cellStyle name="Followed Hyperlink" xfId="6082" builtinId="9" hidden="1"/>
    <cellStyle name="Followed Hyperlink" xfId="6080" builtinId="9" hidden="1"/>
    <cellStyle name="Followed Hyperlink" xfId="6078" builtinId="9" hidden="1"/>
    <cellStyle name="Followed Hyperlink" xfId="6076" builtinId="9" hidden="1"/>
    <cellStyle name="Followed Hyperlink" xfId="6074" builtinId="9" hidden="1"/>
    <cellStyle name="Followed Hyperlink" xfId="6072" builtinId="9" hidden="1"/>
    <cellStyle name="Followed Hyperlink" xfId="6070" builtinId="9" hidden="1"/>
    <cellStyle name="Followed Hyperlink" xfId="6068" builtinId="9" hidden="1"/>
    <cellStyle name="Followed Hyperlink" xfId="6066" builtinId="9" hidden="1"/>
    <cellStyle name="Followed Hyperlink" xfId="6064" builtinId="9" hidden="1"/>
    <cellStyle name="Followed Hyperlink" xfId="6062" builtinId="9" hidden="1"/>
    <cellStyle name="Followed Hyperlink" xfId="6060" builtinId="9" hidden="1"/>
    <cellStyle name="Followed Hyperlink" xfId="6058" builtinId="9" hidden="1"/>
    <cellStyle name="Followed Hyperlink" xfId="6051" builtinId="9" hidden="1"/>
    <cellStyle name="Followed Hyperlink" xfId="6049" builtinId="9" hidden="1"/>
    <cellStyle name="Followed Hyperlink" xfId="6047" builtinId="9" hidden="1"/>
    <cellStyle name="Followed Hyperlink" xfId="6045" builtinId="9" hidden="1"/>
    <cellStyle name="Followed Hyperlink" xfId="6043" builtinId="9" hidden="1"/>
    <cellStyle name="Followed Hyperlink" xfId="6041" builtinId="9" hidden="1"/>
    <cellStyle name="Followed Hyperlink" xfId="6039" builtinId="9" hidden="1"/>
    <cellStyle name="Followed Hyperlink" xfId="6037" builtinId="9" hidden="1"/>
    <cellStyle name="Followed Hyperlink" xfId="6035" builtinId="9" hidden="1"/>
    <cellStyle name="Followed Hyperlink" xfId="6033" builtinId="9" hidden="1"/>
    <cellStyle name="Followed Hyperlink" xfId="6031" builtinId="9" hidden="1"/>
    <cellStyle name="Followed Hyperlink" xfId="6029" builtinId="9" hidden="1"/>
    <cellStyle name="Followed Hyperlink" xfId="6027" builtinId="9" hidden="1"/>
    <cellStyle name="Followed Hyperlink" xfId="6025" builtinId="9" hidden="1"/>
    <cellStyle name="Followed Hyperlink" xfId="6023" builtinId="9" hidden="1"/>
    <cellStyle name="Followed Hyperlink" xfId="6021" builtinId="9" hidden="1"/>
    <cellStyle name="Followed Hyperlink" xfId="6019" builtinId="9" hidden="1"/>
    <cellStyle name="Followed Hyperlink" xfId="6017" builtinId="9" hidden="1"/>
    <cellStyle name="Followed Hyperlink" xfId="6015" builtinId="9" hidden="1"/>
    <cellStyle name="Followed Hyperlink" xfId="6013" builtinId="9" hidden="1"/>
    <cellStyle name="Followed Hyperlink" xfId="6011" builtinId="9" hidden="1"/>
    <cellStyle name="Followed Hyperlink" xfId="6009" builtinId="9" hidden="1"/>
    <cellStyle name="Followed Hyperlink" xfId="6007" builtinId="9" hidden="1"/>
    <cellStyle name="Followed Hyperlink" xfId="6006" builtinId="9" hidden="1"/>
    <cellStyle name="Followed Hyperlink" xfId="6004" builtinId="9" hidden="1"/>
    <cellStyle name="Followed Hyperlink" xfId="6002" builtinId="9" hidden="1"/>
    <cellStyle name="Followed Hyperlink" xfId="6000" builtinId="9" hidden="1"/>
    <cellStyle name="Followed Hyperlink" xfId="5998" builtinId="9" hidden="1"/>
    <cellStyle name="Followed Hyperlink" xfId="5996" builtinId="9" hidden="1"/>
    <cellStyle name="Followed Hyperlink" xfId="5994" builtinId="9" hidden="1"/>
    <cellStyle name="Followed Hyperlink" xfId="5992" builtinId="9" hidden="1"/>
    <cellStyle name="Followed Hyperlink" xfId="5990" builtinId="9" hidden="1"/>
    <cellStyle name="Followed Hyperlink" xfId="5988" builtinId="9" hidden="1"/>
    <cellStyle name="Followed Hyperlink" xfId="5986" builtinId="9" hidden="1"/>
    <cellStyle name="Followed Hyperlink" xfId="5984" builtinId="9" hidden="1"/>
    <cellStyle name="Followed Hyperlink" xfId="5982" builtinId="9" hidden="1"/>
    <cellStyle name="Followed Hyperlink" xfId="5980" builtinId="9" hidden="1"/>
    <cellStyle name="Followed Hyperlink" xfId="5978" builtinId="9" hidden="1"/>
    <cellStyle name="Followed Hyperlink" xfId="5976" builtinId="9" hidden="1"/>
    <cellStyle name="Followed Hyperlink" xfId="5974" builtinId="9" hidden="1"/>
    <cellStyle name="Followed Hyperlink" xfId="5972" builtinId="9" hidden="1"/>
    <cellStyle name="Followed Hyperlink" xfId="5970" builtinId="9" hidden="1"/>
    <cellStyle name="Followed Hyperlink" xfId="5968" builtinId="9" hidden="1"/>
    <cellStyle name="Followed Hyperlink" xfId="5966" builtinId="9" hidden="1"/>
    <cellStyle name="Followed Hyperlink" xfId="5964" builtinId="9" hidden="1"/>
    <cellStyle name="Followed Hyperlink" xfId="5962" builtinId="9" hidden="1"/>
    <cellStyle name="Followed Hyperlink" xfId="5960" builtinId="9" hidden="1"/>
    <cellStyle name="Followed Hyperlink" xfId="5958" builtinId="9" hidden="1"/>
    <cellStyle name="Followed Hyperlink" xfId="5956" builtinId="9" hidden="1"/>
    <cellStyle name="Followed Hyperlink" xfId="5954" builtinId="9" hidden="1"/>
    <cellStyle name="Followed Hyperlink" xfId="5952" builtinId="9" hidden="1"/>
    <cellStyle name="Followed Hyperlink" xfId="5950" builtinId="9" hidden="1"/>
    <cellStyle name="Followed Hyperlink" xfId="5948" builtinId="9" hidden="1"/>
    <cellStyle name="Followed Hyperlink" xfId="5946" builtinId="9" hidden="1"/>
    <cellStyle name="Followed Hyperlink" xfId="5944" builtinId="9" hidden="1"/>
    <cellStyle name="Followed Hyperlink" xfId="5942" builtinId="9" hidden="1"/>
    <cellStyle name="Followed Hyperlink" xfId="5940" builtinId="9" hidden="1"/>
    <cellStyle name="Followed Hyperlink" xfId="5938" builtinId="9" hidden="1"/>
    <cellStyle name="Followed Hyperlink" xfId="5936" builtinId="9" hidden="1"/>
    <cellStyle name="Followed Hyperlink" xfId="5934" builtinId="9" hidden="1"/>
    <cellStyle name="Followed Hyperlink" xfId="5932" builtinId="9" hidden="1"/>
    <cellStyle name="Followed Hyperlink" xfId="5930" builtinId="9" hidden="1"/>
    <cellStyle name="Followed Hyperlink" xfId="5928" builtinId="9" hidden="1"/>
    <cellStyle name="Followed Hyperlink" xfId="5926" builtinId="9" hidden="1"/>
    <cellStyle name="Followed Hyperlink" xfId="5924" builtinId="9" hidden="1"/>
    <cellStyle name="Followed Hyperlink" xfId="5922" builtinId="9" hidden="1"/>
    <cellStyle name="Followed Hyperlink" xfId="5920" builtinId="9" hidden="1"/>
    <cellStyle name="Followed Hyperlink" xfId="5918" builtinId="9" hidden="1"/>
    <cellStyle name="Followed Hyperlink" xfId="5916" builtinId="9" hidden="1"/>
    <cellStyle name="Followed Hyperlink" xfId="5914" builtinId="9" hidden="1"/>
    <cellStyle name="Followed Hyperlink" xfId="5912" builtinId="9" hidden="1"/>
    <cellStyle name="Followed Hyperlink" xfId="5910" builtinId="9" hidden="1"/>
    <cellStyle name="Followed Hyperlink" xfId="5908" builtinId="9" hidden="1"/>
    <cellStyle name="Followed Hyperlink" xfId="5906" builtinId="9" hidden="1"/>
    <cellStyle name="Followed Hyperlink" xfId="5904" builtinId="9" hidden="1"/>
    <cellStyle name="Followed Hyperlink" xfId="5903" builtinId="9" hidden="1"/>
    <cellStyle name="Followed Hyperlink" xfId="5901" builtinId="9" hidden="1"/>
    <cellStyle name="Followed Hyperlink" xfId="5899" builtinId="9" hidden="1"/>
    <cellStyle name="Followed Hyperlink" xfId="5897" builtinId="9" hidden="1"/>
    <cellStyle name="Followed Hyperlink" xfId="5895" builtinId="9" hidden="1"/>
    <cellStyle name="Followed Hyperlink" xfId="5893" builtinId="9" hidden="1"/>
    <cellStyle name="Followed Hyperlink" xfId="5891" builtinId="9" hidden="1"/>
    <cellStyle name="Followed Hyperlink" xfId="5889" builtinId="9" hidden="1"/>
    <cellStyle name="Followed Hyperlink" xfId="5887" builtinId="9" hidden="1"/>
    <cellStyle name="Followed Hyperlink" xfId="5885" builtinId="9" hidden="1"/>
    <cellStyle name="Followed Hyperlink" xfId="5883" builtinId="9" hidden="1"/>
    <cellStyle name="Followed Hyperlink" xfId="5881" builtinId="9" hidden="1"/>
    <cellStyle name="Followed Hyperlink" xfId="5879" builtinId="9" hidden="1"/>
    <cellStyle name="Followed Hyperlink" xfId="5877" builtinId="9" hidden="1"/>
    <cellStyle name="Followed Hyperlink" xfId="4040" builtinId="9" hidden="1"/>
    <cellStyle name="Followed Hyperlink" xfId="4860" builtinId="9" hidden="1"/>
    <cellStyle name="Followed Hyperlink" xfId="4544" builtinId="9" hidden="1"/>
    <cellStyle name="Followed Hyperlink" xfId="4579" builtinId="9" hidden="1"/>
    <cellStyle name="Followed Hyperlink" xfId="4361" builtinId="9" hidden="1"/>
    <cellStyle name="Followed Hyperlink" xfId="4658" builtinId="9" hidden="1"/>
    <cellStyle name="Followed Hyperlink" xfId="4789" builtinId="9" hidden="1"/>
    <cellStyle name="Followed Hyperlink" xfId="4888" builtinId="9" hidden="1"/>
    <cellStyle name="Followed Hyperlink" xfId="4899" builtinId="9" hidden="1"/>
    <cellStyle name="Followed Hyperlink" xfId="4827" builtinId="9" hidden="1"/>
    <cellStyle name="Followed Hyperlink" xfId="4210" builtinId="9" hidden="1"/>
    <cellStyle name="Followed Hyperlink" xfId="4581" builtinId="9" hidden="1"/>
    <cellStyle name="Followed Hyperlink" xfId="4550" builtinId="9" hidden="1"/>
    <cellStyle name="Followed Hyperlink" xfId="4584" builtinId="9" hidden="1"/>
    <cellStyle name="Followed Hyperlink" xfId="4792" builtinId="9" hidden="1"/>
    <cellStyle name="Followed Hyperlink" xfId="4363" builtinId="9" hidden="1"/>
    <cellStyle name="Followed Hyperlink" xfId="4225" builtinId="9" hidden="1"/>
    <cellStyle name="Followed Hyperlink" xfId="4585" builtinId="9" hidden="1"/>
    <cellStyle name="Followed Hyperlink" xfId="4645" builtinId="9" hidden="1"/>
    <cellStyle name="Followed Hyperlink" xfId="4902" builtinId="9" hidden="1"/>
    <cellStyle name="Followed Hyperlink" xfId="4643" builtinId="9" hidden="1"/>
    <cellStyle name="Followed Hyperlink" xfId="4556" builtinId="9" hidden="1"/>
    <cellStyle name="Followed Hyperlink" xfId="4555" builtinId="9" hidden="1"/>
    <cellStyle name="Followed Hyperlink" xfId="4095" builtinId="9" hidden="1"/>
    <cellStyle name="Followed Hyperlink" xfId="4790" builtinId="9" hidden="1"/>
    <cellStyle name="Followed Hyperlink" xfId="4186" builtinId="9" hidden="1"/>
    <cellStyle name="Followed Hyperlink" xfId="4891" builtinId="9" hidden="1"/>
    <cellStyle name="Followed Hyperlink" xfId="4897" builtinId="9" hidden="1"/>
    <cellStyle name="Followed Hyperlink" xfId="4659" builtinId="9" hidden="1"/>
    <cellStyle name="Followed Hyperlink" xfId="4546" builtinId="9" hidden="1"/>
    <cellStyle name="Followed Hyperlink" xfId="4890" builtinId="9" hidden="1"/>
    <cellStyle name="Followed Hyperlink" xfId="5876" builtinId="9" hidden="1"/>
    <cellStyle name="Followed Hyperlink" xfId="5880" builtinId="9" hidden="1"/>
    <cellStyle name="Followed Hyperlink" xfId="5884" builtinId="9" hidden="1"/>
    <cellStyle name="Followed Hyperlink" xfId="5888" builtinId="9" hidden="1"/>
    <cellStyle name="Followed Hyperlink" xfId="5892" builtinId="9" hidden="1"/>
    <cellStyle name="Followed Hyperlink" xfId="5896" builtinId="9" hidden="1"/>
    <cellStyle name="Followed Hyperlink" xfId="5900" builtinId="9" hidden="1"/>
    <cellStyle name="Followed Hyperlink" xfId="5632" builtinId="9" hidden="1"/>
    <cellStyle name="Followed Hyperlink" xfId="5907" builtinId="9" hidden="1"/>
    <cellStyle name="Followed Hyperlink" xfId="5911" builtinId="9" hidden="1"/>
    <cellStyle name="Followed Hyperlink" xfId="5915" builtinId="9" hidden="1"/>
    <cellStyle name="Followed Hyperlink" xfId="5919" builtinId="9" hidden="1"/>
    <cellStyle name="Followed Hyperlink" xfId="5923" builtinId="9" hidden="1"/>
    <cellStyle name="Followed Hyperlink" xfId="5927" builtinId="9" hidden="1"/>
    <cellStyle name="Followed Hyperlink" xfId="5931" builtinId="9" hidden="1"/>
    <cellStyle name="Followed Hyperlink" xfId="5935" builtinId="9" hidden="1"/>
    <cellStyle name="Followed Hyperlink" xfId="5939" builtinId="9" hidden="1"/>
    <cellStyle name="Followed Hyperlink" xfId="5943" builtinId="9" hidden="1"/>
    <cellStyle name="Followed Hyperlink" xfId="5947" builtinId="9" hidden="1"/>
    <cellStyle name="Followed Hyperlink" xfId="5951" builtinId="9" hidden="1"/>
    <cellStyle name="Followed Hyperlink" xfId="5955" builtinId="9" hidden="1"/>
    <cellStyle name="Followed Hyperlink" xfId="5959" builtinId="9" hidden="1"/>
    <cellStyle name="Followed Hyperlink" xfId="5963" builtinId="9" hidden="1"/>
    <cellStyle name="Followed Hyperlink" xfId="5967" builtinId="9" hidden="1"/>
    <cellStyle name="Followed Hyperlink" xfId="5971" builtinId="9" hidden="1"/>
    <cellStyle name="Followed Hyperlink" xfId="5975" builtinId="9" hidden="1"/>
    <cellStyle name="Followed Hyperlink" xfId="5979" builtinId="9" hidden="1"/>
    <cellStyle name="Followed Hyperlink" xfId="5983" builtinId="9" hidden="1"/>
    <cellStyle name="Followed Hyperlink" xfId="5987" builtinId="9" hidden="1"/>
    <cellStyle name="Followed Hyperlink" xfId="5991" builtinId="9" hidden="1"/>
    <cellStyle name="Followed Hyperlink" xfId="5995" builtinId="9" hidden="1"/>
    <cellStyle name="Followed Hyperlink" xfId="5999" builtinId="9" hidden="1"/>
    <cellStyle name="Followed Hyperlink" xfId="6003" builtinId="9" hidden="1"/>
    <cellStyle name="Followed Hyperlink" xfId="4718" builtinId="9" hidden="1"/>
    <cellStyle name="Followed Hyperlink" xfId="6010" builtinId="9" hidden="1"/>
    <cellStyle name="Followed Hyperlink" xfId="6014" builtinId="9" hidden="1"/>
    <cellStyle name="Followed Hyperlink" xfId="6018" builtinId="9" hidden="1"/>
    <cellStyle name="Followed Hyperlink" xfId="6022" builtinId="9" hidden="1"/>
    <cellStyle name="Followed Hyperlink" xfId="6026" builtinId="9" hidden="1"/>
    <cellStyle name="Followed Hyperlink" xfId="6030" builtinId="9" hidden="1"/>
    <cellStyle name="Followed Hyperlink" xfId="6034" builtinId="9" hidden="1"/>
    <cellStyle name="Followed Hyperlink" xfId="6038" builtinId="9" hidden="1"/>
    <cellStyle name="Followed Hyperlink" xfId="6042" builtinId="9" hidden="1"/>
    <cellStyle name="Followed Hyperlink" xfId="6046" builtinId="9" hidden="1"/>
    <cellStyle name="Followed Hyperlink" xfId="6050" builtinId="9" hidden="1"/>
    <cellStyle name="Followed Hyperlink" xfId="4769" builtinId="9" hidden="1"/>
    <cellStyle name="Followed Hyperlink" xfId="5824" builtinId="9" hidden="1"/>
    <cellStyle name="Followed Hyperlink" xfId="4759" builtinId="9" hidden="1"/>
    <cellStyle name="Followed Hyperlink" xfId="4083" builtinId="9" hidden="1"/>
    <cellStyle name="Followed Hyperlink" xfId="4192" builtinId="9" hidden="1"/>
    <cellStyle name="Followed Hyperlink" xfId="4677" builtinId="9" hidden="1"/>
    <cellStyle name="Followed Hyperlink" xfId="4561" builtinId="9" hidden="1"/>
    <cellStyle name="Followed Hyperlink" xfId="4762" builtinId="9" hidden="1"/>
    <cellStyle name="Followed Hyperlink" xfId="4805" builtinId="9" hidden="1"/>
    <cellStyle name="Followed Hyperlink" xfId="4863" builtinId="9" hidden="1"/>
    <cellStyle name="Followed Hyperlink" xfId="4639" builtinId="9" hidden="1"/>
    <cellStyle name="Followed Hyperlink" xfId="4661" builtinId="9" hidden="1"/>
    <cellStyle name="Followed Hyperlink" xfId="4745" builtinId="9" hidden="1"/>
    <cellStyle name="Followed Hyperlink" xfId="4848" builtinId="9" hidden="1"/>
    <cellStyle name="Followed Hyperlink" xfId="4844" builtinId="9" hidden="1"/>
    <cellStyle name="Followed Hyperlink" xfId="4831" builtinId="9" hidden="1"/>
    <cellStyle name="Followed Hyperlink" xfId="4195" builtinId="9" hidden="1"/>
    <cellStyle name="Followed Hyperlink" xfId="4563" builtinId="9" hidden="1"/>
    <cellStyle name="Followed Hyperlink" xfId="4685" builtinId="9" hidden="1"/>
    <cellStyle name="Followed Hyperlink" xfId="4212" builtinId="9" hidden="1"/>
    <cellStyle name="Followed Hyperlink" xfId="4592" builtinId="9" hidden="1"/>
    <cellStyle name="Followed Hyperlink" xfId="4594" builtinId="9" hidden="1"/>
    <cellStyle name="Followed Hyperlink" xfId="4362" builtinId="9" hidden="1"/>
    <cellStyle name="Followed Hyperlink" xfId="4664" builtinId="9" hidden="1"/>
    <cellStyle name="Followed Hyperlink" xfId="4194" builtinId="9" hidden="1"/>
    <cellStyle name="Followed Hyperlink" xfId="4901" builtinId="9" hidden="1"/>
    <cellStyle name="Followed Hyperlink" xfId="4887" builtinId="9" hidden="1"/>
    <cellStyle name="Followed Hyperlink" xfId="4676" builtinId="9" hidden="1"/>
    <cellStyle name="Followed Hyperlink" xfId="4198" builtinId="9" hidden="1"/>
    <cellStyle name="Followed Hyperlink" xfId="4597" builtinId="9" hidden="1"/>
    <cellStyle name="Followed Hyperlink" xfId="4598" builtinId="9" hidden="1"/>
    <cellStyle name="Followed Hyperlink" xfId="4572" builtinId="9" hidden="1"/>
    <cellStyle name="Followed Hyperlink" xfId="4574" builtinId="9" hidden="1"/>
    <cellStyle name="Followed Hyperlink" xfId="4689" builtinId="9" hidden="1"/>
    <cellStyle name="Followed Hyperlink" xfId="4834" builtinId="9" hidden="1"/>
    <cellStyle name="Followed Hyperlink" xfId="4640" builtinId="9" hidden="1"/>
    <cellStyle name="Followed Hyperlink" xfId="4719" builtinId="9" hidden="1"/>
    <cellStyle name="Followed Hyperlink" xfId="5631" builtinId="9" hidden="1"/>
    <cellStyle name="Followed Hyperlink" xfId="4166" builtinId="9" hidden="1"/>
    <cellStyle name="Followed Hyperlink" xfId="5608" builtinId="9" hidden="1"/>
    <cellStyle name="Followed Hyperlink" xfId="4168" builtinId="9" hidden="1"/>
    <cellStyle name="Followed Hyperlink" xfId="5607" builtinId="9" hidden="1"/>
    <cellStyle name="Followed Hyperlink" xfId="4071" builtinId="9" hidden="1"/>
    <cellStyle name="Followed Hyperlink" xfId="5709" builtinId="9" hidden="1"/>
    <cellStyle name="Followed Hyperlink" xfId="5606" builtinId="9" hidden="1"/>
    <cellStyle name="Followed Hyperlink" xfId="5605" builtinId="9" hidden="1"/>
    <cellStyle name="Followed Hyperlink" xfId="4721" builtinId="9" hidden="1"/>
    <cellStyle name="Followed Hyperlink" xfId="5708" builtinId="9" hidden="1"/>
    <cellStyle name="Followed Hyperlink" xfId="5602" builtinId="9" hidden="1"/>
    <cellStyle name="Followed Hyperlink" xfId="5601" builtinId="9" hidden="1"/>
    <cellStyle name="Followed Hyperlink" xfId="5599" builtinId="9" hidden="1"/>
    <cellStyle name="Followed Hyperlink" xfId="5597" builtinId="9" hidden="1"/>
    <cellStyle name="Followed Hyperlink" xfId="5595" builtinId="9" hidden="1"/>
    <cellStyle name="Followed Hyperlink" xfId="5629" builtinId="9" hidden="1"/>
    <cellStyle name="Followed Hyperlink" xfId="4722" builtinId="9" hidden="1"/>
    <cellStyle name="Followed Hyperlink" xfId="5747" builtinId="9" hidden="1"/>
    <cellStyle name="Followed Hyperlink" xfId="5679" builtinId="9" hidden="1"/>
    <cellStyle name="Followed Hyperlink" xfId="5818" builtinId="9" hidden="1"/>
    <cellStyle name="Followed Hyperlink" xfId="5810" builtinId="9" hidden="1"/>
    <cellStyle name="Followed Hyperlink" xfId="5782" builtinId="9" hidden="1"/>
    <cellStyle name="Followed Hyperlink" xfId="5749" builtinId="9" hidden="1"/>
    <cellStyle name="Followed Hyperlink" xfId="5705" builtinId="9" hidden="1"/>
    <cellStyle name="Followed Hyperlink" xfId="5777" builtinId="9" hidden="1"/>
    <cellStyle name="Followed Hyperlink" xfId="5588" builtinId="9" hidden="1"/>
    <cellStyle name="Followed Hyperlink" xfId="5587" builtinId="9" hidden="1"/>
    <cellStyle name="Followed Hyperlink" xfId="5586" builtinId="9" hidden="1"/>
    <cellStyle name="Followed Hyperlink" xfId="5585" builtinId="9" hidden="1"/>
    <cellStyle name="Followed Hyperlink" xfId="5584" builtinId="9" hidden="1"/>
    <cellStyle name="Followed Hyperlink" xfId="5583" builtinId="9" hidden="1"/>
    <cellStyle name="Followed Hyperlink" xfId="5582" builtinId="9" hidden="1"/>
    <cellStyle name="Followed Hyperlink" xfId="5581" builtinId="9" hidden="1"/>
    <cellStyle name="Followed Hyperlink" xfId="4055" builtinId="9" hidden="1"/>
    <cellStyle name="Followed Hyperlink" xfId="5704" builtinId="9" hidden="1"/>
    <cellStyle name="Followed Hyperlink" xfId="4734" builtinId="9" hidden="1"/>
    <cellStyle name="Followed Hyperlink" xfId="5703" builtinId="9" hidden="1"/>
    <cellStyle name="Followed Hyperlink" xfId="5580" builtinId="9" hidden="1"/>
    <cellStyle name="Followed Hyperlink" xfId="4727" builtinId="9" hidden="1"/>
    <cellStyle name="Followed Hyperlink" xfId="4617" builtinId="9" hidden="1"/>
    <cellStyle name="Followed Hyperlink" xfId="5656" builtinId="9" hidden="1"/>
    <cellStyle name="Followed Hyperlink" xfId="5579" builtinId="9" hidden="1"/>
    <cellStyle name="Followed Hyperlink" xfId="4072" builtinId="9" hidden="1"/>
    <cellStyle name="Followed Hyperlink" xfId="5669" builtinId="9" hidden="1"/>
    <cellStyle name="Followed Hyperlink" xfId="5668" builtinId="9" hidden="1"/>
    <cellStyle name="Followed Hyperlink" xfId="5702" builtinId="9" hidden="1"/>
    <cellStyle name="Followed Hyperlink" xfId="5646" builtinId="9" hidden="1"/>
    <cellStyle name="Followed Hyperlink" xfId="4043" builtinId="9" hidden="1"/>
    <cellStyle name="Followed Hyperlink" xfId="5578" builtinId="9" hidden="1"/>
    <cellStyle name="Followed Hyperlink" xfId="4728" builtinId="9" hidden="1"/>
    <cellStyle name="Followed Hyperlink" xfId="4167" builtinId="9" hidden="1"/>
    <cellStyle name="Followed Hyperlink" xfId="5667" builtinId="9" hidden="1"/>
    <cellStyle name="Followed Hyperlink" xfId="5701" builtinId="9" hidden="1"/>
    <cellStyle name="Followed Hyperlink" xfId="4521" builtinId="9" hidden="1"/>
    <cellStyle name="Followed Hyperlink" xfId="4169" builtinId="9" hidden="1"/>
    <cellStyle name="Followed Hyperlink" xfId="5700" builtinId="9" hidden="1"/>
    <cellStyle name="Followed Hyperlink" xfId="4757" builtinId="9" hidden="1"/>
    <cellStyle name="Followed Hyperlink" xfId="5699" builtinId="9" hidden="1"/>
    <cellStyle name="Followed Hyperlink" xfId="4163" builtinId="9" hidden="1"/>
    <cellStyle name="Followed Hyperlink" xfId="4767" builtinId="9" hidden="1"/>
    <cellStyle name="Followed Hyperlink" xfId="5682" builtinId="9" hidden="1"/>
    <cellStyle name="Followed Hyperlink" xfId="5340" builtinId="9" hidden="1"/>
    <cellStyle name="Followed Hyperlink" xfId="4749" builtinId="9" hidden="1"/>
    <cellStyle name="Followed Hyperlink" xfId="4710" builtinId="9" hidden="1"/>
    <cellStyle name="Followed Hyperlink" xfId="4162" builtinId="9" hidden="1"/>
    <cellStyle name="Followed Hyperlink" xfId="4691" builtinId="9" hidden="1"/>
    <cellStyle name="Followed Hyperlink" xfId="5849" builtinId="9" hidden="1"/>
    <cellStyle name="Followed Hyperlink" xfId="5681" builtinId="9" hidden="1"/>
    <cellStyle name="Followed Hyperlink" xfId="5724" builtinId="9" hidden="1"/>
    <cellStyle name="Followed Hyperlink" xfId="5577" builtinId="9" hidden="1"/>
    <cellStyle name="Followed Hyperlink" xfId="5281" builtinId="9" hidden="1"/>
    <cellStyle name="Followed Hyperlink" xfId="4866" builtinId="9" hidden="1"/>
    <cellStyle name="Followed Hyperlink" xfId="5336" builtinId="9" hidden="1"/>
    <cellStyle name="Followed Hyperlink" xfId="4159" builtinId="9" hidden="1"/>
    <cellStyle name="Followed Hyperlink" xfId="4833" builtinId="9" hidden="1"/>
    <cellStyle name="Followed Hyperlink" xfId="5680" builtinId="9" hidden="1"/>
    <cellStyle name="Followed Hyperlink" xfId="5282" builtinId="9" hidden="1"/>
    <cellStyle name="Followed Hyperlink" xfId="4882" builtinId="9" hidden="1"/>
    <cellStyle name="Followed Hyperlink" xfId="5283" builtinId="9" hidden="1"/>
    <cellStyle name="Followed Hyperlink" xfId="4536" builtinId="9" hidden="1"/>
    <cellStyle name="Followed Hyperlink" xfId="5284" builtinId="9" hidden="1"/>
    <cellStyle name="Followed Hyperlink" xfId="4644" builtinId="9" hidden="1"/>
    <cellStyle name="Followed Hyperlink" xfId="3392" builtinId="9" hidden="1"/>
    <cellStyle name="Followed Hyperlink" xfId="5097" builtinId="9" hidden="1"/>
    <cellStyle name="Followed Hyperlink" xfId="4783" builtinId="9" hidden="1"/>
    <cellStyle name="Followed Hyperlink" xfId="6209" builtinId="9" hidden="1"/>
    <cellStyle name="Followed Hyperlink" xfId="6210" builtinId="9" hidden="1"/>
    <cellStyle name="Followed Hyperlink" xfId="6211" builtinId="9" hidden="1"/>
    <cellStyle name="Followed Hyperlink" xfId="6212" builtinId="9" hidden="1"/>
    <cellStyle name="Followed Hyperlink" xfId="6213" builtinId="9" hidden="1"/>
    <cellStyle name="Followed Hyperlink" xfId="6214" builtinId="9" hidden="1"/>
    <cellStyle name="Followed Hyperlink" xfId="6215" builtinId="9" hidden="1"/>
    <cellStyle name="Followed Hyperlink" xfId="6216" builtinId="9" hidden="1"/>
    <cellStyle name="Followed Hyperlink" xfId="6217" builtinId="9" hidden="1"/>
    <cellStyle name="Followed Hyperlink" xfId="6218" builtinId="9" hidden="1"/>
    <cellStyle name="Followed Hyperlink" xfId="6219" builtinId="9" hidden="1"/>
    <cellStyle name="Followed Hyperlink" xfId="6220" builtinId="9" hidden="1"/>
    <cellStyle name="Followed Hyperlink" xfId="6221" builtinId="9" hidden="1"/>
    <cellStyle name="Followed Hyperlink" xfId="6222" builtinId="9" hidden="1"/>
    <cellStyle name="Followed Hyperlink" xfId="6223" builtinId="9" hidden="1"/>
    <cellStyle name="Followed Hyperlink" xfId="6224" builtinId="9" hidden="1"/>
    <cellStyle name="Followed Hyperlink" xfId="6225" builtinId="9" hidden="1"/>
    <cellStyle name="Followed Hyperlink" xfId="6226" builtinId="9" hidden="1"/>
    <cellStyle name="Followed Hyperlink" xfId="6227" builtinId="9" hidden="1"/>
    <cellStyle name="Followed Hyperlink" xfId="6228" builtinId="9" hidden="1"/>
    <cellStyle name="Followed Hyperlink" xfId="6229" builtinId="9" hidden="1"/>
    <cellStyle name="Followed Hyperlink" xfId="6230" builtinId="9" hidden="1"/>
    <cellStyle name="Followed Hyperlink" xfId="6231" builtinId="9" hidden="1"/>
    <cellStyle name="Followed Hyperlink" xfId="6232" builtinId="9" hidden="1"/>
    <cellStyle name="Followed Hyperlink" xfId="6233"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39" builtinId="9" hidden="1"/>
    <cellStyle name="Followed Hyperlink" xfId="6240" builtinId="9" hidden="1"/>
    <cellStyle name="Followed Hyperlink" xfId="6241" builtinId="9" hidden="1"/>
    <cellStyle name="Followed Hyperlink" xfId="6242" builtinId="9" hidden="1"/>
    <cellStyle name="Followed Hyperlink" xfId="6243" builtinId="9" hidden="1"/>
    <cellStyle name="Followed Hyperlink" xfId="6244" builtinId="9" hidden="1"/>
    <cellStyle name="Followed Hyperlink" xfId="6245" builtinId="9" hidden="1"/>
    <cellStyle name="Followed Hyperlink" xfId="6246" builtinId="9" hidden="1"/>
    <cellStyle name="Followed Hyperlink" xfId="6247" builtinId="9" hidden="1"/>
    <cellStyle name="Followed Hyperlink" xfId="6248" builtinId="9" hidden="1"/>
    <cellStyle name="Followed Hyperlink" xfId="6249" builtinId="9" hidden="1"/>
    <cellStyle name="Followed Hyperlink" xfId="6250" builtinId="9" hidden="1"/>
    <cellStyle name="Followed Hyperlink" xfId="6251" builtinId="9" hidden="1"/>
    <cellStyle name="Followed Hyperlink" xfId="6252" builtinId="9" hidden="1"/>
    <cellStyle name="Followed Hyperlink" xfId="6253" builtinId="9" hidden="1"/>
    <cellStyle name="Followed Hyperlink" xfId="6254" builtinId="9" hidden="1"/>
    <cellStyle name="Followed Hyperlink" xfId="6255" builtinId="9" hidden="1"/>
    <cellStyle name="Followed Hyperlink" xfId="6256" builtinId="9" hidden="1"/>
    <cellStyle name="Followed Hyperlink" xfId="6262" builtinId="9" hidden="1"/>
    <cellStyle name="Followed Hyperlink" xfId="6263" builtinId="9" hidden="1"/>
    <cellStyle name="Followed Hyperlink" xfId="6264" builtinId="9" hidden="1"/>
    <cellStyle name="Followed Hyperlink" xfId="6265" builtinId="9" hidden="1"/>
    <cellStyle name="Followed Hyperlink" xfId="6266" builtinId="9" hidden="1"/>
    <cellStyle name="Followed Hyperlink" xfId="6267" builtinId="9" hidden="1"/>
    <cellStyle name="Followed Hyperlink" xfId="6268" builtinId="9" hidden="1"/>
    <cellStyle name="Followed Hyperlink" xfId="6269" builtinId="9" hidden="1"/>
    <cellStyle name="Followed Hyperlink" xfId="6270" builtinId="9" hidden="1"/>
    <cellStyle name="Followed Hyperlink" xfId="6271"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77" builtinId="9" hidden="1"/>
    <cellStyle name="Followed Hyperlink" xfId="6278" builtinId="9" hidden="1"/>
    <cellStyle name="Followed Hyperlink" xfId="6279" builtinId="9" hidden="1"/>
    <cellStyle name="Followed Hyperlink" xfId="6280" builtinId="9" hidden="1"/>
    <cellStyle name="Followed Hyperlink" xfId="6281" builtinId="9" hidden="1"/>
    <cellStyle name="Followed Hyperlink" xfId="6282" builtinId="9" hidden="1"/>
    <cellStyle name="Followed Hyperlink" xfId="6283" builtinId="9" hidden="1"/>
    <cellStyle name="Followed Hyperlink" xfId="6284" builtinId="9" hidden="1"/>
    <cellStyle name="Followed Hyperlink" xfId="6285" builtinId="9" hidden="1"/>
    <cellStyle name="Followed Hyperlink" xfId="6286" builtinId="9" hidden="1"/>
    <cellStyle name="Followed Hyperlink" xfId="6287" builtinId="9" hidden="1"/>
    <cellStyle name="Followed Hyperlink" xfId="6288" builtinId="9" hidden="1"/>
    <cellStyle name="Followed Hyperlink" xfId="6289" builtinId="9" hidden="1"/>
    <cellStyle name="Followed Hyperlink" xfId="6290" builtinId="9" hidden="1"/>
    <cellStyle name="Followed Hyperlink" xfId="6291" builtinId="9" hidden="1"/>
    <cellStyle name="Followed Hyperlink" xfId="6292" builtinId="9" hidden="1"/>
    <cellStyle name="Followed Hyperlink" xfId="6293" builtinId="9" hidden="1"/>
    <cellStyle name="Followed Hyperlink" xfId="6294" builtinId="9" hidden="1"/>
    <cellStyle name="Followed Hyperlink" xfId="6295" builtinId="9" hidden="1"/>
    <cellStyle name="Followed Hyperlink" xfId="6296" builtinId="9" hidden="1"/>
    <cellStyle name="Followed Hyperlink" xfId="6297" builtinId="9" hidden="1"/>
    <cellStyle name="Followed Hyperlink" xfId="6298" builtinId="9" hidden="1"/>
    <cellStyle name="Followed Hyperlink" xfId="6299" builtinId="9" hidden="1"/>
    <cellStyle name="Followed Hyperlink" xfId="6300" builtinId="9" hidden="1"/>
    <cellStyle name="Followed Hyperlink" xfId="6301" builtinId="9" hidden="1"/>
    <cellStyle name="Followed Hyperlink" xfId="6302" builtinId="9" hidden="1"/>
    <cellStyle name="Followed Hyperlink" xfId="6303" builtinId="9" hidden="1"/>
    <cellStyle name="Followed Hyperlink" xfId="6304" builtinId="9" hidden="1"/>
    <cellStyle name="Followed Hyperlink" xfId="6305" builtinId="9" hidden="1"/>
    <cellStyle name="Followed Hyperlink" xfId="6306" builtinId="9" hidden="1"/>
    <cellStyle name="Followed Hyperlink" xfId="6307" builtinId="9" hidden="1"/>
    <cellStyle name="Followed Hyperlink" xfId="6308" builtinId="9" hidden="1"/>
    <cellStyle name="Followed Hyperlink" xfId="6309" builtinId="9" hidden="1"/>
    <cellStyle name="Followed Hyperlink" xfId="6310" builtinId="9" hidden="1"/>
    <cellStyle name="Followed Hyperlink" xfId="6311" builtinId="9" hidden="1"/>
    <cellStyle name="Followed Hyperlink" xfId="6318" builtinId="9" hidden="1"/>
    <cellStyle name="Followed Hyperlink" xfId="6319" builtinId="9" hidden="1"/>
    <cellStyle name="Followed Hyperlink" xfId="6320" builtinId="9" hidden="1"/>
    <cellStyle name="Followed Hyperlink" xfId="6321" builtinId="9" hidden="1"/>
    <cellStyle name="Followed Hyperlink" xfId="6322" builtinId="9" hidden="1"/>
    <cellStyle name="Followed Hyperlink" xfId="6323" builtinId="9" hidden="1"/>
    <cellStyle name="Followed Hyperlink" xfId="6324" builtinId="9" hidden="1"/>
    <cellStyle name="Followed Hyperlink" xfId="6325" builtinId="9" hidden="1"/>
    <cellStyle name="Followed Hyperlink" xfId="6326" builtinId="9" hidden="1"/>
    <cellStyle name="Followed Hyperlink" xfId="6327" builtinId="9" hidden="1"/>
    <cellStyle name="Followed Hyperlink" xfId="6328" builtinId="9" hidden="1"/>
    <cellStyle name="Followed Hyperlink" xfId="6329" builtinId="9" hidden="1"/>
    <cellStyle name="Followed Hyperlink" xfId="6330" builtinId="9" hidden="1"/>
    <cellStyle name="Followed Hyperlink" xfId="6331" builtinId="9" hidden="1"/>
    <cellStyle name="Followed Hyperlink" xfId="6332" builtinId="9" hidden="1"/>
    <cellStyle name="Followed Hyperlink" xfId="6333" builtinId="9" hidden="1"/>
    <cellStyle name="Followed Hyperlink" xfId="6334" builtinId="9" hidden="1"/>
    <cellStyle name="Followed Hyperlink" xfId="6335" builtinId="9" hidden="1"/>
    <cellStyle name="Followed Hyperlink" xfId="6336" builtinId="9" hidden="1"/>
    <cellStyle name="Followed Hyperlink" xfId="6337" builtinId="9" hidden="1"/>
    <cellStyle name="Followed Hyperlink" xfId="6338" builtinId="9" hidden="1"/>
    <cellStyle name="Followed Hyperlink" xfId="6339" builtinId="9" hidden="1"/>
    <cellStyle name="Followed Hyperlink" xfId="6340" builtinId="9" hidden="1"/>
    <cellStyle name="Followed Hyperlink" xfId="6341" builtinId="9" hidden="1"/>
    <cellStyle name="Followed Hyperlink" xfId="6342" builtinId="9" hidden="1"/>
    <cellStyle name="Followed Hyperlink" xfId="6343" builtinId="9" hidden="1"/>
    <cellStyle name="Followed Hyperlink" xfId="6344" builtinId="9" hidden="1"/>
    <cellStyle name="Followed Hyperlink" xfId="6345" builtinId="9" hidden="1"/>
    <cellStyle name="Followed Hyperlink" xfId="6346" builtinId="9" hidden="1"/>
    <cellStyle name="Followed Hyperlink" xfId="6347"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3" builtinId="9" hidden="1"/>
    <cellStyle name="Followed Hyperlink" xfId="6354" builtinId="9" hidden="1"/>
    <cellStyle name="Followed Hyperlink" xfId="6355" builtinId="9" hidden="1"/>
    <cellStyle name="Followed Hyperlink" xfId="6356" builtinId="9" hidden="1"/>
    <cellStyle name="Followed Hyperlink" xfId="6357" builtinId="9" hidden="1"/>
    <cellStyle name="Followed Hyperlink" xfId="6358" builtinId="9" hidden="1"/>
    <cellStyle name="Followed Hyperlink" xfId="6359" builtinId="9" hidden="1"/>
    <cellStyle name="Followed Hyperlink" xfId="6360" builtinId="9" hidden="1"/>
    <cellStyle name="Followed Hyperlink" xfId="6361" builtinId="9" hidden="1"/>
    <cellStyle name="Followed Hyperlink" xfId="6362" builtinId="9" hidden="1"/>
    <cellStyle name="Followed Hyperlink" xfId="6363" builtinId="9" hidden="1"/>
    <cellStyle name="Followed Hyperlink" xfId="6364" builtinId="9" hidden="1"/>
    <cellStyle name="Followed Hyperlink" xfId="6365" builtinId="9" hidden="1"/>
    <cellStyle name="Followed Hyperlink" xfId="6366" builtinId="9" hidden="1"/>
    <cellStyle name="Followed Hyperlink" xfId="6367" builtinId="9" hidden="1"/>
    <cellStyle name="Followed Hyperlink" xfId="6368" builtinId="9" hidden="1"/>
    <cellStyle name="Followed Hyperlink" xfId="6369" builtinId="9" hidden="1"/>
    <cellStyle name="Followed Hyperlink" xfId="6370" builtinId="9" hidden="1"/>
    <cellStyle name="Followed Hyperlink" xfId="6371" builtinId="9" hidden="1"/>
    <cellStyle name="Followed Hyperlink" xfId="6372" builtinId="9" hidden="1"/>
    <cellStyle name="Followed Hyperlink" xfId="6373" builtinId="9" hidden="1"/>
    <cellStyle name="Followed Hyperlink" xfId="6374" builtinId="9" hidden="1"/>
    <cellStyle name="Followed Hyperlink" xfId="6375" builtinId="9" hidden="1"/>
    <cellStyle name="Followed Hyperlink" xfId="6376" builtinId="9" hidden="1"/>
    <cellStyle name="Followed Hyperlink" xfId="6377" builtinId="9" hidden="1"/>
    <cellStyle name="Followed Hyperlink" xfId="6378" builtinId="9" hidden="1"/>
    <cellStyle name="Followed Hyperlink" xfId="6379" builtinId="9" hidden="1"/>
    <cellStyle name="Followed Hyperlink" xfId="6380" builtinId="9" hidden="1"/>
    <cellStyle name="Followed Hyperlink" xfId="6381" builtinId="9" hidden="1"/>
    <cellStyle name="Followed Hyperlink" xfId="6382" builtinId="9" hidden="1"/>
    <cellStyle name="Followed Hyperlink" xfId="6383" builtinId="9" hidden="1"/>
    <cellStyle name="Followed Hyperlink" xfId="6384" builtinId="9" hidden="1"/>
    <cellStyle name="Followed Hyperlink" xfId="6385"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1" builtinId="9" hidden="1"/>
    <cellStyle name="Followed Hyperlink" xfId="6392" builtinId="9" hidden="1"/>
    <cellStyle name="Followed Hyperlink" xfId="6393" builtinId="9" hidden="1"/>
    <cellStyle name="Followed Hyperlink" xfId="6394" builtinId="9" hidden="1"/>
    <cellStyle name="Followed Hyperlink" xfId="6395" builtinId="9" hidden="1"/>
    <cellStyle name="Followed Hyperlink" xfId="6396" builtinId="9" hidden="1"/>
    <cellStyle name="Followed Hyperlink" xfId="6397" builtinId="9" hidden="1"/>
    <cellStyle name="Followed Hyperlink" xfId="6398" builtinId="9" hidden="1"/>
    <cellStyle name="Followed Hyperlink" xfId="6399" builtinId="9" hidden="1"/>
    <cellStyle name="Followed Hyperlink" xfId="6400" builtinId="9" hidden="1"/>
    <cellStyle name="Followed Hyperlink" xfId="6401" builtinId="9" hidden="1"/>
    <cellStyle name="Followed Hyperlink" xfId="6402" builtinId="9" hidden="1"/>
    <cellStyle name="Followed Hyperlink" xfId="6403" builtinId="9" hidden="1"/>
    <cellStyle name="Followed Hyperlink" xfId="6404" builtinId="9" hidden="1"/>
    <cellStyle name="Followed Hyperlink" xfId="6405" builtinId="9" hidden="1"/>
    <cellStyle name="Followed Hyperlink" xfId="6406" builtinId="9" hidden="1"/>
    <cellStyle name="Followed Hyperlink" xfId="6407" builtinId="9" hidden="1"/>
    <cellStyle name="Followed Hyperlink" xfId="6408" builtinId="9" hidden="1"/>
    <cellStyle name="Followed Hyperlink" xfId="6409" builtinId="9" hidden="1"/>
    <cellStyle name="Followed Hyperlink" xfId="6410" builtinId="9" hidden="1"/>
    <cellStyle name="Followed Hyperlink" xfId="6411" builtinId="9" hidden="1"/>
    <cellStyle name="Followed Hyperlink" xfId="6412" builtinId="9" hidden="1"/>
    <cellStyle name="Followed Hyperlink" xfId="6413" builtinId="9" hidden="1"/>
    <cellStyle name="Followed Hyperlink" xfId="6414" builtinId="9" hidden="1"/>
    <cellStyle name="Followed Hyperlink" xfId="6415" builtinId="9" hidden="1"/>
    <cellStyle name="Followed Hyperlink" xfId="6416" builtinId="9" hidden="1"/>
    <cellStyle name="Followed Hyperlink" xfId="6417" builtinId="9" hidden="1"/>
    <cellStyle name="Followed Hyperlink" xfId="6418" builtinId="9" hidden="1"/>
    <cellStyle name="Followed Hyperlink" xfId="6419" builtinId="9" hidden="1"/>
    <cellStyle name="Followed Hyperlink" xfId="6420" builtinId="9" hidden="1"/>
    <cellStyle name="Followed Hyperlink" xfId="6421" builtinId="9" hidden="1"/>
    <cellStyle name="Followed Hyperlink" xfId="6422" builtinId="9" hidden="1"/>
    <cellStyle name="Followed Hyperlink" xfId="6423"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29" builtinId="9" hidden="1"/>
    <cellStyle name="Followed Hyperlink" xfId="6430" builtinId="9" hidden="1"/>
    <cellStyle name="Followed Hyperlink" xfId="6431" builtinId="9" hidden="1"/>
    <cellStyle name="Followed Hyperlink" xfId="6432" builtinId="9" hidden="1"/>
    <cellStyle name="Followed Hyperlink" xfId="6433" builtinId="9" hidden="1"/>
    <cellStyle name="Followed Hyperlink" xfId="6434" builtinId="9" hidden="1"/>
    <cellStyle name="Followed Hyperlink" xfId="6435" builtinId="9" hidden="1"/>
    <cellStyle name="Followed Hyperlink" xfId="6436" builtinId="9" hidden="1"/>
    <cellStyle name="Followed Hyperlink" xfId="6437" builtinId="9" hidden="1"/>
    <cellStyle name="Followed Hyperlink" xfId="6438" builtinId="9" hidden="1"/>
    <cellStyle name="Followed Hyperlink" xfId="6439" builtinId="9" hidden="1"/>
    <cellStyle name="Followed Hyperlink" xfId="6440" builtinId="9" hidden="1"/>
    <cellStyle name="Followed Hyperlink" xfId="6441" builtinId="9" hidden="1"/>
    <cellStyle name="Followed Hyperlink" xfId="6442" builtinId="9" hidden="1"/>
    <cellStyle name="Followed Hyperlink" xfId="6443" builtinId="9" hidden="1"/>
    <cellStyle name="Followed Hyperlink" xfId="6444" builtinId="9" hidden="1"/>
    <cellStyle name="Followed Hyperlink" xfId="6445" builtinId="9" hidden="1"/>
    <cellStyle name="Followed Hyperlink" xfId="6446" builtinId="9" hidden="1"/>
    <cellStyle name="Followed Hyperlink" xfId="6447" builtinId="9" hidden="1"/>
    <cellStyle name="Followed Hyperlink" xfId="6448" builtinId="9" hidden="1"/>
    <cellStyle name="Followed Hyperlink" xfId="6449" builtinId="9" hidden="1"/>
    <cellStyle name="Followed Hyperlink" xfId="6450" builtinId="9" hidden="1"/>
    <cellStyle name="Followed Hyperlink" xfId="6451" builtinId="9" hidden="1"/>
    <cellStyle name="Followed Hyperlink" xfId="6452" builtinId="9" hidden="1"/>
    <cellStyle name="Followed Hyperlink" xfId="6453" builtinId="9" hidden="1"/>
    <cellStyle name="Followed Hyperlink" xfId="6454" builtinId="9" hidden="1"/>
    <cellStyle name="Followed Hyperlink" xfId="6455" builtinId="9" hidden="1"/>
    <cellStyle name="Followed Hyperlink" xfId="6456" builtinId="9" hidden="1"/>
    <cellStyle name="Followed Hyperlink" xfId="6457" builtinId="9" hidden="1"/>
    <cellStyle name="Followed Hyperlink" xfId="6458" builtinId="9" hidden="1"/>
    <cellStyle name="Followed Hyperlink" xfId="6459" builtinId="9" hidden="1"/>
    <cellStyle name="Followed Hyperlink" xfId="6460" builtinId="9" hidden="1"/>
    <cellStyle name="Followed Hyperlink" xfId="6461"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5686" builtinId="9" hidden="1"/>
    <cellStyle name="Followed Hyperlink" xfId="6798" builtinId="9" hidden="1"/>
    <cellStyle name="Followed Hyperlink" xfId="6761" builtinId="9" hidden="1"/>
    <cellStyle name="Followed Hyperlink" xfId="6648" builtinId="9" hidden="1"/>
    <cellStyle name="Followed Hyperlink" xfId="6628" builtinId="9" hidden="1"/>
    <cellStyle name="Followed Hyperlink" xfId="6631" builtinId="9" hidden="1"/>
    <cellStyle name="Followed Hyperlink" xfId="6710" builtinId="9" hidden="1"/>
    <cellStyle name="Followed Hyperlink" xfId="6548" builtinId="9" hidden="1"/>
    <cellStyle name="Followed Hyperlink" xfId="4618" builtinId="9" hidden="1"/>
    <cellStyle name="Followed Hyperlink" xfId="6618" builtinId="9" hidden="1"/>
    <cellStyle name="Followed Hyperlink" xfId="6520" builtinId="9" hidden="1"/>
    <cellStyle name="Followed Hyperlink" xfId="6702" builtinId="9" hidden="1"/>
    <cellStyle name="Followed Hyperlink" xfId="6519" builtinId="9" hidden="1"/>
    <cellStyle name="Followed Hyperlink" xfId="5683" builtinId="9" hidden="1"/>
    <cellStyle name="Followed Hyperlink" xfId="6831" builtinId="9" hidden="1"/>
    <cellStyle name="Followed Hyperlink" xfId="6699" builtinId="9" hidden="1"/>
    <cellStyle name="Followed Hyperlink" xfId="6596" builtinId="9" hidden="1"/>
    <cellStyle name="Followed Hyperlink" xfId="6517" builtinId="9" hidden="1"/>
    <cellStyle name="Followed Hyperlink" xfId="6518" builtinId="9" hidden="1"/>
    <cellStyle name="Followed Hyperlink" xfId="7183" builtinId="9" hidden="1"/>
    <cellStyle name="Followed Hyperlink" xfId="6837" builtinId="9" hidden="1"/>
    <cellStyle name="Followed Hyperlink" xfId="6849" builtinId="9" hidden="1"/>
    <cellStyle name="Followed Hyperlink" xfId="6748" builtinId="9" hidden="1"/>
    <cellStyle name="Followed Hyperlink" xfId="6747" builtinId="9" hidden="1"/>
    <cellStyle name="Followed Hyperlink" xfId="6746" builtinId="9" hidden="1"/>
    <cellStyle name="Followed Hyperlink" xfId="6745" builtinId="9" hidden="1"/>
    <cellStyle name="Followed Hyperlink" xfId="6544" builtinId="9" hidden="1"/>
    <cellStyle name="Followed Hyperlink" xfId="5492" builtinId="9" hidden="1"/>
    <cellStyle name="Followed Hyperlink" xfId="6515" builtinId="9" hidden="1"/>
    <cellStyle name="Followed Hyperlink" xfId="6814" builtinId="9" hidden="1"/>
    <cellStyle name="Followed Hyperlink" xfId="6513" builtinId="9" hidden="1"/>
    <cellStyle name="Followed Hyperlink" xfId="6514" builtinId="9" hidden="1"/>
    <cellStyle name="Followed Hyperlink" xfId="5500" builtinId="9" hidden="1"/>
    <cellStyle name="Followed Hyperlink" xfId="6711" builtinId="9" hidden="1"/>
    <cellStyle name="Followed Hyperlink" xfId="6539" builtinId="9" hidden="1"/>
    <cellStyle name="Followed Hyperlink" xfId="6540" builtinId="9" hidden="1"/>
    <cellStyle name="Followed Hyperlink" xfId="5495" builtinId="9" hidden="1"/>
    <cellStyle name="Followed Hyperlink" xfId="6744" builtinId="9" hidden="1"/>
    <cellStyle name="Followed Hyperlink" xfId="5774" builtinId="9" hidden="1"/>
    <cellStyle name="Followed Hyperlink" xfId="6802" builtinId="9" hidden="1"/>
    <cellStyle name="Followed Hyperlink" xfId="6777" builtinId="9" hidden="1"/>
    <cellStyle name="Followed Hyperlink" xfId="6743" builtinId="9" hidden="1"/>
    <cellStyle name="Followed Hyperlink" xfId="6787" builtinId="9" hidden="1"/>
    <cellStyle name="Followed Hyperlink" xfId="6725" builtinId="9" hidden="1"/>
    <cellStyle name="Followed Hyperlink" xfId="6789" builtinId="9" hidden="1"/>
    <cellStyle name="Followed Hyperlink" xfId="6742" builtinId="9" hidden="1"/>
    <cellStyle name="Followed Hyperlink" xfId="6741" builtinId="9" hidden="1"/>
    <cellStyle name="Followed Hyperlink" xfId="6740" builtinId="9" hidden="1"/>
    <cellStyle name="Followed Hyperlink" xfId="5616" builtinId="9" hidden="1"/>
    <cellStyle name="Followed Hyperlink" xfId="6723" builtinId="9" hidden="1"/>
    <cellStyle name="Followed Hyperlink" xfId="5628" builtinId="9" hidden="1"/>
    <cellStyle name="Followed Hyperlink" xfId="5820" builtinId="9" hidden="1"/>
    <cellStyle name="Followed Hyperlink" xfId="6800" builtinId="9" hidden="1"/>
    <cellStyle name="Followed Hyperlink" xfId="6763" builtinId="9" hidden="1"/>
    <cellStyle name="Followed Hyperlink" xfId="6649" builtinId="9" hidden="1"/>
    <cellStyle name="Followed Hyperlink" xfId="6609" builtinId="9" hidden="1"/>
    <cellStyle name="Followed Hyperlink" xfId="6586" builtinId="9" hidden="1"/>
    <cellStyle name="Followed Hyperlink" xfId="6538" builtinId="9" hidden="1"/>
    <cellStyle name="Followed Hyperlink" xfId="4649" builtinId="9" hidden="1"/>
    <cellStyle name="Followed Hyperlink" xfId="6707" builtinId="9" hidden="1"/>
    <cellStyle name="Followed Hyperlink" xfId="6595" builtinId="9" hidden="1"/>
    <cellStyle name="Followed Hyperlink" xfId="6509" builtinId="9" hidden="1"/>
    <cellStyle name="Followed Hyperlink" xfId="6508" builtinId="9" hidden="1"/>
    <cellStyle name="Followed Hyperlink" xfId="6507" builtinId="9" hidden="1"/>
    <cellStyle name="Followed Hyperlink" xfId="6506" builtinId="9" hidden="1"/>
    <cellStyle name="Followed Hyperlink" xfId="4781" builtinId="9" hidden="1"/>
    <cellStyle name="Followed Hyperlink" xfId="6824" builtinId="9" hidden="1"/>
    <cellStyle name="Followed Hyperlink" xfId="4535" builtinId="9" hidden="1"/>
    <cellStyle name="Followed Hyperlink" xfId="6633" builtinId="9" hidden="1"/>
    <cellStyle name="Followed Hyperlink" xfId="6623" builtinId="9" hidden="1"/>
    <cellStyle name="Followed Hyperlink" xfId="6536" builtinId="9" hidden="1"/>
    <cellStyle name="Followed Hyperlink" xfId="4873" builtinId="9" hidden="1"/>
    <cellStyle name="Followed Hyperlink" xfId="6717" builtinId="9" hidden="1"/>
    <cellStyle name="Followed Hyperlink" xfId="6624" builtinId="9" hidden="1"/>
    <cellStyle name="Followed Hyperlink" xfId="6535" builtinId="9" hidden="1"/>
    <cellStyle name="Followed Hyperlink" xfId="5698" builtinId="9" hidden="1"/>
    <cellStyle name="Followed Hyperlink" xfId="6503" builtinId="9" hidden="1"/>
    <cellStyle name="Followed Hyperlink" xfId="6502" builtinId="9" hidden="1"/>
    <cellStyle name="Followed Hyperlink" xfId="5503" builtinId="9" hidden="1"/>
    <cellStyle name="Followed Hyperlink" xfId="6501" builtinId="9" hidden="1"/>
    <cellStyle name="Followed Hyperlink" xfId="5688" builtinId="9" hidden="1"/>
    <cellStyle name="Followed Hyperlink" xfId="6775" builtinId="9" hidden="1"/>
    <cellStyle name="Followed Hyperlink" xfId="6738" builtinId="9" hidden="1"/>
    <cellStyle name="Followed Hyperlink" xfId="6496" builtinId="9" hidden="1"/>
    <cellStyle name="Followed Hyperlink" xfId="6500" builtinId="9" hidden="1"/>
    <cellStyle name="Followed Hyperlink" xfId="6532" builtinId="9" hidden="1"/>
    <cellStyle name="Followed Hyperlink" xfId="5497" builtinId="9" hidden="1"/>
    <cellStyle name="Followed Hyperlink" xfId="6807" builtinId="9" hidden="1"/>
    <cellStyle name="Followed Hyperlink" xfId="6497" builtinId="9" hidden="1"/>
    <cellStyle name="Followed Hyperlink" xfId="6498" builtinId="9" hidden="1"/>
    <cellStyle name="Followed Hyperlink" xfId="4672" builtinId="9" hidden="1"/>
    <cellStyle name="Followed Hyperlink" xfId="6829" builtinId="9" hidden="1"/>
    <cellStyle name="Followed Hyperlink" xfId="6773" builtinId="9" hidden="1"/>
    <cellStyle name="Followed Hyperlink" xfId="7182" builtinId="9" hidden="1"/>
    <cellStyle name="Followed Hyperlink" xfId="6842" builtinId="9" hidden="1"/>
    <cellStyle name="Followed Hyperlink" xfId="6839" builtinId="9" hidden="1"/>
    <cellStyle name="Followed Hyperlink" xfId="6826" builtinId="9" hidden="1"/>
    <cellStyle name="Followed Hyperlink" xfId="4160" builtinId="9" hidden="1"/>
    <cellStyle name="Followed Hyperlink" xfId="6735" builtinId="9" hidden="1"/>
    <cellStyle name="Followed Hyperlink" xfId="6734" builtinId="9" hidden="1"/>
    <cellStyle name="Followed Hyperlink" xfId="6733" builtinId="9" hidden="1"/>
    <cellStyle name="Followed Hyperlink" xfId="6732" builtinId="9" hidden="1"/>
    <cellStyle name="Followed Hyperlink" xfId="6529" builtinId="9" hidden="1"/>
    <cellStyle name="Followed Hyperlink" xfId="5684" builtinId="9" hidden="1"/>
    <cellStyle name="Followed Hyperlink" xfId="6494" builtinId="9" hidden="1"/>
    <cellStyle name="Followed Hyperlink" xfId="6527" builtinId="9" hidden="1"/>
    <cellStyle name="Followed Hyperlink" xfId="5504" builtinId="9" hidden="1"/>
    <cellStyle name="Followed Hyperlink" xfId="6828" builtinId="9" hidden="1"/>
    <cellStyle name="Followed Hyperlink" xfId="6772" builtinId="9" hidden="1"/>
    <cellStyle name="Followed Hyperlink" xfId="6770" builtinId="9" hidden="1"/>
    <cellStyle name="Followed Hyperlink" xfId="6823" builtinId="9" hidden="1"/>
    <cellStyle name="Followed Hyperlink" xfId="6821" builtinId="9" hidden="1"/>
    <cellStyle name="Followed Hyperlink" xfId="6816" builtinId="9" hidden="1"/>
    <cellStyle name="Followed Hyperlink" xfId="6801" builtinId="9" hidden="1"/>
    <cellStyle name="Followed Hyperlink" xfId="6848" builtinId="9" hidden="1"/>
    <cellStyle name="Followed Hyperlink" xfId="5505" builtinId="9" hidden="1"/>
    <cellStyle name="Followed Hyperlink" xfId="6489" builtinId="9" hidden="1"/>
    <cellStyle name="Followed Hyperlink" xfId="6490" builtinId="9" hidden="1"/>
    <cellStyle name="Followed Hyperlink" xfId="4723" builtinId="9" hidden="1"/>
    <cellStyle name="Followed Hyperlink" xfId="5784" builtinId="9" hidden="1"/>
    <cellStyle name="Followed Hyperlink" xfId="6768" builtinId="9" hidden="1"/>
    <cellStyle name="Followed Hyperlink" xfId="6784" builtinId="9" hidden="1"/>
    <cellStyle name="Followed Hyperlink" xfId="6652" builtinId="9" hidden="1"/>
    <cellStyle name="Followed Hyperlink" xfId="6785" builtinId="9" hidden="1"/>
    <cellStyle name="Followed Hyperlink" xfId="6721" builtinId="9" hidden="1"/>
    <cellStyle name="Followed Hyperlink" xfId="6641" builtinId="9" hidden="1"/>
    <cellStyle name="Followed Hyperlink" xfId="6597" builtinId="9" hidden="1"/>
    <cellStyle name="Followed Hyperlink" xfId="6606" builtinId="9" hidden="1"/>
    <cellStyle name="Followed Hyperlink" xfId="6799" builtinId="9" hidden="1"/>
    <cellStyle name="Followed Hyperlink" xfId="6762" builtinId="9" hidden="1"/>
    <cellStyle name="Followed Hyperlink" xfId="6647" builtinId="9" hidden="1"/>
    <cellStyle name="Followed Hyperlink" xfId="6627" builtinId="9" hidden="1"/>
    <cellStyle name="Followed Hyperlink" xfId="6797" builtinId="9" hidden="1"/>
    <cellStyle name="Followed Hyperlink" xfId="6760" builtinId="9" hidden="1"/>
    <cellStyle name="Followed Hyperlink" xfId="6708" builtinId="9" hidden="1"/>
    <cellStyle name="Followed Hyperlink" xfId="6636" builtinId="9" hidden="1"/>
    <cellStyle name="Followed Hyperlink" xfId="6522" builtinId="9" hidden="1"/>
    <cellStyle name="Followed Hyperlink" xfId="6620" builtinId="9" hidden="1"/>
    <cellStyle name="Followed Hyperlink" xfId="6700" builtinId="9" hidden="1"/>
    <cellStyle name="Followed Hyperlink" xfId="6488" builtinId="9" hidden="1"/>
    <cellStyle name="Followed Hyperlink" xfId="6585" builtinId="9" hidden="1"/>
    <cellStyle name="Followed Hyperlink" xfId="6690" builtinId="9" hidden="1"/>
    <cellStyle name="Followed Hyperlink" xfId="5506" builtinId="9" hidden="1"/>
    <cellStyle name="Followed Hyperlink" xfId="6689" builtinId="9" hidden="1"/>
    <cellStyle name="Followed Hyperlink" xfId="6630" builtinId="9" hidden="1"/>
    <cellStyle name="Followed Hyperlink" xfId="4161" builtinId="9" hidden="1"/>
    <cellStyle name="Followed Hyperlink" xfId="6646" builtinId="9" hidden="1"/>
    <cellStyle name="Followed Hyperlink" xfId="6581" builtinId="9" hidden="1"/>
    <cellStyle name="Followed Hyperlink" xfId="4227" builtinId="9" hidden="1"/>
    <cellStyle name="Followed Hyperlink" xfId="4102" builtinId="9" hidden="1"/>
    <cellStyle name="Followed Hyperlink" xfId="7179" builtinId="9" hidden="1"/>
    <cellStyle name="Followed Hyperlink" xfId="7177" builtinId="9" hidden="1"/>
    <cellStyle name="Followed Hyperlink" xfId="7175" builtinId="9" hidden="1"/>
    <cellStyle name="Followed Hyperlink" xfId="7173" builtinId="9" hidden="1"/>
    <cellStyle name="Followed Hyperlink" xfId="7171" builtinId="9" hidden="1"/>
    <cellStyle name="Followed Hyperlink" xfId="7169" builtinId="9" hidden="1"/>
    <cellStyle name="Followed Hyperlink" xfId="7167" builtinId="9" hidden="1"/>
    <cellStyle name="Followed Hyperlink" xfId="7165" builtinId="9" hidden="1"/>
    <cellStyle name="Followed Hyperlink" xfId="7163" builtinId="9" hidden="1"/>
    <cellStyle name="Followed Hyperlink" xfId="7161" builtinId="9" hidden="1"/>
    <cellStyle name="Followed Hyperlink" xfId="7159" builtinId="9" hidden="1"/>
    <cellStyle name="Followed Hyperlink" xfId="7157" builtinId="9" hidden="1"/>
    <cellStyle name="Followed Hyperlink" xfId="7155" builtinId="9" hidden="1"/>
    <cellStyle name="Followed Hyperlink" xfId="7153" builtinId="9" hidden="1"/>
    <cellStyle name="Followed Hyperlink" xfId="7151" builtinId="9" hidden="1"/>
    <cellStyle name="Followed Hyperlink" xfId="7149" builtinId="9" hidden="1"/>
    <cellStyle name="Followed Hyperlink" xfId="7147" builtinId="9" hidden="1"/>
    <cellStyle name="Followed Hyperlink" xfId="7145" builtinId="9" hidden="1"/>
    <cellStyle name="Followed Hyperlink" xfId="7143" builtinId="9" hidden="1"/>
    <cellStyle name="Followed Hyperlink" xfId="7141" builtinId="9" hidden="1"/>
    <cellStyle name="Followed Hyperlink" xfId="7139" builtinId="9" hidden="1"/>
    <cellStyle name="Followed Hyperlink" xfId="7137" builtinId="9" hidden="1"/>
    <cellStyle name="Followed Hyperlink" xfId="7135" builtinId="9" hidden="1"/>
    <cellStyle name="Followed Hyperlink" xfId="7133" builtinId="9" hidden="1"/>
    <cellStyle name="Followed Hyperlink" xfId="7131" builtinId="9" hidden="1"/>
    <cellStyle name="Followed Hyperlink" xfId="7129" builtinId="9" hidden="1"/>
    <cellStyle name="Followed Hyperlink" xfId="7127" builtinId="9" hidden="1"/>
    <cellStyle name="Followed Hyperlink" xfId="7125" builtinId="9" hidden="1"/>
    <cellStyle name="Followed Hyperlink" xfId="7123" builtinId="9" hidden="1"/>
    <cellStyle name="Followed Hyperlink" xfId="7121" builtinId="9" hidden="1"/>
    <cellStyle name="Followed Hyperlink" xfId="7119" builtinId="9" hidden="1"/>
    <cellStyle name="Followed Hyperlink" xfId="7117" builtinId="9" hidden="1"/>
    <cellStyle name="Followed Hyperlink" xfId="7115" builtinId="9" hidden="1"/>
    <cellStyle name="Followed Hyperlink" xfId="7113" builtinId="9" hidden="1"/>
    <cellStyle name="Followed Hyperlink" xfId="7111" builtinId="9" hidden="1"/>
    <cellStyle name="Followed Hyperlink" xfId="7109" builtinId="9" hidden="1"/>
    <cellStyle name="Followed Hyperlink" xfId="7107" builtinId="9" hidden="1"/>
    <cellStyle name="Followed Hyperlink" xfId="7105" builtinId="9" hidden="1"/>
    <cellStyle name="Followed Hyperlink" xfId="7103" builtinId="9" hidden="1"/>
    <cellStyle name="Followed Hyperlink" xfId="7101" builtinId="9" hidden="1"/>
    <cellStyle name="Followed Hyperlink" xfId="7099" builtinId="9" hidden="1"/>
    <cellStyle name="Followed Hyperlink" xfId="7097" builtinId="9" hidden="1"/>
    <cellStyle name="Followed Hyperlink" xfId="7095" builtinId="9" hidden="1"/>
    <cellStyle name="Followed Hyperlink" xfId="7093" builtinId="9" hidden="1"/>
    <cellStyle name="Followed Hyperlink" xfId="7091" builtinId="9" hidden="1"/>
    <cellStyle name="Followed Hyperlink" xfId="7089" builtinId="9" hidden="1"/>
    <cellStyle name="Followed Hyperlink" xfId="7087" builtinId="9" hidden="1"/>
    <cellStyle name="Followed Hyperlink" xfId="7085" builtinId="9" hidden="1"/>
    <cellStyle name="Followed Hyperlink" xfId="7083" builtinId="9" hidden="1"/>
    <cellStyle name="Followed Hyperlink" xfId="7081" builtinId="9" hidden="1"/>
    <cellStyle name="Followed Hyperlink" xfId="7079" builtinId="9" hidden="1"/>
    <cellStyle name="Followed Hyperlink" xfId="7077" builtinId="9" hidden="1"/>
    <cellStyle name="Followed Hyperlink" xfId="7075" builtinId="9" hidden="1"/>
    <cellStyle name="Followed Hyperlink" xfId="7073" builtinId="9" hidden="1"/>
    <cellStyle name="Followed Hyperlink" xfId="7071" builtinId="9" hidden="1"/>
    <cellStyle name="Followed Hyperlink" xfId="7069" builtinId="9" hidden="1"/>
    <cellStyle name="Followed Hyperlink" xfId="7067" builtinId="9" hidden="1"/>
    <cellStyle name="Followed Hyperlink" xfId="7065" builtinId="9" hidden="1"/>
    <cellStyle name="Followed Hyperlink" xfId="7063" builtinId="9" hidden="1"/>
    <cellStyle name="Followed Hyperlink" xfId="7061" builtinId="9" hidden="1"/>
    <cellStyle name="Followed Hyperlink" xfId="7059" builtinId="9" hidden="1"/>
    <cellStyle name="Followed Hyperlink" xfId="7057" builtinId="9" hidden="1"/>
    <cellStyle name="Followed Hyperlink" xfId="7055" builtinId="9" hidden="1"/>
    <cellStyle name="Followed Hyperlink" xfId="7053" builtinId="9" hidden="1"/>
    <cellStyle name="Followed Hyperlink" xfId="7051" builtinId="9" hidden="1"/>
    <cellStyle name="Followed Hyperlink" xfId="7049" builtinId="9" hidden="1"/>
    <cellStyle name="Followed Hyperlink" xfId="7047" builtinId="9" hidden="1"/>
    <cellStyle name="Followed Hyperlink" xfId="7045" builtinId="9" hidden="1"/>
    <cellStyle name="Followed Hyperlink" xfId="7043" builtinId="9" hidden="1"/>
    <cellStyle name="Followed Hyperlink" xfId="7041" builtinId="9" hidden="1"/>
    <cellStyle name="Followed Hyperlink" xfId="7034" builtinId="9" hidden="1"/>
    <cellStyle name="Followed Hyperlink" xfId="7032" builtinId="9" hidden="1"/>
    <cellStyle name="Followed Hyperlink" xfId="7030" builtinId="9" hidden="1"/>
    <cellStyle name="Followed Hyperlink" xfId="7028" builtinId="9" hidden="1"/>
    <cellStyle name="Followed Hyperlink" xfId="7026" builtinId="9" hidden="1"/>
    <cellStyle name="Followed Hyperlink" xfId="7024" builtinId="9" hidden="1"/>
    <cellStyle name="Followed Hyperlink" xfId="7022" builtinId="9" hidden="1"/>
    <cellStyle name="Followed Hyperlink" xfId="7020" builtinId="9" hidden="1"/>
    <cellStyle name="Followed Hyperlink" xfId="7018" builtinId="9" hidden="1"/>
    <cellStyle name="Followed Hyperlink" xfId="7016" builtinId="9" hidden="1"/>
    <cellStyle name="Followed Hyperlink" xfId="7014" builtinId="9" hidden="1"/>
    <cellStyle name="Followed Hyperlink" xfId="7012" builtinId="9" hidden="1"/>
    <cellStyle name="Followed Hyperlink" xfId="7010" builtinId="9" hidden="1"/>
    <cellStyle name="Followed Hyperlink" xfId="7008" builtinId="9" hidden="1"/>
    <cellStyle name="Followed Hyperlink" xfId="7006" builtinId="9" hidden="1"/>
    <cellStyle name="Followed Hyperlink" xfId="7004" builtinId="9" hidden="1"/>
    <cellStyle name="Followed Hyperlink" xfId="7002" builtinId="9" hidden="1"/>
    <cellStyle name="Followed Hyperlink" xfId="7000" builtinId="9" hidden="1"/>
    <cellStyle name="Followed Hyperlink" xfId="6998" builtinId="9" hidden="1"/>
    <cellStyle name="Followed Hyperlink" xfId="6996" builtinId="9" hidden="1"/>
    <cellStyle name="Followed Hyperlink" xfId="6994" builtinId="9" hidden="1"/>
    <cellStyle name="Followed Hyperlink" xfId="6992" builtinId="9" hidden="1"/>
    <cellStyle name="Followed Hyperlink" xfId="6990" builtinId="9" hidden="1"/>
    <cellStyle name="Followed Hyperlink" xfId="6988" builtinId="9" hidden="1"/>
    <cellStyle name="Followed Hyperlink" xfId="6986" builtinId="9" hidden="1"/>
    <cellStyle name="Followed Hyperlink" xfId="6984" builtinId="9" hidden="1"/>
    <cellStyle name="Followed Hyperlink" xfId="6982" builtinId="9" hidden="1"/>
    <cellStyle name="Followed Hyperlink" xfId="6981" builtinId="9" hidden="1"/>
    <cellStyle name="Followed Hyperlink" xfId="6979" builtinId="9" hidden="1"/>
    <cellStyle name="Followed Hyperlink" xfId="6977" builtinId="9" hidden="1"/>
    <cellStyle name="Followed Hyperlink" xfId="6975" builtinId="9" hidden="1"/>
    <cellStyle name="Followed Hyperlink" xfId="6973" builtinId="9" hidden="1"/>
    <cellStyle name="Followed Hyperlink" xfId="6971" builtinId="9" hidden="1"/>
    <cellStyle name="Followed Hyperlink" xfId="6969" builtinId="9" hidden="1"/>
    <cellStyle name="Followed Hyperlink" xfId="6967" builtinId="9" hidden="1"/>
    <cellStyle name="Followed Hyperlink" xfId="6965" builtinId="9" hidden="1"/>
    <cellStyle name="Followed Hyperlink" xfId="6963" builtinId="9" hidden="1"/>
    <cellStyle name="Followed Hyperlink" xfId="6961" builtinId="9" hidden="1"/>
    <cellStyle name="Followed Hyperlink" xfId="6959" builtinId="9" hidden="1"/>
    <cellStyle name="Followed Hyperlink" xfId="6957" builtinId="9" hidden="1"/>
    <cellStyle name="Followed Hyperlink" xfId="6955" builtinId="9" hidden="1"/>
    <cellStyle name="Followed Hyperlink" xfId="6953" builtinId="9" hidden="1"/>
    <cellStyle name="Followed Hyperlink" xfId="6951" builtinId="9" hidden="1"/>
    <cellStyle name="Followed Hyperlink" xfId="6949" builtinId="9" hidden="1"/>
    <cellStyle name="Followed Hyperlink" xfId="6947" builtinId="9" hidden="1"/>
    <cellStyle name="Followed Hyperlink" xfId="6945" builtinId="9" hidden="1"/>
    <cellStyle name="Followed Hyperlink" xfId="6943" builtinId="9" hidden="1"/>
    <cellStyle name="Followed Hyperlink" xfId="6941" builtinId="9" hidden="1"/>
    <cellStyle name="Followed Hyperlink" xfId="6939" builtinId="9" hidden="1"/>
    <cellStyle name="Followed Hyperlink" xfId="6937" builtinId="9" hidden="1"/>
    <cellStyle name="Followed Hyperlink" xfId="6935" builtinId="9" hidden="1"/>
    <cellStyle name="Followed Hyperlink" xfId="6933" builtinId="9" hidden="1"/>
    <cellStyle name="Followed Hyperlink" xfId="6931" builtinId="9" hidden="1"/>
    <cellStyle name="Followed Hyperlink" xfId="6929" builtinId="9" hidden="1"/>
    <cellStyle name="Followed Hyperlink" xfId="6927" builtinId="9" hidden="1"/>
    <cellStyle name="Followed Hyperlink" xfId="6925" builtinId="9" hidden="1"/>
    <cellStyle name="Followed Hyperlink" xfId="6923" builtinId="9" hidden="1"/>
    <cellStyle name="Followed Hyperlink" xfId="6921" builtinId="9" hidden="1"/>
    <cellStyle name="Followed Hyperlink" xfId="6919" builtinId="9" hidden="1"/>
    <cellStyle name="Followed Hyperlink" xfId="6917" builtinId="9" hidden="1"/>
    <cellStyle name="Followed Hyperlink" xfId="6915" builtinId="9" hidden="1"/>
    <cellStyle name="Followed Hyperlink" xfId="6913" builtinId="9" hidden="1"/>
    <cellStyle name="Followed Hyperlink" xfId="6911" builtinId="9" hidden="1"/>
    <cellStyle name="Followed Hyperlink" xfId="6909" builtinId="9" hidden="1"/>
    <cellStyle name="Followed Hyperlink" xfId="6907" builtinId="9" hidden="1"/>
    <cellStyle name="Followed Hyperlink" xfId="6905" builtinId="9" hidden="1"/>
    <cellStyle name="Followed Hyperlink" xfId="6903" builtinId="9" hidden="1"/>
    <cellStyle name="Followed Hyperlink" xfId="6901" builtinId="9" hidden="1"/>
    <cellStyle name="Followed Hyperlink" xfId="6899" builtinId="9" hidden="1"/>
    <cellStyle name="Followed Hyperlink" xfId="6897" builtinId="9" hidden="1"/>
    <cellStyle name="Followed Hyperlink" xfId="6895" builtinId="9" hidden="1"/>
    <cellStyle name="Followed Hyperlink" xfId="6893" builtinId="9" hidden="1"/>
    <cellStyle name="Followed Hyperlink" xfId="6891" builtinId="9" hidden="1"/>
    <cellStyle name="Followed Hyperlink" xfId="6889" builtinId="9" hidden="1"/>
    <cellStyle name="Followed Hyperlink" xfId="6887" builtinId="9" hidden="1"/>
    <cellStyle name="Followed Hyperlink" xfId="6885" builtinId="9" hidden="1"/>
    <cellStyle name="Followed Hyperlink" xfId="6883" builtinId="9" hidden="1"/>
    <cellStyle name="Followed Hyperlink" xfId="6881" builtinId="9" hidden="1"/>
    <cellStyle name="Followed Hyperlink" xfId="6879" builtinId="9" hidden="1"/>
    <cellStyle name="Followed Hyperlink" xfId="6878" builtinId="9" hidden="1"/>
    <cellStyle name="Followed Hyperlink" xfId="6876" builtinId="9" hidden="1"/>
    <cellStyle name="Followed Hyperlink" xfId="6874" builtinId="9" hidden="1"/>
    <cellStyle name="Followed Hyperlink" xfId="6872" builtinId="9" hidden="1"/>
    <cellStyle name="Followed Hyperlink" xfId="6870" builtinId="9" hidden="1"/>
    <cellStyle name="Followed Hyperlink" xfId="6868" builtinId="9" hidden="1"/>
    <cellStyle name="Followed Hyperlink" xfId="6866" builtinId="9" hidden="1"/>
    <cellStyle name="Followed Hyperlink" xfId="6864" builtinId="9" hidden="1"/>
    <cellStyle name="Followed Hyperlink" xfId="6862" builtinId="9" hidden="1"/>
    <cellStyle name="Followed Hyperlink" xfId="6860" builtinId="9" hidden="1"/>
    <cellStyle name="Followed Hyperlink" xfId="6858" builtinId="9" hidden="1"/>
    <cellStyle name="Followed Hyperlink" xfId="6856" builtinId="9" hidden="1"/>
    <cellStyle name="Followed Hyperlink" xfId="6854" builtinId="9" hidden="1"/>
    <cellStyle name="Followed Hyperlink" xfId="6852" builtinId="9" hidden="1"/>
    <cellStyle name="Followed Hyperlink" xfId="5839" builtinId="9" hidden="1"/>
    <cellStyle name="Followed Hyperlink" xfId="5838" builtinId="9" hidden="1"/>
    <cellStyle name="Followed Hyperlink" xfId="5754" builtinId="9" hidden="1"/>
    <cellStyle name="Followed Hyperlink" xfId="5829" builtinId="9" hidden="1"/>
    <cellStyle name="Followed Hyperlink" xfId="5519" builtinId="9" hidden="1"/>
    <cellStyle name="Followed Hyperlink" xfId="5554" builtinId="9" hidden="1"/>
    <cellStyle name="Followed Hyperlink" xfId="5337" builtinId="9" hidden="1"/>
    <cellStyle name="Followed Hyperlink" xfId="5634" builtinId="9" hidden="1"/>
    <cellStyle name="Followed Hyperlink" xfId="5759" builtinId="9" hidden="1"/>
    <cellStyle name="Followed Hyperlink" xfId="5857" builtinId="9" hidden="1"/>
    <cellStyle name="Followed Hyperlink" xfId="5868" builtinId="9" hidden="1"/>
    <cellStyle name="Followed Hyperlink" xfId="5797" builtinId="9" hidden="1"/>
    <cellStyle name="Followed Hyperlink" xfId="4524" builtinId="9" hidden="1"/>
    <cellStyle name="Followed Hyperlink" xfId="5556" builtinId="9" hidden="1"/>
    <cellStyle name="Followed Hyperlink" xfId="5525" builtinId="9" hidden="1"/>
    <cellStyle name="Followed Hyperlink" xfId="5559" builtinId="9" hidden="1"/>
    <cellStyle name="Followed Hyperlink" xfId="5762" builtinId="9" hidden="1"/>
    <cellStyle name="Followed Hyperlink" xfId="5760" builtinId="9" hidden="1"/>
    <cellStyle name="Followed Hyperlink" xfId="4532" builtinId="9" hidden="1"/>
    <cellStyle name="Followed Hyperlink" xfId="5860" builtinId="9" hidden="1"/>
    <cellStyle name="Followed Hyperlink" xfId="5866" builtinId="9" hidden="1"/>
    <cellStyle name="Followed Hyperlink" xfId="5635" builtinId="9" hidden="1"/>
    <cellStyle name="Followed Hyperlink" xfId="5521" builtinId="9" hidden="1"/>
    <cellStyle name="Followed Hyperlink" xfId="5859" builtinId="9" hidden="1"/>
    <cellStyle name="Followed Hyperlink" xfId="4620" builtinId="9" hidden="1"/>
    <cellStyle name="Followed Hyperlink" xfId="6851" builtinId="9" hidden="1"/>
    <cellStyle name="Followed Hyperlink" xfId="6855" builtinId="9" hidden="1"/>
    <cellStyle name="Followed Hyperlink" xfId="6859" builtinId="9" hidden="1"/>
    <cellStyle name="Followed Hyperlink" xfId="6863" builtinId="9" hidden="1"/>
    <cellStyle name="Followed Hyperlink" xfId="6867" builtinId="9" hidden="1"/>
    <cellStyle name="Followed Hyperlink" xfId="6871" builtinId="9" hidden="1"/>
    <cellStyle name="Followed Hyperlink" xfId="6875" builtinId="9" hidden="1"/>
    <cellStyle name="Followed Hyperlink" xfId="6605" builtinId="9" hidden="1"/>
    <cellStyle name="Followed Hyperlink" xfId="6882" builtinId="9" hidden="1"/>
    <cellStyle name="Followed Hyperlink" xfId="6886" builtinId="9" hidden="1"/>
    <cellStyle name="Followed Hyperlink" xfId="6890" builtinId="9" hidden="1"/>
    <cellStyle name="Followed Hyperlink" xfId="6894" builtinId="9" hidden="1"/>
    <cellStyle name="Followed Hyperlink" xfId="6898" builtinId="9" hidden="1"/>
    <cellStyle name="Followed Hyperlink" xfId="6902" builtinId="9" hidden="1"/>
    <cellStyle name="Followed Hyperlink" xfId="6906" builtinId="9" hidden="1"/>
    <cellStyle name="Followed Hyperlink" xfId="6910" builtinId="9" hidden="1"/>
    <cellStyle name="Followed Hyperlink" xfId="6914" builtinId="9" hidden="1"/>
    <cellStyle name="Followed Hyperlink" xfId="6918" builtinId="9" hidden="1"/>
    <cellStyle name="Followed Hyperlink" xfId="6922" builtinId="9" hidden="1"/>
    <cellStyle name="Followed Hyperlink" xfId="6926" builtinId="9" hidden="1"/>
    <cellStyle name="Followed Hyperlink" xfId="6930" builtinId="9" hidden="1"/>
    <cellStyle name="Followed Hyperlink" xfId="6934" builtinId="9" hidden="1"/>
    <cellStyle name="Followed Hyperlink" xfId="6938"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66" builtinId="9" hidden="1"/>
    <cellStyle name="Followed Hyperlink" xfId="6970" builtinId="9" hidden="1"/>
    <cellStyle name="Followed Hyperlink" xfId="6974" builtinId="9" hidden="1"/>
    <cellStyle name="Followed Hyperlink" xfId="6978" builtinId="9" hidden="1"/>
    <cellStyle name="Followed Hyperlink" xfId="5690" builtinId="9" hidden="1"/>
    <cellStyle name="Followed Hyperlink" xfId="6985" builtinId="9" hidden="1"/>
    <cellStyle name="Followed Hyperlink" xfId="6989" builtinId="9" hidden="1"/>
    <cellStyle name="Followed Hyperlink" xfId="6993" builtinId="9" hidden="1"/>
    <cellStyle name="Followed Hyperlink" xfId="6997" builtinId="9" hidden="1"/>
    <cellStyle name="Followed Hyperlink" xfId="7001" builtinId="9" hidden="1"/>
    <cellStyle name="Followed Hyperlink" xfId="7005" builtinId="9" hidden="1"/>
    <cellStyle name="Followed Hyperlink" xfId="7009" builtinId="9" hidden="1"/>
    <cellStyle name="Followed Hyperlink" xfId="7013" builtinId="9" hidden="1"/>
    <cellStyle name="Followed Hyperlink" xfId="7017" builtinId="9" hidden="1"/>
    <cellStyle name="Followed Hyperlink" xfId="7021" builtinId="9" hidden="1"/>
    <cellStyle name="Followed Hyperlink" xfId="7025" builtinId="9" hidden="1"/>
    <cellStyle name="Followed Hyperlink" xfId="7029" builtinId="9" hidden="1"/>
    <cellStyle name="Followed Hyperlink" xfId="7033" builtinId="9" hidden="1"/>
    <cellStyle name="Followed Hyperlink" xfId="4642" builtinId="9" hidden="1"/>
    <cellStyle name="Followed Hyperlink" xfId="6815" builtinId="9" hidden="1"/>
    <cellStyle name="Followed Hyperlink" xfId="5339" builtinId="9" hidden="1"/>
    <cellStyle name="Followed Hyperlink" xfId="5560" builtinId="9" hidden="1"/>
    <cellStyle name="Followed Hyperlink" xfId="5621" builtinId="9" hidden="1"/>
    <cellStyle name="Followed Hyperlink" xfId="5871" builtinId="9" hidden="1"/>
    <cellStyle name="Followed Hyperlink" xfId="5619" builtinId="9" hidden="1"/>
    <cellStyle name="Followed Hyperlink" xfId="5729" builtinId="9" hidden="1"/>
    <cellStyle name="Followed Hyperlink" xfId="4673" builtinId="9" hidden="1"/>
    <cellStyle name="Followed Hyperlink" xfId="4575" builtinId="9" hidden="1"/>
    <cellStyle name="Followed Hyperlink" xfId="4530" builtinId="9" hidden="1"/>
    <cellStyle name="Followed Hyperlink" xfId="5653" builtinId="9" hidden="1"/>
    <cellStyle name="Followed Hyperlink" xfId="5536" builtinId="9" hidden="1"/>
    <cellStyle name="Followed Hyperlink" xfId="5732" builtinId="9" hidden="1"/>
    <cellStyle name="Followed Hyperlink" xfId="5775" builtinId="9" hidden="1"/>
    <cellStyle name="Followed Hyperlink" xfId="5832" builtinId="9" hidden="1"/>
    <cellStyle name="Followed Hyperlink" xfId="5615" builtinId="9" hidden="1"/>
    <cellStyle name="Followed Hyperlink" xfId="5637" builtinId="9" hidden="1"/>
    <cellStyle name="Followed Hyperlink" xfId="5717" builtinId="9" hidden="1"/>
    <cellStyle name="Followed Hyperlink" xfId="5817" builtinId="9" hidden="1"/>
    <cellStyle name="Followed Hyperlink" xfId="5813" builtinId="9" hidden="1"/>
    <cellStyle name="Followed Hyperlink" xfId="5801" builtinId="9" hidden="1"/>
    <cellStyle name="Followed Hyperlink" xfId="4090" builtinId="9" hidden="1"/>
    <cellStyle name="Followed Hyperlink" xfId="5538" builtinId="9" hidden="1"/>
    <cellStyle name="Followed Hyperlink" xfId="5661" builtinId="9" hidden="1"/>
    <cellStyle name="Followed Hyperlink" xfId="4523" builtinId="9" hidden="1"/>
    <cellStyle name="Followed Hyperlink" xfId="5567" builtinId="9" hidden="1"/>
    <cellStyle name="Followed Hyperlink" xfId="5569" builtinId="9" hidden="1"/>
    <cellStyle name="Followed Hyperlink" xfId="5338" builtinId="9" hidden="1"/>
    <cellStyle name="Followed Hyperlink" xfId="5640" builtinId="9" hidden="1"/>
    <cellStyle name="Followed Hyperlink" xfId="4529" builtinId="9" hidden="1"/>
    <cellStyle name="Followed Hyperlink" xfId="5870" builtinId="9" hidden="1"/>
    <cellStyle name="Followed Hyperlink" xfId="5856" builtinId="9" hidden="1"/>
    <cellStyle name="Followed Hyperlink" xfId="5652" builtinId="9" hidden="1"/>
    <cellStyle name="Followed Hyperlink" xfId="4528" builtinId="9" hidden="1"/>
    <cellStyle name="Followed Hyperlink" xfId="5572" builtinId="9" hidden="1"/>
    <cellStyle name="Followed Hyperlink" xfId="5573" builtinId="9" hidden="1"/>
    <cellStyle name="Followed Hyperlink" xfId="5547" builtinId="9" hidden="1"/>
    <cellStyle name="Followed Hyperlink" xfId="5549" builtinId="9" hidden="1"/>
    <cellStyle name="Followed Hyperlink" xfId="5664" builtinId="9" hidden="1"/>
    <cellStyle name="Followed Hyperlink" xfId="4896" builtinId="9" hidden="1"/>
    <cellStyle name="Followed Hyperlink" xfId="6604" builtinId="9" hidden="1"/>
    <cellStyle name="Followed Hyperlink" xfId="5591" builtinId="9" hidden="1"/>
    <cellStyle name="Followed Hyperlink" xfId="6580" builtinId="9" hidden="1"/>
    <cellStyle name="Followed Hyperlink" xfId="4060" builtinId="9" hidden="1"/>
    <cellStyle name="Followed Hyperlink" xfId="6579" builtinId="9" hidden="1"/>
    <cellStyle name="Followed Hyperlink" xfId="5509" builtinId="9" hidden="1"/>
    <cellStyle name="Followed Hyperlink" xfId="6684" builtinId="9" hidden="1"/>
    <cellStyle name="Followed Hyperlink" xfId="6578" builtinId="9" hidden="1"/>
    <cellStyle name="Followed Hyperlink" xfId="6577" builtinId="9" hidden="1"/>
    <cellStyle name="Followed Hyperlink" xfId="5691" builtinId="9" hidden="1"/>
    <cellStyle name="Followed Hyperlink" xfId="6575" builtinId="9" hidden="1"/>
    <cellStyle name="Followed Hyperlink" xfId="6722" builtinId="9" hidden="1"/>
    <cellStyle name="Followed Hyperlink" xfId="4164" builtinId="9" hidden="1"/>
    <cellStyle name="Followed Hyperlink" xfId="6572" builtinId="9" hidden="1"/>
    <cellStyle name="Followed Hyperlink" xfId="6808" builtinId="9" hidden="1"/>
    <cellStyle name="Followed Hyperlink" xfId="6804" builtinId="9" hidden="1"/>
    <cellStyle name="Followed Hyperlink" xfId="6767" builtinId="9" hidden="1"/>
    <cellStyle name="Followed Hyperlink" xfId="6766" builtinId="9" hidden="1"/>
    <cellStyle name="Followed Hyperlink" xfId="6765" builtinId="9" hidden="1"/>
    <cellStyle name="Followed Hyperlink" xfId="6727" builtinId="9" hidden="1"/>
    <cellStyle name="Followed Hyperlink" xfId="6793" builtinId="9" hidden="1"/>
    <cellStyle name="Followed Hyperlink" xfId="6786" builtinId="9" hidden="1"/>
    <cellStyle name="Followed Hyperlink" xfId="6757" builtinId="9" hidden="1"/>
    <cellStyle name="Followed Hyperlink" xfId="6724" builtinId="9" hidden="1"/>
    <cellStyle name="Followed Hyperlink" xfId="6654" builtinId="9" hidden="1"/>
    <cellStyle name="Followed Hyperlink" xfId="6796" builtinId="9" hidden="1"/>
    <cellStyle name="Followed Hyperlink" xfId="6788" builtinId="9" hidden="1"/>
    <cellStyle name="Followed Hyperlink" xfId="6759" builtinId="9" hidden="1"/>
    <cellStyle name="Followed Hyperlink" xfId="6726" builtinId="9" hidden="1"/>
    <cellStyle name="Followed Hyperlink" xfId="6680" builtinId="9" hidden="1"/>
    <cellStyle name="Followed Hyperlink" xfId="6754" builtinId="9" hidden="1"/>
    <cellStyle name="Followed Hyperlink" xfId="6562" builtinId="9" hidden="1"/>
    <cellStyle name="Followed Hyperlink" xfId="6561" builtinId="9" hidden="1"/>
    <cellStyle name="Followed Hyperlink" xfId="6560" builtinId="9" hidden="1"/>
    <cellStyle name="Followed Hyperlink" xfId="6559" builtinId="9" hidden="1"/>
    <cellStyle name="Followed Hyperlink" xfId="6558" builtinId="9" hidden="1"/>
    <cellStyle name="Followed Hyperlink" xfId="6557" builtinId="9" hidden="1"/>
    <cellStyle name="Followed Hyperlink" xfId="6556" builtinId="9" hidden="1"/>
    <cellStyle name="Followed Hyperlink" xfId="6555" builtinId="9" hidden="1"/>
    <cellStyle name="Followed Hyperlink" xfId="4527" builtinId="9" hidden="1"/>
    <cellStyle name="Followed Hyperlink" xfId="6679" builtinId="9" hidden="1"/>
    <cellStyle name="Followed Hyperlink" xfId="5787" builtinId="9" hidden="1"/>
    <cellStyle name="Followed Hyperlink" xfId="6678" builtinId="9" hidden="1"/>
    <cellStyle name="Followed Hyperlink" xfId="6554" builtinId="9" hidden="1"/>
    <cellStyle name="Followed Hyperlink" xfId="5697" builtinId="9" hidden="1"/>
    <cellStyle name="Followed Hyperlink" xfId="5823" builtinId="9" hidden="1"/>
    <cellStyle name="Followed Hyperlink" xfId="6629" builtinId="9" hidden="1"/>
    <cellStyle name="Followed Hyperlink" xfId="6553" builtinId="9" hidden="1"/>
    <cellStyle name="Followed Hyperlink" xfId="4216" builtinId="9" hidden="1"/>
    <cellStyle name="Followed Hyperlink" xfId="6644" builtinId="9" hidden="1"/>
    <cellStyle name="Followed Hyperlink" xfId="6643" builtinId="9" hidden="1"/>
    <cellStyle name="Followed Hyperlink" xfId="6677" builtinId="9" hidden="1"/>
    <cellStyle name="Followed Hyperlink" xfId="6619" builtinId="9" hidden="1"/>
    <cellStyle name="Followed Hyperlink" xfId="4854" builtinId="9" hidden="1"/>
    <cellStyle name="Followed Hyperlink" xfId="6552" builtinId="9" hidden="1"/>
    <cellStyle name="Followed Hyperlink" xfId="6469" builtinId="9" hidden="1"/>
    <cellStyle name="Followed Hyperlink" xfId="5788" builtinId="9" hidden="1"/>
    <cellStyle name="Followed Hyperlink" xfId="6468" builtinId="9" hidden="1"/>
    <cellStyle name="Followed Hyperlink" xfId="5841" builtinId="9" hidden="1"/>
    <cellStyle name="Followed Hyperlink" xfId="5618" builtinId="9" hidden="1"/>
    <cellStyle name="Followed Hyperlink" xfId="6658" builtinId="9" hidden="1"/>
    <cellStyle name="Followed Hyperlink" xfId="6467" builtinId="9" hidden="1"/>
    <cellStyle name="Followed Hyperlink" xfId="5790" builtinId="9" hidden="1"/>
    <cellStyle name="Followed Hyperlink" xfId="6466" builtinId="9" hidden="1"/>
    <cellStyle name="Followed Hyperlink" xfId="5842" builtinId="9" hidden="1"/>
    <cellStyle name="Followed Hyperlink" xfId="5738" builtinId="9" hidden="1"/>
    <cellStyle name="Followed Hyperlink" xfId="6657" builtinId="9" hidden="1"/>
    <cellStyle name="Followed Hyperlink" xfId="6316" builtinId="9" hidden="1"/>
    <cellStyle name="Followed Hyperlink" xfId="5831" builtinId="9" hidden="1"/>
    <cellStyle name="Followed Hyperlink" xfId="5490" builtinId="9" hidden="1"/>
    <cellStyle name="Followed Hyperlink" xfId="5858" builtinId="9" hidden="1"/>
    <cellStyle name="Followed Hyperlink" xfId="5512" builtinId="9" hidden="1"/>
    <cellStyle name="Followed Hyperlink" xfId="6825" builtinId="9" hidden="1"/>
    <cellStyle name="Followed Hyperlink" xfId="6656" builtinId="9" hidden="1"/>
    <cellStyle name="Followed Hyperlink" xfId="6701" builtinId="9" hidden="1"/>
    <cellStyle name="Followed Hyperlink" xfId="6551" builtinId="9" hidden="1"/>
    <cellStyle name="Followed Hyperlink" xfId="6257" builtinId="9" hidden="1"/>
    <cellStyle name="Followed Hyperlink" xfId="5834" builtinId="9" hidden="1"/>
    <cellStyle name="Followed Hyperlink" xfId="6312" builtinId="9" hidden="1"/>
    <cellStyle name="Followed Hyperlink" xfId="5865" builtinId="9" hidden="1"/>
    <cellStyle name="Followed Hyperlink" xfId="5648" builtinId="9" hidden="1"/>
    <cellStyle name="Followed Hyperlink" xfId="6655" builtinId="9" hidden="1"/>
    <cellStyle name="Followed Hyperlink" xfId="6258" builtinId="9" hidden="1"/>
    <cellStyle name="Followed Hyperlink" xfId="4726" builtinId="9" hidden="1"/>
    <cellStyle name="Followed Hyperlink" xfId="6259" builtinId="9" hidden="1"/>
    <cellStyle name="Followed Hyperlink" xfId="5869" builtinId="9" hidden="1"/>
    <cellStyle name="Followed Hyperlink" xfId="6260" builtinId="9" hidden="1"/>
    <cellStyle name="Followed Hyperlink" xfId="5626" builtinId="9" hidden="1"/>
    <cellStyle name="Followed Hyperlink" xfId="4203" builtinId="9" hidden="1"/>
    <cellStyle name="Followed Hyperlink" xfId="6057" builtinId="9" hidden="1"/>
    <cellStyle name="Followed Hyperlink" xfId="5843"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89" builtinId="9" hidden="1"/>
    <cellStyle name="Followed Hyperlink" xfId="7190" builtinId="9" hidden="1"/>
    <cellStyle name="Followed Hyperlink" xfId="7191" builtinId="9" hidden="1"/>
    <cellStyle name="Followed Hyperlink" xfId="7192" builtinId="9" hidden="1"/>
    <cellStyle name="Followed Hyperlink" xfId="7193" builtinId="9" hidden="1"/>
    <cellStyle name="Followed Hyperlink" xfId="7194" builtinId="9" hidden="1"/>
    <cellStyle name="Followed Hyperlink" xfId="7195" builtinId="9" hidden="1"/>
    <cellStyle name="Followed Hyperlink" xfId="7196" builtinId="9" hidden="1"/>
    <cellStyle name="Followed Hyperlink" xfId="7197" builtinId="9" hidden="1"/>
    <cellStyle name="Followed Hyperlink" xfId="7198" builtinId="9" hidden="1"/>
    <cellStyle name="Followed Hyperlink" xfId="7199" builtinId="9" hidden="1"/>
    <cellStyle name="Followed Hyperlink" xfId="7200" builtinId="9" hidden="1"/>
    <cellStyle name="Followed Hyperlink" xfId="7201" builtinId="9" hidden="1"/>
    <cellStyle name="Followed Hyperlink" xfId="7202" builtinId="9" hidden="1"/>
    <cellStyle name="Followed Hyperlink" xfId="7203" builtinId="9" hidden="1"/>
    <cellStyle name="Followed Hyperlink" xfId="7204" builtinId="9" hidden="1"/>
    <cellStyle name="Followed Hyperlink" xfId="7205" builtinId="9" hidden="1"/>
    <cellStyle name="Followed Hyperlink" xfId="7206" builtinId="9" hidden="1"/>
    <cellStyle name="Followed Hyperlink" xfId="7207" builtinId="9" hidden="1"/>
    <cellStyle name="Followed Hyperlink" xfId="7208" builtinId="9" hidden="1"/>
    <cellStyle name="Followed Hyperlink" xfId="7209" builtinId="9" hidden="1"/>
    <cellStyle name="Followed Hyperlink" xfId="7210" builtinId="9" hidden="1"/>
    <cellStyle name="Followed Hyperlink" xfId="7211" builtinId="9" hidden="1"/>
    <cellStyle name="Followed Hyperlink" xfId="7212" builtinId="9" hidden="1"/>
    <cellStyle name="Followed Hyperlink" xfId="7213" builtinId="9" hidden="1"/>
    <cellStyle name="Followed Hyperlink" xfId="7214" builtinId="9" hidden="1"/>
    <cellStyle name="Followed Hyperlink" xfId="7215" builtinId="9" hidden="1"/>
    <cellStyle name="Followed Hyperlink" xfId="7216" builtinId="9" hidden="1"/>
    <cellStyle name="Followed Hyperlink" xfId="7217" builtinId="9" hidden="1"/>
    <cellStyle name="Followed Hyperlink" xfId="7218" builtinId="9" hidden="1"/>
    <cellStyle name="Followed Hyperlink" xfId="7219" builtinId="9" hidden="1"/>
    <cellStyle name="Followed Hyperlink" xfId="7220" builtinId="9" hidden="1"/>
    <cellStyle name="Followed Hyperlink" xfId="7221" builtinId="9" hidden="1"/>
    <cellStyle name="Followed Hyperlink" xfId="7222" builtinId="9" hidden="1"/>
    <cellStyle name="Followed Hyperlink" xfId="7223" builtinId="9" hidden="1"/>
    <cellStyle name="Followed Hyperlink" xfId="7229" builtinId="9" hidden="1"/>
    <cellStyle name="Followed Hyperlink" xfId="7230" builtinId="9" hidden="1"/>
    <cellStyle name="Followed Hyperlink" xfId="7231" builtinId="9" hidden="1"/>
    <cellStyle name="Followed Hyperlink" xfId="7232" builtinId="9" hidden="1"/>
    <cellStyle name="Followed Hyperlink" xfId="7233" builtinId="9" hidden="1"/>
    <cellStyle name="Followed Hyperlink" xfId="7234" builtinId="9" hidden="1"/>
    <cellStyle name="Followed Hyperlink" xfId="7235" builtinId="9" hidden="1"/>
    <cellStyle name="Followed Hyperlink" xfId="7236" builtinId="9" hidden="1"/>
    <cellStyle name="Followed Hyperlink" xfId="7237" builtinId="9" hidden="1"/>
    <cellStyle name="Followed Hyperlink" xfId="7238" builtinId="9" hidden="1"/>
    <cellStyle name="Followed Hyperlink" xfId="7239" builtinId="9" hidden="1"/>
    <cellStyle name="Followed Hyperlink" xfId="7240" builtinId="9" hidden="1"/>
    <cellStyle name="Followed Hyperlink" xfId="7241" builtinId="9" hidden="1"/>
    <cellStyle name="Followed Hyperlink" xfId="7242" builtinId="9" hidden="1"/>
    <cellStyle name="Followed Hyperlink" xfId="7243" builtinId="9" hidden="1"/>
    <cellStyle name="Followed Hyperlink" xfId="7244" builtinId="9" hidden="1"/>
    <cellStyle name="Followed Hyperlink" xfId="7245" builtinId="9" hidden="1"/>
    <cellStyle name="Followed Hyperlink" xfId="7246" builtinId="9" hidden="1"/>
    <cellStyle name="Followed Hyperlink" xfId="7247" builtinId="9" hidden="1"/>
    <cellStyle name="Followed Hyperlink" xfId="7248" builtinId="9" hidden="1"/>
    <cellStyle name="Followed Hyperlink" xfId="7249" builtinId="9" hidden="1"/>
    <cellStyle name="Followed Hyperlink" xfId="7250" builtinId="9" hidden="1"/>
    <cellStyle name="Followed Hyperlink" xfId="7251" builtinId="9" hidden="1"/>
    <cellStyle name="Followed Hyperlink" xfId="7252" builtinId="9" hidden="1"/>
    <cellStyle name="Followed Hyperlink" xfId="7253" builtinId="9" hidden="1"/>
    <cellStyle name="Followed Hyperlink" xfId="7254" builtinId="9" hidden="1"/>
    <cellStyle name="Followed Hyperlink" xfId="7255" builtinId="9" hidden="1"/>
    <cellStyle name="Followed Hyperlink" xfId="7256" builtinId="9" hidden="1"/>
    <cellStyle name="Followed Hyperlink" xfId="7257" builtinId="9" hidden="1"/>
    <cellStyle name="Followed Hyperlink" xfId="7258" builtinId="9" hidden="1"/>
    <cellStyle name="Followed Hyperlink" xfId="7259"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65" builtinId="9" hidden="1"/>
    <cellStyle name="Followed Hyperlink" xfId="7266" builtinId="9" hidden="1"/>
    <cellStyle name="Followed Hyperlink" xfId="7267" builtinId="9" hidden="1"/>
    <cellStyle name="Followed Hyperlink" xfId="7268" builtinId="9" hidden="1"/>
    <cellStyle name="Followed Hyperlink" xfId="7269" builtinId="9" hidden="1"/>
    <cellStyle name="Followed Hyperlink" xfId="7270" builtinId="9" hidden="1"/>
    <cellStyle name="Followed Hyperlink" xfId="7271" builtinId="9" hidden="1"/>
    <cellStyle name="Followed Hyperlink" xfId="7272" builtinId="9" hidden="1"/>
    <cellStyle name="Followed Hyperlink" xfId="7273" builtinId="9" hidden="1"/>
    <cellStyle name="Followed Hyperlink" xfId="7274" builtinId="9" hidden="1"/>
    <cellStyle name="Followed Hyperlink" xfId="7275" builtinId="9" hidden="1"/>
    <cellStyle name="Followed Hyperlink" xfId="7276" builtinId="9" hidden="1"/>
    <cellStyle name="Followed Hyperlink" xfId="7277" builtinId="9" hidden="1"/>
    <cellStyle name="Followed Hyperlink" xfId="7278" builtinId="9" hidden="1"/>
    <cellStyle name="Followed Hyperlink" xfId="7285" builtinId="9" hidden="1"/>
    <cellStyle name="Followed Hyperlink" xfId="7286" builtinId="9" hidden="1"/>
    <cellStyle name="Followed Hyperlink" xfId="7287" builtinId="9" hidden="1"/>
    <cellStyle name="Followed Hyperlink" xfId="7288" builtinId="9" hidden="1"/>
    <cellStyle name="Followed Hyperlink" xfId="7289" builtinId="9" hidden="1"/>
    <cellStyle name="Followed Hyperlink" xfId="7290" builtinId="9" hidden="1"/>
    <cellStyle name="Followed Hyperlink" xfId="7291" builtinId="9" hidden="1"/>
    <cellStyle name="Followed Hyperlink" xfId="7292" builtinId="9" hidden="1"/>
    <cellStyle name="Followed Hyperlink" xfId="7293" builtinId="9" hidden="1"/>
    <cellStyle name="Followed Hyperlink" xfId="7294" builtinId="9" hidden="1"/>
    <cellStyle name="Followed Hyperlink" xfId="7295" builtinId="9" hidden="1"/>
    <cellStyle name="Followed Hyperlink" xfId="7296" builtinId="9" hidden="1"/>
    <cellStyle name="Followed Hyperlink" xfId="7297"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3" builtinId="9" hidden="1"/>
    <cellStyle name="Followed Hyperlink" xfId="7304" builtinId="9" hidden="1"/>
    <cellStyle name="Followed Hyperlink" xfId="7305" builtinId="9" hidden="1"/>
    <cellStyle name="Followed Hyperlink" xfId="7306" builtinId="9" hidden="1"/>
    <cellStyle name="Followed Hyperlink" xfId="7307" builtinId="9" hidden="1"/>
    <cellStyle name="Followed Hyperlink" xfId="7308" builtinId="9" hidden="1"/>
    <cellStyle name="Followed Hyperlink" xfId="7309" builtinId="9" hidden="1"/>
    <cellStyle name="Followed Hyperlink" xfId="7310" builtinId="9" hidden="1"/>
    <cellStyle name="Followed Hyperlink" xfId="7311" builtinId="9" hidden="1"/>
    <cellStyle name="Followed Hyperlink" xfId="7312" builtinId="9" hidden="1"/>
    <cellStyle name="Followed Hyperlink" xfId="7313" builtinId="9" hidden="1"/>
    <cellStyle name="Followed Hyperlink" xfId="7314" builtinId="9" hidden="1"/>
    <cellStyle name="Followed Hyperlink" xfId="7315" builtinId="9" hidden="1"/>
    <cellStyle name="Followed Hyperlink" xfId="7316" builtinId="9" hidden="1"/>
    <cellStyle name="Followed Hyperlink" xfId="7317" builtinId="9" hidden="1"/>
    <cellStyle name="Followed Hyperlink" xfId="7318" builtinId="9" hidden="1"/>
    <cellStyle name="Followed Hyperlink" xfId="7319" builtinId="9" hidden="1"/>
    <cellStyle name="Followed Hyperlink" xfId="7320" builtinId="9" hidden="1"/>
    <cellStyle name="Followed Hyperlink" xfId="7321" builtinId="9" hidden="1"/>
    <cellStyle name="Followed Hyperlink" xfId="7322" builtinId="9" hidden="1"/>
    <cellStyle name="Followed Hyperlink" xfId="7323" builtinId="9" hidden="1"/>
    <cellStyle name="Followed Hyperlink" xfId="7324" builtinId="9" hidden="1"/>
    <cellStyle name="Followed Hyperlink" xfId="7325" builtinId="9" hidden="1"/>
    <cellStyle name="Followed Hyperlink" xfId="7326" builtinId="9" hidden="1"/>
    <cellStyle name="Followed Hyperlink" xfId="7327" builtinId="9" hidden="1"/>
    <cellStyle name="Followed Hyperlink" xfId="7328" builtinId="9" hidden="1"/>
    <cellStyle name="Followed Hyperlink" xfId="7329" builtinId="9" hidden="1"/>
    <cellStyle name="Followed Hyperlink" xfId="7330" builtinId="9" hidden="1"/>
    <cellStyle name="Followed Hyperlink" xfId="7331" builtinId="9" hidden="1"/>
    <cellStyle name="Followed Hyperlink" xfId="7332" builtinId="9" hidden="1"/>
    <cellStyle name="Followed Hyperlink" xfId="7333" builtinId="9" hidden="1"/>
    <cellStyle name="Followed Hyperlink" xfId="7334" builtinId="9" hidden="1"/>
    <cellStyle name="Followed Hyperlink" xfId="7335"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1" builtinId="9" hidden="1"/>
    <cellStyle name="Followed Hyperlink" xfId="7342" builtinId="9" hidden="1"/>
    <cellStyle name="Followed Hyperlink" xfId="7343" builtinId="9" hidden="1"/>
    <cellStyle name="Followed Hyperlink" xfId="7344" builtinId="9" hidden="1"/>
    <cellStyle name="Followed Hyperlink" xfId="7345" builtinId="9" hidden="1"/>
    <cellStyle name="Followed Hyperlink" xfId="7346" builtinId="9" hidden="1"/>
    <cellStyle name="Followed Hyperlink" xfId="7347" builtinId="9" hidden="1"/>
    <cellStyle name="Followed Hyperlink" xfId="7348" builtinId="9" hidden="1"/>
    <cellStyle name="Followed Hyperlink" xfId="7349" builtinId="9" hidden="1"/>
    <cellStyle name="Followed Hyperlink" xfId="7350" builtinId="9" hidden="1"/>
    <cellStyle name="Followed Hyperlink" xfId="7351" builtinId="9" hidden="1"/>
    <cellStyle name="Followed Hyperlink" xfId="7352" builtinId="9" hidden="1"/>
    <cellStyle name="Followed Hyperlink" xfId="7353" builtinId="9" hidden="1"/>
    <cellStyle name="Followed Hyperlink" xfId="7354" builtinId="9" hidden="1"/>
    <cellStyle name="Followed Hyperlink" xfId="7355" builtinId="9" hidden="1"/>
    <cellStyle name="Followed Hyperlink" xfId="7356" builtinId="9" hidden="1"/>
    <cellStyle name="Followed Hyperlink" xfId="7357" builtinId="9" hidden="1"/>
    <cellStyle name="Followed Hyperlink" xfId="7358" builtinId="9" hidden="1"/>
    <cellStyle name="Followed Hyperlink" xfId="7359" builtinId="9" hidden="1"/>
    <cellStyle name="Followed Hyperlink" xfId="7360" builtinId="9" hidden="1"/>
    <cellStyle name="Followed Hyperlink" xfId="7361" builtinId="9" hidden="1"/>
    <cellStyle name="Followed Hyperlink" xfId="7362" builtinId="9" hidden="1"/>
    <cellStyle name="Followed Hyperlink" xfId="7363" builtinId="9" hidden="1"/>
    <cellStyle name="Followed Hyperlink" xfId="7364" builtinId="9" hidden="1"/>
    <cellStyle name="Followed Hyperlink" xfId="7365" builtinId="9" hidden="1"/>
    <cellStyle name="Followed Hyperlink" xfId="7366" builtinId="9" hidden="1"/>
    <cellStyle name="Followed Hyperlink" xfId="7367" builtinId="9" hidden="1"/>
    <cellStyle name="Followed Hyperlink" xfId="7368" builtinId="9" hidden="1"/>
    <cellStyle name="Followed Hyperlink" xfId="7369" builtinId="9" hidden="1"/>
    <cellStyle name="Followed Hyperlink" xfId="7370" builtinId="9" hidden="1"/>
    <cellStyle name="Followed Hyperlink" xfId="7371" builtinId="9" hidden="1"/>
    <cellStyle name="Followed Hyperlink" xfId="7372" builtinId="9" hidden="1"/>
    <cellStyle name="Followed Hyperlink" xfId="7373"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79" builtinId="9" hidden="1"/>
    <cellStyle name="Followed Hyperlink" xfId="7380" builtinId="9" hidden="1"/>
    <cellStyle name="Followed Hyperlink" xfId="7381" builtinId="9" hidden="1"/>
    <cellStyle name="Followed Hyperlink" xfId="7382" builtinId="9" hidden="1"/>
    <cellStyle name="Followed Hyperlink" xfId="7383" builtinId="9" hidden="1"/>
    <cellStyle name="Followed Hyperlink" xfId="7384" builtinId="9" hidden="1"/>
    <cellStyle name="Followed Hyperlink" xfId="7385" builtinId="9" hidden="1"/>
    <cellStyle name="Followed Hyperlink" xfId="7386" builtinId="9" hidden="1"/>
    <cellStyle name="Followed Hyperlink" xfId="7387" builtinId="9" hidden="1"/>
    <cellStyle name="Followed Hyperlink" xfId="7388" builtinId="9" hidden="1"/>
    <cellStyle name="Followed Hyperlink" xfId="7389" builtinId="9" hidden="1"/>
    <cellStyle name="Followed Hyperlink" xfId="7390" builtinId="9" hidden="1"/>
    <cellStyle name="Followed Hyperlink" xfId="7391" builtinId="9" hidden="1"/>
    <cellStyle name="Followed Hyperlink" xfId="7392" builtinId="9" hidden="1"/>
    <cellStyle name="Followed Hyperlink" xfId="7393" builtinId="9" hidden="1"/>
    <cellStyle name="Followed Hyperlink" xfId="7394" builtinId="9" hidden="1"/>
    <cellStyle name="Followed Hyperlink" xfId="7395" builtinId="9" hidden="1"/>
    <cellStyle name="Followed Hyperlink" xfId="7396" builtinId="9" hidden="1"/>
    <cellStyle name="Followed Hyperlink" xfId="7397" builtinId="9" hidden="1"/>
    <cellStyle name="Followed Hyperlink" xfId="7398" builtinId="9" hidden="1"/>
    <cellStyle name="Followed Hyperlink" xfId="7399" builtinId="9" hidden="1"/>
    <cellStyle name="Followed Hyperlink" xfId="7400" builtinId="9" hidden="1"/>
    <cellStyle name="Followed Hyperlink" xfId="7401" builtinId="9" hidden="1"/>
    <cellStyle name="Followed Hyperlink" xfId="7402" builtinId="9" hidden="1"/>
    <cellStyle name="Followed Hyperlink" xfId="7403" builtinId="9" hidden="1"/>
    <cellStyle name="Followed Hyperlink" xfId="7404" builtinId="9" hidden="1"/>
    <cellStyle name="Followed Hyperlink" xfId="7405" builtinId="9" hidden="1"/>
    <cellStyle name="Followed Hyperlink" xfId="7406" builtinId="9" hidden="1"/>
    <cellStyle name="Followed Hyperlink" xfId="7407" builtinId="9" hidden="1"/>
    <cellStyle name="Followed Hyperlink" xfId="7408" builtinId="9" hidden="1"/>
    <cellStyle name="Followed Hyperlink" xfId="7409" builtinId="9" hidden="1"/>
    <cellStyle name="Followed Hyperlink" xfId="7410" builtinId="9" hidden="1"/>
    <cellStyle name="Followed Hyperlink" xfId="7411"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17" builtinId="9" hidden="1"/>
    <cellStyle name="Followed Hyperlink" xfId="7418" builtinId="9" hidden="1"/>
    <cellStyle name="Followed Hyperlink" xfId="7419" builtinId="9" hidden="1"/>
    <cellStyle name="Followed Hyperlink" xfId="7420" builtinId="9" hidden="1"/>
    <cellStyle name="Followed Hyperlink" xfId="7421" builtinId="9" hidden="1"/>
    <cellStyle name="Followed Hyperlink" xfId="7422" builtinId="9" hidden="1"/>
    <cellStyle name="Followed Hyperlink" xfId="7423" builtinId="9" hidden="1"/>
    <cellStyle name="Followed Hyperlink" xfId="7424" builtinId="9" hidden="1"/>
    <cellStyle name="Followed Hyperlink" xfId="7425" builtinId="9" hidden="1"/>
    <cellStyle name="Followed Hyperlink" xfId="7426" builtinId="9" hidden="1"/>
    <cellStyle name="Followed Hyperlink" xfId="7427" builtinId="9" hidden="1"/>
    <cellStyle name="Followed Hyperlink" xfId="7428" builtinId="9" hidden="1"/>
    <cellStyle name="Followed Hyperlink" xfId="7429" builtinId="9" hidden="1"/>
    <cellStyle name="Followed Hyperlink" xfId="7430" builtinId="9" hidden="1"/>
    <cellStyle name="Followed Hyperlink" xfId="7431" builtinId="9" hidden="1"/>
    <cellStyle name="Followed Hyperlink" xfId="7432" builtinId="9" hidden="1"/>
    <cellStyle name="Followed Hyperlink" xfId="6476" builtinId="9" hidden="1"/>
    <cellStyle name="Followed Hyperlink" xfId="7755" builtinId="9" hidden="1"/>
    <cellStyle name="Followed Hyperlink" xfId="7719" builtinId="9" hidden="1"/>
    <cellStyle name="Followed Hyperlink" xfId="7609" builtinId="9" hidden="1"/>
    <cellStyle name="Followed Hyperlink" xfId="7590" builtinId="9" hidden="1"/>
    <cellStyle name="Followed Hyperlink" xfId="7593" builtinId="9" hidden="1"/>
    <cellStyle name="Followed Hyperlink" xfId="7668" builtinId="9" hidden="1"/>
    <cellStyle name="Followed Hyperlink" xfId="7514" builtinId="9" hidden="1"/>
    <cellStyle name="Followed Hyperlink" xfId="6660" builtinId="9" hidden="1"/>
    <cellStyle name="Followed Hyperlink" xfId="7581" builtinId="9" hidden="1"/>
    <cellStyle name="Followed Hyperlink" xfId="7486" builtinId="9" hidden="1"/>
    <cellStyle name="Followed Hyperlink" xfId="7660" builtinId="9" hidden="1"/>
    <cellStyle name="Followed Hyperlink" xfId="7485" builtinId="9" hidden="1"/>
    <cellStyle name="Followed Hyperlink" xfId="6470" builtinId="9" hidden="1"/>
    <cellStyle name="Followed Hyperlink" xfId="7788" builtinId="9" hidden="1"/>
    <cellStyle name="Followed Hyperlink" xfId="7657" builtinId="9" hidden="1"/>
    <cellStyle name="Followed Hyperlink" xfId="7561" builtinId="9" hidden="1"/>
    <cellStyle name="Followed Hyperlink" xfId="7483" builtinId="9" hidden="1"/>
    <cellStyle name="Followed Hyperlink" xfId="7484" builtinId="9" hidden="1"/>
    <cellStyle name="Followed Hyperlink" xfId="8140" builtinId="9" hidden="1"/>
    <cellStyle name="Followed Hyperlink" xfId="7794" builtinId="9" hidden="1"/>
    <cellStyle name="Followed Hyperlink" xfId="7806" builtinId="9" hidden="1"/>
    <cellStyle name="Followed Hyperlink" xfId="7706" builtinId="9" hidden="1"/>
    <cellStyle name="Followed Hyperlink" xfId="7705" builtinId="9" hidden="1"/>
    <cellStyle name="Followed Hyperlink" xfId="7704" builtinId="9" hidden="1"/>
    <cellStyle name="Followed Hyperlink" xfId="7703" builtinId="9" hidden="1"/>
    <cellStyle name="Followed Hyperlink" xfId="7510" builtinId="9" hidden="1"/>
    <cellStyle name="Followed Hyperlink" xfId="4784" builtinId="9" hidden="1"/>
    <cellStyle name="Followed Hyperlink" xfId="7481" builtinId="9" hidden="1"/>
    <cellStyle name="Followed Hyperlink" xfId="7771" builtinId="9" hidden="1"/>
    <cellStyle name="Followed Hyperlink" xfId="7479" builtinId="9" hidden="1"/>
    <cellStyle name="Followed Hyperlink" xfId="7480" builtinId="9" hidden="1"/>
    <cellStyle name="Followed Hyperlink" xfId="6663" builtinId="9" hidden="1"/>
    <cellStyle name="Followed Hyperlink" xfId="7669" builtinId="9" hidden="1"/>
    <cellStyle name="Followed Hyperlink" xfId="7505" builtinId="9" hidden="1"/>
    <cellStyle name="Followed Hyperlink" xfId="7506" builtinId="9" hidden="1"/>
    <cellStyle name="Followed Hyperlink" xfId="5094" builtinId="9" hidden="1"/>
    <cellStyle name="Followed Hyperlink" xfId="7702" builtinId="9" hidden="1"/>
    <cellStyle name="Followed Hyperlink" xfId="5592" builtinId="9" hidden="1"/>
    <cellStyle name="Followed Hyperlink" xfId="7759" builtinId="9" hidden="1"/>
    <cellStyle name="Followed Hyperlink" xfId="7734" builtinId="9" hidden="1"/>
    <cellStyle name="Followed Hyperlink" xfId="7701" builtinId="9" hidden="1"/>
    <cellStyle name="Followed Hyperlink" xfId="7744" builtinId="9" hidden="1"/>
    <cellStyle name="Followed Hyperlink" xfId="7683" builtinId="9" hidden="1"/>
    <cellStyle name="Followed Hyperlink" xfId="7746" builtinId="9" hidden="1"/>
    <cellStyle name="Followed Hyperlink" xfId="7700" builtinId="9" hidden="1"/>
    <cellStyle name="Followed Hyperlink" xfId="7699" builtinId="9" hidden="1"/>
    <cellStyle name="Followed Hyperlink" xfId="7698" builtinId="9" hidden="1"/>
    <cellStyle name="Followed Hyperlink" xfId="6694" builtinId="9" hidden="1"/>
    <cellStyle name="Followed Hyperlink" xfId="7681" builtinId="9" hidden="1"/>
    <cellStyle name="Followed Hyperlink" xfId="4668" builtinId="9" hidden="1"/>
    <cellStyle name="Followed Hyperlink" xfId="6693" builtinId="9" hidden="1"/>
    <cellStyle name="Followed Hyperlink" xfId="7757" builtinId="9" hidden="1"/>
    <cellStyle name="Followed Hyperlink" xfId="7721" builtinId="9" hidden="1"/>
    <cellStyle name="Followed Hyperlink" xfId="7610" builtinId="9" hidden="1"/>
    <cellStyle name="Followed Hyperlink" xfId="7572" builtinId="9" hidden="1"/>
    <cellStyle name="Followed Hyperlink" xfId="7551" builtinId="9" hidden="1"/>
    <cellStyle name="Followed Hyperlink" xfId="7504" builtinId="9" hidden="1"/>
    <cellStyle name="Followed Hyperlink" xfId="6471" builtinId="9" hidden="1"/>
    <cellStyle name="Followed Hyperlink" xfId="7665" builtinId="9" hidden="1"/>
    <cellStyle name="Followed Hyperlink" xfId="7560" builtinId="9" hidden="1"/>
    <cellStyle name="Followed Hyperlink" xfId="7475" builtinId="9" hidden="1"/>
    <cellStyle name="Followed Hyperlink" xfId="7474" builtinId="9" hidden="1"/>
    <cellStyle name="Followed Hyperlink" xfId="7473" builtinId="9" hidden="1"/>
    <cellStyle name="Followed Hyperlink" xfId="7472" builtinId="9" hidden="1"/>
    <cellStyle name="Followed Hyperlink" xfId="5840" builtinId="9" hidden="1"/>
    <cellStyle name="Followed Hyperlink" xfId="7781" builtinId="9" hidden="1"/>
    <cellStyle name="Followed Hyperlink" xfId="5550" builtinId="9" hidden="1"/>
    <cellStyle name="Followed Hyperlink" xfId="7595" builtinId="9" hidden="1"/>
    <cellStyle name="Followed Hyperlink" xfId="7585" builtinId="9" hidden="1"/>
    <cellStyle name="Followed Hyperlink" xfId="7502" builtinId="9" hidden="1"/>
    <cellStyle name="Followed Hyperlink" xfId="4520" builtinId="9" hidden="1"/>
    <cellStyle name="Followed Hyperlink" xfId="7675" builtinId="9" hidden="1"/>
    <cellStyle name="Followed Hyperlink" xfId="7586" builtinId="9" hidden="1"/>
    <cellStyle name="Followed Hyperlink" xfId="7501" builtinId="9" hidden="1"/>
    <cellStyle name="Followed Hyperlink" xfId="6642" builtinId="9" hidden="1"/>
    <cellStyle name="Followed Hyperlink" xfId="7469" builtinId="9" hidden="1"/>
    <cellStyle name="Followed Hyperlink" xfId="7468" builtinId="9" hidden="1"/>
    <cellStyle name="Followed Hyperlink" xfId="5719" builtinId="9" hidden="1"/>
    <cellStyle name="Followed Hyperlink" xfId="7467" builtinId="9" hidden="1"/>
    <cellStyle name="Followed Hyperlink" xfId="6480" builtinId="9" hidden="1"/>
    <cellStyle name="Followed Hyperlink" xfId="7732" builtinId="9" hidden="1"/>
    <cellStyle name="Followed Hyperlink" xfId="7696" builtinId="9" hidden="1"/>
    <cellStyle name="Followed Hyperlink" xfId="7462" builtinId="9" hidden="1"/>
    <cellStyle name="Followed Hyperlink" xfId="7466" builtinId="9" hidden="1"/>
    <cellStyle name="Followed Hyperlink" xfId="7498" builtinId="9" hidden="1"/>
    <cellStyle name="Followed Hyperlink" xfId="5862" builtinId="9" hidden="1"/>
    <cellStyle name="Followed Hyperlink" xfId="7764" builtinId="9" hidden="1"/>
    <cellStyle name="Followed Hyperlink" xfId="7463" builtinId="9" hidden="1"/>
    <cellStyle name="Followed Hyperlink" xfId="7464" builtinId="9" hidden="1"/>
    <cellStyle name="Followed Hyperlink" xfId="5750" builtinId="9" hidden="1"/>
    <cellStyle name="Followed Hyperlink" xfId="7786" builtinId="9" hidden="1"/>
    <cellStyle name="Followed Hyperlink" xfId="7730" builtinId="9" hidden="1"/>
    <cellStyle name="Followed Hyperlink" xfId="8139" builtinId="9" hidden="1"/>
    <cellStyle name="Followed Hyperlink" xfId="7799" builtinId="9" hidden="1"/>
    <cellStyle name="Followed Hyperlink" xfId="7796" builtinId="9" hidden="1"/>
    <cellStyle name="Followed Hyperlink" xfId="7783" builtinId="9" hidden="1"/>
    <cellStyle name="Followed Hyperlink" xfId="3846" builtinId="9" hidden="1"/>
    <cellStyle name="Followed Hyperlink" xfId="7693" builtinId="9" hidden="1"/>
    <cellStyle name="Followed Hyperlink" xfId="7692" builtinId="9" hidden="1"/>
    <cellStyle name="Followed Hyperlink" xfId="7691" builtinId="9" hidden="1"/>
    <cellStyle name="Followed Hyperlink" xfId="7690" builtinId="9" hidden="1"/>
    <cellStyle name="Followed Hyperlink" xfId="7495" builtinId="9" hidden="1"/>
    <cellStyle name="Followed Hyperlink" xfId="4725" builtinId="9" hidden="1"/>
    <cellStyle name="Followed Hyperlink" xfId="7460" builtinId="9" hidden="1"/>
    <cellStyle name="Followed Hyperlink" xfId="7493" builtinId="9" hidden="1"/>
    <cellStyle name="Followed Hyperlink" xfId="6665" builtinId="9" hidden="1"/>
    <cellStyle name="Followed Hyperlink" xfId="7785" builtinId="9" hidden="1"/>
    <cellStyle name="Followed Hyperlink" xfId="7729" builtinId="9" hidden="1"/>
    <cellStyle name="Followed Hyperlink" xfId="7727" builtinId="9" hidden="1"/>
    <cellStyle name="Followed Hyperlink" xfId="7780" builtinId="9" hidden="1"/>
    <cellStyle name="Followed Hyperlink" xfId="7778" builtinId="9" hidden="1"/>
    <cellStyle name="Followed Hyperlink" xfId="7773" builtinId="9" hidden="1"/>
    <cellStyle name="Followed Hyperlink" xfId="7758" builtinId="9" hidden="1"/>
    <cellStyle name="Followed Hyperlink" xfId="7805" builtinId="9" hidden="1"/>
    <cellStyle name="Followed Hyperlink" xfId="4713" builtinId="9" hidden="1"/>
    <cellStyle name="Followed Hyperlink" xfId="7455" builtinId="9" hidden="1"/>
    <cellStyle name="Followed Hyperlink" xfId="7456" builtinId="9" hidden="1"/>
    <cellStyle name="Followed Hyperlink" xfId="6567" builtinId="9" hidden="1"/>
    <cellStyle name="Followed Hyperlink" xfId="7181" builtinId="9" hidden="1"/>
    <cellStyle name="Followed Hyperlink" xfId="7725" builtinId="9" hidden="1"/>
    <cellStyle name="Followed Hyperlink" xfId="7741" builtinId="9" hidden="1"/>
    <cellStyle name="Followed Hyperlink" xfId="7612" builtinId="9" hidden="1"/>
    <cellStyle name="Followed Hyperlink" xfId="7742" builtinId="9" hidden="1"/>
    <cellStyle name="Followed Hyperlink" xfId="7679" builtinId="9" hidden="1"/>
    <cellStyle name="Followed Hyperlink" xfId="7602" builtinId="9" hidden="1"/>
    <cellStyle name="Followed Hyperlink" xfId="7562" builtinId="9" hidden="1"/>
    <cellStyle name="Followed Hyperlink" xfId="7569" builtinId="9" hidden="1"/>
    <cellStyle name="Followed Hyperlink" xfId="7756" builtinId="9" hidden="1"/>
    <cellStyle name="Followed Hyperlink" xfId="7720" builtinId="9" hidden="1"/>
    <cellStyle name="Followed Hyperlink" xfId="7608" builtinId="9" hidden="1"/>
    <cellStyle name="Followed Hyperlink" xfId="7589" builtinId="9" hidden="1"/>
    <cellStyle name="Followed Hyperlink" xfId="7754" builtinId="9" hidden="1"/>
    <cellStyle name="Followed Hyperlink" xfId="7718" builtinId="9" hidden="1"/>
    <cellStyle name="Followed Hyperlink" xfId="7666" builtinId="9" hidden="1"/>
    <cellStyle name="Followed Hyperlink" xfId="7597" builtinId="9" hidden="1"/>
    <cellStyle name="Followed Hyperlink" xfId="7488" builtinId="9" hidden="1"/>
    <cellStyle name="Followed Hyperlink" xfId="7583" builtinId="9" hidden="1"/>
    <cellStyle name="Followed Hyperlink" xfId="7658" builtinId="9" hidden="1"/>
    <cellStyle name="Followed Hyperlink" xfId="7454" builtinId="9" hidden="1"/>
    <cellStyle name="Followed Hyperlink" xfId="7550" builtinId="9" hidden="1"/>
    <cellStyle name="Followed Hyperlink" xfId="7648" builtinId="9" hidden="1"/>
    <cellStyle name="Followed Hyperlink" xfId="6666" builtinId="9" hidden="1"/>
    <cellStyle name="Followed Hyperlink" xfId="7647" builtinId="9" hidden="1"/>
    <cellStyle name="Followed Hyperlink" xfId="7592" builtinId="9" hidden="1"/>
    <cellStyle name="Followed Hyperlink" xfId="4701" builtinId="9" hidden="1"/>
    <cellStyle name="Followed Hyperlink" xfId="7607" builtinId="9" hidden="1"/>
    <cellStyle name="Followed Hyperlink" xfId="7546" builtinId="9" hidden="1"/>
    <cellStyle name="Followed Hyperlink" xfId="6475" builtinId="9" hidden="1"/>
    <cellStyle name="Followed Hyperlink" xfId="6590" builtinId="9" hidden="1"/>
    <cellStyle name="Followed Hyperlink" xfId="8136" builtinId="9" hidden="1"/>
    <cellStyle name="Followed Hyperlink" xfId="8134" builtinId="9" hidden="1"/>
    <cellStyle name="Followed Hyperlink" xfId="8132" builtinId="9" hidden="1"/>
    <cellStyle name="Followed Hyperlink" xfId="8130" builtinId="9" hidden="1"/>
    <cellStyle name="Followed Hyperlink" xfId="8128" builtinId="9" hidden="1"/>
    <cellStyle name="Followed Hyperlink" xfId="8126" builtinId="9" hidden="1"/>
    <cellStyle name="Followed Hyperlink" xfId="8124" builtinId="9" hidden="1"/>
    <cellStyle name="Followed Hyperlink" xfId="8122" builtinId="9" hidden="1"/>
    <cellStyle name="Followed Hyperlink" xfId="8120" builtinId="9" hidden="1"/>
    <cellStyle name="Followed Hyperlink" xfId="8118" builtinId="9" hidden="1"/>
    <cellStyle name="Followed Hyperlink" xfId="8116" builtinId="9" hidden="1"/>
    <cellStyle name="Followed Hyperlink" xfId="8114" builtinId="9" hidden="1"/>
    <cellStyle name="Followed Hyperlink" xfId="8112" builtinId="9" hidden="1"/>
    <cellStyle name="Followed Hyperlink" xfId="8110" builtinId="9" hidden="1"/>
    <cellStyle name="Followed Hyperlink" xfId="8108" builtinId="9" hidden="1"/>
    <cellStyle name="Followed Hyperlink" xfId="8106" builtinId="9" hidden="1"/>
    <cellStyle name="Followed Hyperlink" xfId="8104" builtinId="9" hidden="1"/>
    <cellStyle name="Followed Hyperlink" xfId="8102" builtinId="9" hidden="1"/>
    <cellStyle name="Followed Hyperlink" xfId="8100" builtinId="9" hidden="1"/>
    <cellStyle name="Followed Hyperlink" xfId="8098" builtinId="9" hidden="1"/>
    <cellStyle name="Followed Hyperlink" xfId="8096" builtinId="9" hidden="1"/>
    <cellStyle name="Followed Hyperlink" xfId="8094" builtinId="9" hidden="1"/>
    <cellStyle name="Followed Hyperlink" xfId="8092" builtinId="9" hidden="1"/>
    <cellStyle name="Followed Hyperlink" xfId="8090" builtinId="9" hidden="1"/>
    <cellStyle name="Followed Hyperlink" xfId="8088" builtinId="9" hidden="1"/>
    <cellStyle name="Followed Hyperlink" xfId="8086" builtinId="9" hidden="1"/>
    <cellStyle name="Followed Hyperlink" xfId="8084" builtinId="9" hidden="1"/>
    <cellStyle name="Followed Hyperlink" xfId="8082" builtinId="9" hidden="1"/>
    <cellStyle name="Followed Hyperlink" xfId="8080" builtinId="9" hidden="1"/>
    <cellStyle name="Followed Hyperlink" xfId="8078" builtinId="9" hidden="1"/>
    <cellStyle name="Followed Hyperlink" xfId="8076" builtinId="9" hidden="1"/>
    <cellStyle name="Followed Hyperlink" xfId="8074" builtinId="9" hidden="1"/>
    <cellStyle name="Followed Hyperlink" xfId="8072" builtinId="9" hidden="1"/>
    <cellStyle name="Followed Hyperlink" xfId="8070" builtinId="9" hidden="1"/>
    <cellStyle name="Followed Hyperlink" xfId="8068" builtinId="9" hidden="1"/>
    <cellStyle name="Followed Hyperlink" xfId="8066" builtinId="9" hidden="1"/>
    <cellStyle name="Followed Hyperlink" xfId="8064" builtinId="9" hidden="1"/>
    <cellStyle name="Followed Hyperlink" xfId="8062" builtinId="9" hidden="1"/>
    <cellStyle name="Followed Hyperlink" xfId="8060" builtinId="9" hidden="1"/>
    <cellStyle name="Followed Hyperlink" xfId="8058" builtinId="9" hidden="1"/>
    <cellStyle name="Followed Hyperlink" xfId="8056" builtinId="9" hidden="1"/>
    <cellStyle name="Followed Hyperlink" xfId="8054" builtinId="9" hidden="1"/>
    <cellStyle name="Followed Hyperlink" xfId="8052" builtinId="9" hidden="1"/>
    <cellStyle name="Followed Hyperlink" xfId="8050" builtinId="9" hidden="1"/>
    <cellStyle name="Followed Hyperlink" xfId="8048" builtinId="9" hidden="1"/>
    <cellStyle name="Followed Hyperlink" xfId="8046" builtinId="9" hidden="1"/>
    <cellStyle name="Followed Hyperlink" xfId="8044" builtinId="9" hidden="1"/>
    <cellStyle name="Followed Hyperlink" xfId="8042" builtinId="9" hidden="1"/>
    <cellStyle name="Followed Hyperlink" xfId="8040" builtinId="9" hidden="1"/>
    <cellStyle name="Followed Hyperlink" xfId="8038" builtinId="9" hidden="1"/>
    <cellStyle name="Followed Hyperlink" xfId="8036" builtinId="9" hidden="1"/>
    <cellStyle name="Followed Hyperlink" xfId="8034" builtinId="9" hidden="1"/>
    <cellStyle name="Followed Hyperlink" xfId="8032" builtinId="9" hidden="1"/>
    <cellStyle name="Followed Hyperlink" xfId="8030" builtinId="9" hidden="1"/>
    <cellStyle name="Followed Hyperlink" xfId="8028" builtinId="9" hidden="1"/>
    <cellStyle name="Followed Hyperlink" xfId="8026" builtinId="9" hidden="1"/>
    <cellStyle name="Followed Hyperlink" xfId="8024" builtinId="9" hidden="1"/>
    <cellStyle name="Followed Hyperlink" xfId="8022" builtinId="9" hidden="1"/>
    <cellStyle name="Followed Hyperlink" xfId="8020" builtinId="9" hidden="1"/>
    <cellStyle name="Followed Hyperlink" xfId="8018" builtinId="9" hidden="1"/>
    <cellStyle name="Followed Hyperlink" xfId="8016" builtinId="9" hidden="1"/>
    <cellStyle name="Followed Hyperlink" xfId="8014" builtinId="9" hidden="1"/>
    <cellStyle name="Followed Hyperlink" xfId="8012" builtinId="9" hidden="1"/>
    <cellStyle name="Followed Hyperlink" xfId="8010" builtinId="9" hidden="1"/>
    <cellStyle name="Followed Hyperlink" xfId="8008" builtinId="9" hidden="1"/>
    <cellStyle name="Followed Hyperlink" xfId="8006" builtinId="9" hidden="1"/>
    <cellStyle name="Followed Hyperlink" xfId="8004" builtinId="9" hidden="1"/>
    <cellStyle name="Followed Hyperlink" xfId="8002" builtinId="9" hidden="1"/>
    <cellStyle name="Followed Hyperlink" xfId="8000" builtinId="9" hidden="1"/>
    <cellStyle name="Followed Hyperlink" xfId="7998" builtinId="9" hidden="1"/>
    <cellStyle name="Followed Hyperlink" xfId="7991" builtinId="9" hidden="1"/>
    <cellStyle name="Followed Hyperlink" xfId="7989" builtinId="9" hidden="1"/>
    <cellStyle name="Followed Hyperlink" xfId="7987" builtinId="9" hidden="1"/>
    <cellStyle name="Followed Hyperlink" xfId="7985" builtinId="9" hidden="1"/>
    <cellStyle name="Followed Hyperlink" xfId="7983" builtinId="9" hidden="1"/>
    <cellStyle name="Followed Hyperlink" xfId="7981" builtinId="9" hidden="1"/>
    <cellStyle name="Followed Hyperlink" xfId="7979" builtinId="9" hidden="1"/>
    <cellStyle name="Followed Hyperlink" xfId="7977" builtinId="9" hidden="1"/>
    <cellStyle name="Followed Hyperlink" xfId="7975" builtinId="9" hidden="1"/>
    <cellStyle name="Followed Hyperlink" xfId="7973" builtinId="9" hidden="1"/>
    <cellStyle name="Followed Hyperlink" xfId="7971" builtinId="9" hidden="1"/>
    <cellStyle name="Followed Hyperlink" xfId="7969" builtinId="9" hidden="1"/>
    <cellStyle name="Followed Hyperlink" xfId="7967" builtinId="9" hidden="1"/>
    <cellStyle name="Followed Hyperlink" xfId="7965" builtinId="9" hidden="1"/>
    <cellStyle name="Followed Hyperlink" xfId="7963" builtinId="9" hidden="1"/>
    <cellStyle name="Followed Hyperlink" xfId="7961" builtinId="9" hidden="1"/>
    <cellStyle name="Followed Hyperlink" xfId="7959" builtinId="9" hidden="1"/>
    <cellStyle name="Followed Hyperlink" xfId="7957" builtinId="9" hidden="1"/>
    <cellStyle name="Followed Hyperlink" xfId="7955" builtinId="9" hidden="1"/>
    <cellStyle name="Followed Hyperlink" xfId="7953" builtinId="9" hidden="1"/>
    <cellStyle name="Followed Hyperlink" xfId="7951" builtinId="9" hidden="1"/>
    <cellStyle name="Followed Hyperlink" xfId="7949" builtinId="9" hidden="1"/>
    <cellStyle name="Followed Hyperlink" xfId="7947" builtinId="9" hidden="1"/>
    <cellStyle name="Followed Hyperlink" xfId="7945" builtinId="9" hidden="1"/>
    <cellStyle name="Followed Hyperlink" xfId="7943" builtinId="9" hidden="1"/>
    <cellStyle name="Followed Hyperlink" xfId="7941" builtinId="9" hidden="1"/>
    <cellStyle name="Followed Hyperlink" xfId="7939" builtinId="9" hidden="1"/>
    <cellStyle name="Followed Hyperlink" xfId="7938" builtinId="9" hidden="1"/>
    <cellStyle name="Followed Hyperlink" xfId="7936" builtinId="9" hidden="1"/>
    <cellStyle name="Followed Hyperlink" xfId="7934" builtinId="9" hidden="1"/>
    <cellStyle name="Followed Hyperlink" xfId="7932" builtinId="9" hidden="1"/>
    <cellStyle name="Followed Hyperlink" xfId="7930" builtinId="9" hidden="1"/>
    <cellStyle name="Followed Hyperlink" xfId="7928" builtinId="9" hidden="1"/>
    <cellStyle name="Followed Hyperlink" xfId="7926" builtinId="9" hidden="1"/>
    <cellStyle name="Followed Hyperlink" xfId="7924" builtinId="9" hidden="1"/>
    <cellStyle name="Followed Hyperlink" xfId="7922" builtinId="9" hidden="1"/>
    <cellStyle name="Followed Hyperlink" xfId="7920" builtinId="9" hidden="1"/>
    <cellStyle name="Followed Hyperlink" xfId="7918" builtinId="9" hidden="1"/>
    <cellStyle name="Followed Hyperlink" xfId="7916" builtinId="9" hidden="1"/>
    <cellStyle name="Followed Hyperlink" xfId="7914" builtinId="9" hidden="1"/>
    <cellStyle name="Followed Hyperlink" xfId="7912" builtinId="9" hidden="1"/>
    <cellStyle name="Followed Hyperlink" xfId="7910" builtinId="9" hidden="1"/>
    <cellStyle name="Followed Hyperlink" xfId="7908" builtinId="9" hidden="1"/>
    <cellStyle name="Followed Hyperlink" xfId="7906" builtinId="9" hidden="1"/>
    <cellStyle name="Followed Hyperlink" xfId="7904" builtinId="9" hidden="1"/>
    <cellStyle name="Followed Hyperlink" xfId="7902" builtinId="9" hidden="1"/>
    <cellStyle name="Followed Hyperlink" xfId="7900" builtinId="9" hidden="1"/>
    <cellStyle name="Followed Hyperlink" xfId="7898" builtinId="9" hidden="1"/>
    <cellStyle name="Followed Hyperlink" xfId="7896" builtinId="9" hidden="1"/>
    <cellStyle name="Followed Hyperlink" xfId="7894" builtinId="9" hidden="1"/>
    <cellStyle name="Followed Hyperlink" xfId="7892" builtinId="9" hidden="1"/>
    <cellStyle name="Followed Hyperlink" xfId="7890" builtinId="9" hidden="1"/>
    <cellStyle name="Followed Hyperlink" xfId="7888" builtinId="9" hidden="1"/>
    <cellStyle name="Followed Hyperlink" xfId="7886" builtinId="9" hidden="1"/>
    <cellStyle name="Followed Hyperlink" xfId="7884" builtinId="9" hidden="1"/>
    <cellStyle name="Followed Hyperlink" xfId="7882" builtinId="9" hidden="1"/>
    <cellStyle name="Followed Hyperlink" xfId="7880" builtinId="9" hidden="1"/>
    <cellStyle name="Followed Hyperlink" xfId="7878" builtinId="9" hidden="1"/>
    <cellStyle name="Followed Hyperlink" xfId="7876" builtinId="9" hidden="1"/>
    <cellStyle name="Followed Hyperlink" xfId="7874" builtinId="9" hidden="1"/>
    <cellStyle name="Followed Hyperlink" xfId="7872" builtinId="9" hidden="1"/>
    <cellStyle name="Followed Hyperlink" xfId="7870" builtinId="9" hidden="1"/>
    <cellStyle name="Followed Hyperlink" xfId="7868" builtinId="9" hidden="1"/>
    <cellStyle name="Followed Hyperlink" xfId="7866" builtinId="9" hidden="1"/>
    <cellStyle name="Followed Hyperlink" xfId="7864" builtinId="9" hidden="1"/>
    <cellStyle name="Followed Hyperlink" xfId="7862" builtinId="9" hidden="1"/>
    <cellStyle name="Followed Hyperlink" xfId="7860" builtinId="9" hidden="1"/>
    <cellStyle name="Followed Hyperlink" xfId="7858" builtinId="9" hidden="1"/>
    <cellStyle name="Followed Hyperlink" xfId="7856" builtinId="9" hidden="1"/>
    <cellStyle name="Followed Hyperlink" xfId="7854" builtinId="9" hidden="1"/>
    <cellStyle name="Followed Hyperlink" xfId="7852" builtinId="9" hidden="1"/>
    <cellStyle name="Followed Hyperlink" xfId="7850" builtinId="9" hidden="1"/>
    <cellStyle name="Followed Hyperlink" xfId="7848" builtinId="9" hidden="1"/>
    <cellStyle name="Followed Hyperlink" xfId="7846" builtinId="9" hidden="1"/>
    <cellStyle name="Followed Hyperlink" xfId="7844" builtinId="9" hidden="1"/>
    <cellStyle name="Followed Hyperlink" xfId="7842" builtinId="9" hidden="1"/>
    <cellStyle name="Followed Hyperlink" xfId="7840" builtinId="9" hidden="1"/>
    <cellStyle name="Followed Hyperlink" xfId="7838" builtinId="9" hidden="1"/>
    <cellStyle name="Followed Hyperlink" xfId="7836" builtinId="9" hidden="1"/>
    <cellStyle name="Followed Hyperlink" xfId="7835" builtinId="9" hidden="1"/>
    <cellStyle name="Followed Hyperlink" xfId="7833" builtinId="9" hidden="1"/>
    <cellStyle name="Followed Hyperlink" xfId="7831" builtinId="9" hidden="1"/>
    <cellStyle name="Followed Hyperlink" xfId="7829" builtinId="9" hidden="1"/>
    <cellStyle name="Followed Hyperlink" xfId="7827" builtinId="9" hidden="1"/>
    <cellStyle name="Followed Hyperlink" xfId="7825" builtinId="9" hidden="1"/>
    <cellStyle name="Followed Hyperlink" xfId="7823" builtinId="9" hidden="1"/>
    <cellStyle name="Followed Hyperlink" xfId="7821" builtinId="9" hidden="1"/>
    <cellStyle name="Followed Hyperlink" xfId="7819" builtinId="9" hidden="1"/>
    <cellStyle name="Followed Hyperlink" xfId="7817" builtinId="9" hidden="1"/>
    <cellStyle name="Followed Hyperlink" xfId="7815" builtinId="9" hidden="1"/>
    <cellStyle name="Followed Hyperlink" xfId="7813" builtinId="9" hidden="1"/>
    <cellStyle name="Followed Hyperlink" xfId="7811" builtinId="9" hidden="1"/>
    <cellStyle name="Followed Hyperlink" xfId="7809" builtinId="9" hidden="1"/>
    <cellStyle name="Followed Hyperlink" xfId="4057" builtinId="9" hidden="1"/>
    <cellStyle name="Followed Hyperlink" xfId="6806" builtinId="9" hidden="1"/>
    <cellStyle name="Followed Hyperlink" xfId="6493" builtinId="9" hidden="1"/>
    <cellStyle name="Followed Hyperlink" xfId="6528" builtinId="9" hidden="1"/>
    <cellStyle name="Followed Hyperlink" xfId="6313" builtinId="9" hidden="1"/>
    <cellStyle name="Followed Hyperlink" xfId="6607" builtinId="9" hidden="1"/>
    <cellStyle name="Followed Hyperlink" xfId="6736" builtinId="9" hidden="1"/>
    <cellStyle name="Followed Hyperlink" xfId="6833" builtinId="9" hidden="1"/>
    <cellStyle name="Followed Hyperlink" xfId="6843" builtinId="9" hidden="1"/>
    <cellStyle name="Followed Hyperlink" xfId="6774" builtinId="9" hidden="1"/>
    <cellStyle name="Followed Hyperlink" xfId="4894" builtinId="9" hidden="1"/>
    <cellStyle name="Followed Hyperlink" xfId="6530" builtinId="9" hidden="1"/>
    <cellStyle name="Followed Hyperlink" xfId="6499" builtinId="9" hidden="1"/>
    <cellStyle name="Followed Hyperlink" xfId="6533" builtinId="9" hidden="1"/>
    <cellStyle name="Followed Hyperlink" xfId="6739" builtinId="9" hidden="1"/>
    <cellStyle name="Followed Hyperlink" xfId="6315" builtinId="9" hidden="1"/>
    <cellStyle name="Followed Hyperlink" xfId="4576" builtinId="9" hidden="1"/>
    <cellStyle name="Followed Hyperlink" xfId="4068" builtinId="9" hidden="1"/>
    <cellStyle name="Followed Hyperlink" xfId="6737" builtinId="9" hidden="1"/>
    <cellStyle name="Followed Hyperlink" xfId="4151" builtinId="9" hidden="1"/>
    <cellStyle name="Followed Hyperlink" xfId="6836" builtinId="9" hidden="1"/>
    <cellStyle name="Followed Hyperlink" xfId="6841" builtinId="9" hidden="1"/>
    <cellStyle name="Followed Hyperlink" xfId="6608" builtinId="9" hidden="1"/>
    <cellStyle name="Followed Hyperlink" xfId="6495" builtinId="9" hidden="1"/>
    <cellStyle name="Followed Hyperlink" xfId="6835" builtinId="9" hidden="1"/>
    <cellStyle name="Followed Hyperlink" xfId="7808" builtinId="9" hidden="1"/>
    <cellStyle name="Followed Hyperlink" xfId="7812" builtinId="9" hidden="1"/>
    <cellStyle name="Followed Hyperlink" xfId="7816" builtinId="9" hidden="1"/>
    <cellStyle name="Followed Hyperlink" xfId="7820" builtinId="9" hidden="1"/>
    <cellStyle name="Followed Hyperlink" xfId="7824" builtinId="9" hidden="1"/>
    <cellStyle name="Followed Hyperlink" xfId="7828" builtinId="9" hidden="1"/>
    <cellStyle name="Followed Hyperlink" xfId="7832" builtinId="9" hidden="1"/>
    <cellStyle name="Followed Hyperlink" xfId="7568" builtinId="9" hidden="1"/>
    <cellStyle name="Followed Hyperlink" xfId="7839" builtinId="9" hidden="1"/>
    <cellStyle name="Followed Hyperlink" xfId="7843" builtinId="9" hidden="1"/>
    <cellStyle name="Followed Hyperlink" xfId="7847" builtinId="9" hidden="1"/>
    <cellStyle name="Followed Hyperlink" xfId="7851" builtinId="9" hidden="1"/>
    <cellStyle name="Followed Hyperlink" xfId="7855" builtinId="9" hidden="1"/>
    <cellStyle name="Followed Hyperlink" xfId="7859" builtinId="9" hidden="1"/>
    <cellStyle name="Followed Hyperlink" xfId="7863" builtinId="9" hidden="1"/>
    <cellStyle name="Followed Hyperlink" xfId="7867" builtinId="9" hidden="1"/>
    <cellStyle name="Followed Hyperlink" xfId="7871" builtinId="9" hidden="1"/>
    <cellStyle name="Followed Hyperlink" xfId="7875" builtinId="9" hidden="1"/>
    <cellStyle name="Followed Hyperlink" xfId="7879" builtinId="9" hidden="1"/>
    <cellStyle name="Followed Hyperlink" xfId="7883" builtinId="9" hidden="1"/>
    <cellStyle name="Followed Hyperlink" xfId="7887" builtinId="9" hidden="1"/>
    <cellStyle name="Followed Hyperlink" xfId="7891" builtinId="9" hidden="1"/>
    <cellStyle name="Followed Hyperlink" xfId="7895" builtinId="9" hidden="1"/>
    <cellStyle name="Followed Hyperlink" xfId="7899" builtinId="9" hidden="1"/>
    <cellStyle name="Followed Hyperlink" xfId="7903" builtinId="9" hidden="1"/>
    <cellStyle name="Followed Hyperlink" xfId="7907" builtinId="9" hidden="1"/>
    <cellStyle name="Followed Hyperlink" xfId="7911" builtinId="9" hidden="1"/>
    <cellStyle name="Followed Hyperlink" xfId="7915" builtinId="9" hidden="1"/>
    <cellStyle name="Followed Hyperlink" xfId="7919" builtinId="9" hidden="1"/>
    <cellStyle name="Followed Hyperlink" xfId="7923" builtinId="9" hidden="1"/>
    <cellStyle name="Followed Hyperlink" xfId="7927" builtinId="9" hidden="1"/>
    <cellStyle name="Followed Hyperlink" xfId="7931" builtinId="9" hidden="1"/>
    <cellStyle name="Followed Hyperlink" xfId="7935" builtinId="9" hidden="1"/>
    <cellStyle name="Followed Hyperlink" xfId="6667" builtinId="9" hidden="1"/>
    <cellStyle name="Followed Hyperlink" xfId="7942" builtinId="9" hidden="1"/>
    <cellStyle name="Followed Hyperlink" xfId="7946"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4" builtinId="9" hidden="1"/>
    <cellStyle name="Followed Hyperlink" xfId="7978" builtinId="9" hidden="1"/>
    <cellStyle name="Followed Hyperlink" xfId="7982" builtinId="9" hidden="1"/>
    <cellStyle name="Followed Hyperlink" xfId="7986" builtinId="9" hidden="1"/>
    <cellStyle name="Followed Hyperlink" xfId="7990" builtinId="9" hidden="1"/>
    <cellStyle name="Followed Hyperlink" xfId="5780" builtinId="9" hidden="1"/>
    <cellStyle name="Followed Hyperlink" xfId="7772" builtinId="9" hidden="1"/>
    <cellStyle name="Followed Hyperlink" xfId="6534" builtinId="9" hidden="1"/>
    <cellStyle name="Followed Hyperlink" xfId="6846" builtinId="9" hidden="1"/>
    <cellStyle name="Followed Hyperlink" xfId="6592" builtinId="9" hidden="1"/>
    <cellStyle name="Followed Hyperlink" xfId="6706" builtinId="9" hidden="1"/>
    <cellStyle name="Followed Hyperlink" xfId="4064" builtinId="9" hidden="1"/>
    <cellStyle name="Followed Hyperlink" xfId="6208" builtinId="9" hidden="1"/>
    <cellStyle name="Followed Hyperlink" xfId="4650" builtinId="9" hidden="1"/>
    <cellStyle name="Followed Hyperlink" xfId="6626" builtinId="9" hidden="1"/>
    <cellStyle name="Followed Hyperlink" xfId="6510" builtinId="9" hidden="1"/>
    <cellStyle name="Followed Hyperlink" xfId="6709" builtinId="9" hidden="1"/>
    <cellStyle name="Followed Hyperlink" xfId="6752" builtinId="9" hidden="1"/>
    <cellStyle name="Followed Hyperlink" xfId="6809" builtinId="9" hidden="1"/>
    <cellStyle name="Followed Hyperlink" xfId="6587" builtinId="9" hidden="1"/>
    <cellStyle name="Followed Hyperlink" xfId="6610" builtinId="9" hidden="1"/>
    <cellStyle name="Followed Hyperlink" xfId="6692" builtinId="9" hidden="1"/>
    <cellStyle name="Followed Hyperlink" xfId="6795" builtinId="9" hidden="1"/>
    <cellStyle name="Followed Hyperlink" xfId="6791" builtinId="9" hidden="1"/>
    <cellStyle name="Followed Hyperlink" xfId="6778" builtinId="9" hidden="1"/>
    <cellStyle name="Followed Hyperlink" xfId="5501" builtinId="9" hidden="1"/>
    <cellStyle name="Followed Hyperlink" xfId="6512" builtinId="9" hidden="1"/>
    <cellStyle name="Followed Hyperlink" xfId="6634" builtinId="9" hidden="1"/>
    <cellStyle name="Followed Hyperlink" xfId="4218" builtinId="9" hidden="1"/>
    <cellStyle name="Followed Hyperlink" xfId="6541" builtinId="9" hidden="1"/>
    <cellStyle name="Followed Hyperlink" xfId="6543" builtinId="9" hidden="1"/>
    <cellStyle name="Followed Hyperlink" xfId="6314" builtinId="9" hidden="1"/>
    <cellStyle name="Followed Hyperlink" xfId="6613" builtinId="9" hidden="1"/>
    <cellStyle name="Followed Hyperlink" xfId="5687" builtinId="9" hidden="1"/>
    <cellStyle name="Followed Hyperlink" xfId="6845" builtinId="9" hidden="1"/>
    <cellStyle name="Followed Hyperlink" xfId="6832" builtinId="9" hidden="1"/>
    <cellStyle name="Followed Hyperlink" xfId="6625" builtinId="9" hidden="1"/>
    <cellStyle name="Followed Hyperlink" xfId="4651" builtinId="9" hidden="1"/>
    <cellStyle name="Followed Hyperlink" xfId="6546" builtinId="9" hidden="1"/>
    <cellStyle name="Followed Hyperlink" xfId="6547" builtinId="9" hidden="1"/>
    <cellStyle name="Followed Hyperlink" xfId="6521" builtinId="9" hidden="1"/>
    <cellStyle name="Followed Hyperlink" xfId="6523" builtinId="9" hidden="1"/>
    <cellStyle name="Followed Hyperlink" xfId="6638" builtinId="9" hidden="1"/>
    <cellStyle name="Followed Hyperlink" xfId="6781" builtinId="9" hidden="1"/>
    <cellStyle name="Followed Hyperlink" xfId="6588" builtinId="9" hidden="1"/>
    <cellStyle name="Followed Hyperlink" xfId="6668" builtinId="9" hidden="1"/>
    <cellStyle name="Followed Hyperlink" xfId="7567" builtinId="9" hidden="1"/>
    <cellStyle name="Followed Hyperlink" xfId="5693" builtinId="9" hidden="1"/>
    <cellStyle name="Followed Hyperlink" xfId="7545" builtinId="9" hidden="1"/>
    <cellStyle name="Followed Hyperlink" xfId="5692" builtinId="9" hidden="1"/>
    <cellStyle name="Followed Hyperlink" xfId="7544" builtinId="9" hidden="1"/>
    <cellStyle name="Followed Hyperlink" xfId="5620" builtinId="9" hidden="1"/>
    <cellStyle name="Followed Hyperlink" xfId="7642" builtinId="9" hidden="1"/>
    <cellStyle name="Followed Hyperlink" xfId="7543" builtinId="9" hidden="1"/>
    <cellStyle name="Followed Hyperlink" xfId="7542" builtinId="9" hidden="1"/>
    <cellStyle name="Followed Hyperlink" xfId="6670" builtinId="9" hidden="1"/>
    <cellStyle name="Followed Hyperlink" xfId="7540" builtinId="9" hidden="1"/>
    <cellStyle name="Followed Hyperlink" xfId="7680" builtinId="9" hidden="1"/>
    <cellStyle name="Followed Hyperlink" xfId="6570" builtinId="9" hidden="1"/>
    <cellStyle name="Followed Hyperlink" xfId="7537" builtinId="9" hidden="1"/>
    <cellStyle name="Followed Hyperlink" xfId="7765" builtinId="9" hidden="1"/>
    <cellStyle name="Followed Hyperlink" xfId="7761" builtinId="9" hidden="1"/>
    <cellStyle name="Followed Hyperlink" xfId="7724" builtinId="9" hidden="1"/>
    <cellStyle name="Followed Hyperlink" xfId="7723" builtinId="9" hidden="1"/>
    <cellStyle name="Followed Hyperlink" xfId="7722" builtinId="9" hidden="1"/>
    <cellStyle name="Followed Hyperlink" xfId="7685" builtinId="9" hidden="1"/>
    <cellStyle name="Followed Hyperlink" xfId="7750" builtinId="9" hidden="1"/>
    <cellStyle name="Followed Hyperlink" xfId="7743" builtinId="9" hidden="1"/>
    <cellStyle name="Followed Hyperlink" xfId="7715" builtinId="9" hidden="1"/>
    <cellStyle name="Followed Hyperlink" xfId="7682" builtinId="9" hidden="1"/>
    <cellStyle name="Followed Hyperlink" xfId="7614" builtinId="9" hidden="1"/>
    <cellStyle name="Followed Hyperlink" xfId="7753" builtinId="9" hidden="1"/>
    <cellStyle name="Followed Hyperlink" xfId="7745" builtinId="9" hidden="1"/>
    <cellStyle name="Followed Hyperlink" xfId="7717" builtinId="9" hidden="1"/>
    <cellStyle name="Followed Hyperlink" xfId="7684" builtinId="9" hidden="1"/>
    <cellStyle name="Followed Hyperlink" xfId="7638" builtinId="9" hidden="1"/>
    <cellStyle name="Followed Hyperlink" xfId="7712" builtinId="9" hidden="1"/>
    <cellStyle name="Followed Hyperlink" xfId="7528" builtinId="9" hidden="1"/>
    <cellStyle name="Followed Hyperlink" xfId="7527" builtinId="9" hidden="1"/>
    <cellStyle name="Followed Hyperlink" xfId="7526" builtinId="9" hidden="1"/>
    <cellStyle name="Followed Hyperlink" xfId="7525" builtinId="9" hidden="1"/>
    <cellStyle name="Followed Hyperlink" xfId="7524" builtinId="9" hidden="1"/>
    <cellStyle name="Followed Hyperlink" xfId="7523" builtinId="9" hidden="1"/>
    <cellStyle name="Followed Hyperlink" xfId="7522" builtinId="9" hidden="1"/>
    <cellStyle name="Followed Hyperlink" xfId="7521" builtinId="9" hidden="1"/>
    <cellStyle name="Followed Hyperlink" xfId="5773" builtinId="9" hidden="1"/>
    <cellStyle name="Followed Hyperlink" xfId="7637" builtinId="9" hidden="1"/>
    <cellStyle name="Followed Hyperlink" xfId="6681" builtinId="9" hidden="1"/>
    <cellStyle name="Followed Hyperlink" xfId="7636" builtinId="9" hidden="1"/>
    <cellStyle name="Followed Hyperlink" xfId="7520" builtinId="9" hidden="1"/>
    <cellStyle name="Followed Hyperlink" xfId="6675" builtinId="9" hidden="1"/>
    <cellStyle name="Followed Hyperlink" xfId="6565" builtinId="9" hidden="1"/>
    <cellStyle name="Followed Hyperlink" xfId="7591" builtinId="9" hidden="1"/>
    <cellStyle name="Followed Hyperlink" xfId="7519" builtinId="9" hidden="1"/>
    <cellStyle name="Followed Hyperlink" xfId="4093" builtinId="9" hidden="1"/>
    <cellStyle name="Followed Hyperlink" xfId="7605" builtinId="9" hidden="1"/>
    <cellStyle name="Followed Hyperlink" xfId="7604" builtinId="9" hidden="1"/>
    <cellStyle name="Followed Hyperlink" xfId="7635" builtinId="9" hidden="1"/>
    <cellStyle name="Followed Hyperlink" xfId="7582" builtinId="9" hidden="1"/>
    <cellStyle name="Followed Hyperlink" xfId="5593" builtinId="9" hidden="1"/>
    <cellStyle name="Followed Hyperlink" xfId="7518" builtinId="9" hidden="1"/>
    <cellStyle name="Followed Hyperlink" xfId="7436" builtinId="9" hidden="1"/>
    <cellStyle name="Followed Hyperlink" xfId="6598" builtinId="9" hidden="1"/>
    <cellStyle name="Followed Hyperlink" xfId="7435" builtinId="9" hidden="1"/>
    <cellStyle name="Followed Hyperlink" xfId="7184" builtinId="9" hidden="1"/>
    <cellStyle name="Followed Hyperlink" xfId="6525" builtinId="9" hidden="1"/>
    <cellStyle name="Followed Hyperlink" xfId="7618" builtinId="9" hidden="1"/>
    <cellStyle name="Followed Hyperlink" xfId="7434" builtinId="9" hidden="1"/>
    <cellStyle name="Followed Hyperlink" xfId="5498" builtinId="9" hidden="1"/>
    <cellStyle name="Followed Hyperlink" xfId="7433" builtinId="9" hidden="1"/>
    <cellStyle name="Followed Hyperlink" xfId="4614" builtinId="9" hidden="1"/>
    <cellStyle name="Followed Hyperlink" xfId="6714" builtinId="9" hidden="1"/>
    <cellStyle name="Followed Hyperlink" xfId="7617" builtinId="9" hidden="1"/>
    <cellStyle name="Followed Hyperlink" xfId="7283" builtinId="9" hidden="1"/>
    <cellStyle name="Followed Hyperlink" xfId="6696" builtinId="9" hidden="1"/>
    <cellStyle name="Followed Hyperlink" xfId="6659" builtinId="9" hidden="1"/>
    <cellStyle name="Followed Hyperlink" xfId="5695" builtinId="9" hidden="1"/>
    <cellStyle name="Followed Hyperlink" xfId="6640" builtinId="9" hidden="1"/>
    <cellStyle name="Followed Hyperlink" xfId="7782" builtinId="9" hidden="1"/>
    <cellStyle name="Followed Hyperlink" xfId="7616" builtinId="9" hidden="1"/>
    <cellStyle name="Followed Hyperlink" xfId="7659" builtinId="9" hidden="1"/>
    <cellStyle name="Followed Hyperlink" xfId="7517" builtinId="9" hidden="1"/>
    <cellStyle name="Followed Hyperlink" xfId="7224" builtinId="9" hidden="1"/>
    <cellStyle name="Followed Hyperlink" xfId="6812" builtinId="9" hidden="1"/>
    <cellStyle name="Followed Hyperlink" xfId="7279" builtinId="9" hidden="1"/>
    <cellStyle name="Followed Hyperlink" xfId="4686" builtinId="9" hidden="1"/>
    <cellStyle name="Followed Hyperlink" xfId="6780" builtinId="9" hidden="1"/>
    <cellStyle name="Followed Hyperlink" xfId="7615" builtinId="9" hidden="1"/>
    <cellStyle name="Followed Hyperlink" xfId="7225" builtinId="9" hidden="1"/>
    <cellStyle name="Followed Hyperlink" xfId="6827" builtinId="9" hidden="1"/>
    <cellStyle name="Followed Hyperlink" xfId="7226" builtinId="9" hidden="1"/>
    <cellStyle name="Followed Hyperlink" xfId="6485" builtinId="9" hidden="1"/>
    <cellStyle name="Followed Hyperlink" xfId="7227" builtinId="9" hidden="1"/>
    <cellStyle name="Followed Hyperlink" xfId="6593" builtinId="9" hidden="1"/>
    <cellStyle name="Followed Hyperlink" xfId="5673" builtinId="9" hidden="1"/>
    <cellStyle name="Followed Hyperlink" xfId="7040" builtinId="9" hidden="1"/>
    <cellStyle name="Followed Hyperlink" xfId="6730" builtinId="9" hidden="1"/>
    <cellStyle name="Followed Hyperlink" xfId="8142" builtinId="9" hidden="1"/>
    <cellStyle name="Followed Hyperlink" xfId="8143" builtinId="9" hidden="1"/>
    <cellStyle name="Followed Hyperlink" xfId="8144" builtinId="9" hidden="1"/>
    <cellStyle name="Followed Hyperlink" xfId="8145" builtinId="9" hidden="1"/>
    <cellStyle name="Followed Hyperlink" xfId="8146" builtinId="9" hidden="1"/>
    <cellStyle name="Followed Hyperlink" xfId="8147" builtinId="9" hidden="1"/>
    <cellStyle name="Followed Hyperlink" xfId="8148" builtinId="9" hidden="1"/>
    <cellStyle name="Followed Hyperlink" xfId="8149" builtinId="9" hidden="1"/>
    <cellStyle name="Followed Hyperlink" xfId="8150" builtinId="9" hidden="1"/>
    <cellStyle name="Followed Hyperlink" xfId="8151" builtinId="9" hidden="1"/>
    <cellStyle name="Followed Hyperlink" xfId="8152" builtinId="9" hidden="1"/>
    <cellStyle name="Followed Hyperlink" xfId="8153" builtinId="9" hidden="1"/>
    <cellStyle name="Followed Hyperlink" xfId="8154" builtinId="9" hidden="1"/>
    <cellStyle name="Followed Hyperlink" xfId="8155" builtinId="9" hidden="1"/>
    <cellStyle name="Followed Hyperlink" xfId="8156" builtinId="9" hidden="1"/>
    <cellStyle name="Followed Hyperlink" xfId="8157" builtinId="9" hidden="1"/>
    <cellStyle name="Followed Hyperlink" xfId="8158" builtinId="9" hidden="1"/>
    <cellStyle name="Followed Hyperlink" xfId="8159" builtinId="9" hidden="1"/>
    <cellStyle name="Followed Hyperlink" xfId="8160" builtinId="9" hidden="1"/>
    <cellStyle name="Followed Hyperlink" xfId="8161" builtinId="9" hidden="1"/>
    <cellStyle name="Followed Hyperlink" xfId="8162" builtinId="9" hidden="1"/>
    <cellStyle name="Followed Hyperlink" xfId="8163" builtinId="9" hidden="1"/>
    <cellStyle name="Followed Hyperlink" xfId="8164" builtinId="9" hidden="1"/>
    <cellStyle name="Followed Hyperlink" xfId="8165" builtinId="9" hidden="1"/>
    <cellStyle name="Followed Hyperlink" xfId="8166" builtinId="9" hidden="1"/>
    <cellStyle name="Followed Hyperlink" xfId="8167" builtinId="9" hidden="1"/>
    <cellStyle name="Followed Hyperlink" xfId="8168" builtinId="9" hidden="1"/>
    <cellStyle name="Followed Hyperlink" xfId="8169" builtinId="9" hidden="1"/>
    <cellStyle name="Followed Hyperlink" xfId="8170" builtinId="9" hidden="1"/>
    <cellStyle name="Followed Hyperlink" xfId="8171"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77" builtinId="9" hidden="1"/>
    <cellStyle name="Followed Hyperlink" xfId="8178" builtinId="9" hidden="1"/>
    <cellStyle name="Followed Hyperlink" xfId="8179" builtinId="9" hidden="1"/>
    <cellStyle name="Followed Hyperlink" xfId="8180" builtinId="9" hidden="1"/>
    <cellStyle name="Followed Hyperlink" xfId="8186" builtinId="9" hidden="1"/>
    <cellStyle name="Followed Hyperlink" xfId="8187" builtinId="9" hidden="1"/>
    <cellStyle name="Followed Hyperlink" xfId="8188" builtinId="9" hidden="1"/>
    <cellStyle name="Followed Hyperlink" xfId="8189" builtinId="9" hidden="1"/>
    <cellStyle name="Followed Hyperlink" xfId="8190" builtinId="9" hidden="1"/>
    <cellStyle name="Followed Hyperlink" xfId="8191" builtinId="9" hidden="1"/>
    <cellStyle name="Followed Hyperlink" xfId="8192" builtinId="9" hidden="1"/>
    <cellStyle name="Followed Hyperlink" xfId="8193" builtinId="9" hidden="1"/>
    <cellStyle name="Followed Hyperlink" xfId="8194" builtinId="9" hidden="1"/>
    <cellStyle name="Followed Hyperlink" xfId="8195" builtinId="9" hidden="1"/>
    <cellStyle name="Followed Hyperlink" xfId="8196" builtinId="9" hidden="1"/>
    <cellStyle name="Followed Hyperlink" xfId="8197" builtinId="9" hidden="1"/>
    <cellStyle name="Followed Hyperlink" xfId="8198" builtinId="9" hidden="1"/>
    <cellStyle name="Followed Hyperlink" xfId="8199" builtinId="9" hidden="1"/>
    <cellStyle name="Followed Hyperlink" xfId="8200" builtinId="9" hidden="1"/>
    <cellStyle name="Followed Hyperlink" xfId="8201" builtinId="9" hidden="1"/>
    <cellStyle name="Followed Hyperlink" xfId="8202" builtinId="9" hidden="1"/>
    <cellStyle name="Followed Hyperlink" xfId="8203" builtinId="9" hidden="1"/>
    <cellStyle name="Followed Hyperlink" xfId="8204" builtinId="9" hidden="1"/>
    <cellStyle name="Followed Hyperlink" xfId="8205" builtinId="9" hidden="1"/>
    <cellStyle name="Followed Hyperlink" xfId="8206" builtinId="9" hidden="1"/>
    <cellStyle name="Followed Hyperlink" xfId="8207" builtinId="9" hidden="1"/>
    <cellStyle name="Followed Hyperlink" xfId="8208" builtinId="9" hidden="1"/>
    <cellStyle name="Followed Hyperlink" xfId="8209"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15" builtinId="9" hidden="1"/>
    <cellStyle name="Followed Hyperlink" xfId="8216" builtinId="9" hidden="1"/>
    <cellStyle name="Followed Hyperlink" xfId="8217" builtinId="9" hidden="1"/>
    <cellStyle name="Followed Hyperlink" xfId="8218" builtinId="9" hidden="1"/>
    <cellStyle name="Followed Hyperlink" xfId="8219" builtinId="9" hidden="1"/>
    <cellStyle name="Followed Hyperlink" xfId="8220" builtinId="9" hidden="1"/>
    <cellStyle name="Followed Hyperlink" xfId="8221" builtinId="9" hidden="1"/>
    <cellStyle name="Followed Hyperlink" xfId="8222" builtinId="9" hidden="1"/>
    <cellStyle name="Followed Hyperlink" xfId="8223" builtinId="9" hidden="1"/>
    <cellStyle name="Followed Hyperlink" xfId="8224" builtinId="9" hidden="1"/>
    <cellStyle name="Followed Hyperlink" xfId="8225" builtinId="9" hidden="1"/>
    <cellStyle name="Followed Hyperlink" xfId="8226" builtinId="9" hidden="1"/>
    <cellStyle name="Followed Hyperlink" xfId="8227" builtinId="9" hidden="1"/>
    <cellStyle name="Followed Hyperlink" xfId="8228" builtinId="9" hidden="1"/>
    <cellStyle name="Followed Hyperlink" xfId="8229" builtinId="9" hidden="1"/>
    <cellStyle name="Followed Hyperlink" xfId="8230" builtinId="9" hidden="1"/>
    <cellStyle name="Followed Hyperlink" xfId="8231" builtinId="9" hidden="1"/>
    <cellStyle name="Followed Hyperlink" xfId="8232" builtinId="9" hidden="1"/>
    <cellStyle name="Followed Hyperlink" xfId="8233" builtinId="9" hidden="1"/>
    <cellStyle name="Followed Hyperlink" xfId="8234" builtinId="9" hidden="1"/>
    <cellStyle name="Followed Hyperlink" xfId="8235" builtinId="9" hidden="1"/>
    <cellStyle name="Followed Hyperlink" xfId="8242" builtinId="9" hidden="1"/>
    <cellStyle name="Followed Hyperlink" xfId="8243" builtinId="9" hidden="1"/>
    <cellStyle name="Followed Hyperlink" xfId="8244" builtinId="9" hidden="1"/>
    <cellStyle name="Followed Hyperlink" xfId="8245" builtinId="9" hidden="1"/>
    <cellStyle name="Followed Hyperlink" xfId="8246" builtinId="9" hidden="1"/>
    <cellStyle name="Followed Hyperlink" xfId="8247"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3" builtinId="9" hidden="1"/>
    <cellStyle name="Followed Hyperlink" xfId="8254" builtinId="9" hidden="1"/>
    <cellStyle name="Followed Hyperlink" xfId="8255" builtinId="9" hidden="1"/>
    <cellStyle name="Followed Hyperlink" xfId="8256" builtinId="9" hidden="1"/>
    <cellStyle name="Followed Hyperlink" xfId="8257" builtinId="9" hidden="1"/>
    <cellStyle name="Followed Hyperlink" xfId="8258" builtinId="9" hidden="1"/>
    <cellStyle name="Followed Hyperlink" xfId="8259" builtinId="9" hidden="1"/>
    <cellStyle name="Followed Hyperlink" xfId="8260" builtinId="9" hidden="1"/>
    <cellStyle name="Followed Hyperlink" xfId="8261" builtinId="9" hidden="1"/>
    <cellStyle name="Followed Hyperlink" xfId="8262" builtinId="9" hidden="1"/>
    <cellStyle name="Followed Hyperlink" xfId="8263" builtinId="9" hidden="1"/>
    <cellStyle name="Followed Hyperlink" xfId="8264" builtinId="9" hidden="1"/>
    <cellStyle name="Followed Hyperlink" xfId="8265" builtinId="9" hidden="1"/>
    <cellStyle name="Followed Hyperlink" xfId="8266" builtinId="9" hidden="1"/>
    <cellStyle name="Followed Hyperlink" xfId="8267" builtinId="9" hidden="1"/>
    <cellStyle name="Followed Hyperlink" xfId="8268" builtinId="9" hidden="1"/>
    <cellStyle name="Followed Hyperlink" xfId="8269" builtinId="9" hidden="1"/>
    <cellStyle name="Followed Hyperlink" xfId="8270" builtinId="9" hidden="1"/>
    <cellStyle name="Followed Hyperlink" xfId="8271" builtinId="9" hidden="1"/>
    <cellStyle name="Followed Hyperlink" xfId="8272" builtinId="9" hidden="1"/>
    <cellStyle name="Followed Hyperlink" xfId="8273" builtinId="9" hidden="1"/>
    <cellStyle name="Followed Hyperlink" xfId="8274" builtinId="9" hidden="1"/>
    <cellStyle name="Followed Hyperlink" xfId="8275" builtinId="9" hidden="1"/>
    <cellStyle name="Followed Hyperlink" xfId="8276" builtinId="9" hidden="1"/>
    <cellStyle name="Followed Hyperlink" xfId="8277" builtinId="9" hidden="1"/>
    <cellStyle name="Followed Hyperlink" xfId="8278" builtinId="9" hidden="1"/>
    <cellStyle name="Followed Hyperlink" xfId="8279" builtinId="9" hidden="1"/>
    <cellStyle name="Followed Hyperlink" xfId="8280" builtinId="9" hidden="1"/>
    <cellStyle name="Followed Hyperlink" xfId="8281" builtinId="9" hidden="1"/>
    <cellStyle name="Followed Hyperlink" xfId="8282" builtinId="9" hidden="1"/>
    <cellStyle name="Followed Hyperlink" xfId="8283" builtinId="9" hidden="1"/>
    <cellStyle name="Followed Hyperlink" xfId="8284" builtinId="9" hidden="1"/>
    <cellStyle name="Followed Hyperlink" xfId="8285"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1" builtinId="9" hidden="1"/>
    <cellStyle name="Followed Hyperlink" xfId="8292" builtinId="9" hidden="1"/>
    <cellStyle name="Followed Hyperlink" xfId="8293" builtinId="9" hidden="1"/>
    <cellStyle name="Followed Hyperlink" xfId="8294" builtinId="9" hidden="1"/>
    <cellStyle name="Followed Hyperlink" xfId="8295" builtinId="9" hidden="1"/>
    <cellStyle name="Followed Hyperlink" xfId="8296" builtinId="9" hidden="1"/>
    <cellStyle name="Followed Hyperlink" xfId="8297" builtinId="9" hidden="1"/>
    <cellStyle name="Followed Hyperlink" xfId="8298" builtinId="9" hidden="1"/>
    <cellStyle name="Followed Hyperlink" xfId="8299" builtinId="9" hidden="1"/>
    <cellStyle name="Followed Hyperlink" xfId="8300" builtinId="9" hidden="1"/>
    <cellStyle name="Followed Hyperlink" xfId="8301" builtinId="9" hidden="1"/>
    <cellStyle name="Followed Hyperlink" xfId="8302" builtinId="9" hidden="1"/>
    <cellStyle name="Followed Hyperlink" xfId="8303" builtinId="9" hidden="1"/>
    <cellStyle name="Followed Hyperlink" xfId="8304" builtinId="9" hidden="1"/>
    <cellStyle name="Followed Hyperlink" xfId="8305" builtinId="9" hidden="1"/>
    <cellStyle name="Followed Hyperlink" xfId="8306" builtinId="9" hidden="1"/>
    <cellStyle name="Followed Hyperlink" xfId="8307" builtinId="9" hidden="1"/>
    <cellStyle name="Followed Hyperlink" xfId="8308" builtinId="9" hidden="1"/>
    <cellStyle name="Followed Hyperlink" xfId="8309" builtinId="9" hidden="1"/>
    <cellStyle name="Followed Hyperlink" xfId="8310" builtinId="9" hidden="1"/>
    <cellStyle name="Followed Hyperlink" xfId="8311" builtinId="9" hidden="1"/>
    <cellStyle name="Followed Hyperlink" xfId="8312" builtinId="9" hidden="1"/>
    <cellStyle name="Followed Hyperlink" xfId="8313" builtinId="9" hidden="1"/>
    <cellStyle name="Followed Hyperlink" xfId="8314" builtinId="9" hidden="1"/>
    <cellStyle name="Followed Hyperlink" xfId="8315" builtinId="9" hidden="1"/>
    <cellStyle name="Followed Hyperlink" xfId="8316" builtinId="9" hidden="1"/>
    <cellStyle name="Followed Hyperlink" xfId="8317" builtinId="9" hidden="1"/>
    <cellStyle name="Followed Hyperlink" xfId="8318" builtinId="9" hidden="1"/>
    <cellStyle name="Followed Hyperlink" xfId="8319" builtinId="9" hidden="1"/>
    <cellStyle name="Followed Hyperlink" xfId="8320" builtinId="9" hidden="1"/>
    <cellStyle name="Followed Hyperlink" xfId="8321" builtinId="9" hidden="1"/>
    <cellStyle name="Followed Hyperlink" xfId="8322" builtinId="9" hidden="1"/>
    <cellStyle name="Followed Hyperlink" xfId="8323"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29" builtinId="9" hidden="1"/>
    <cellStyle name="Followed Hyperlink" xfId="8330" builtinId="9" hidden="1"/>
    <cellStyle name="Followed Hyperlink" xfId="8331" builtinId="9" hidden="1"/>
    <cellStyle name="Followed Hyperlink" xfId="8332" builtinId="9" hidden="1"/>
    <cellStyle name="Followed Hyperlink" xfId="8333" builtinId="9" hidden="1"/>
    <cellStyle name="Followed Hyperlink" xfId="8334" builtinId="9" hidden="1"/>
    <cellStyle name="Followed Hyperlink" xfId="8335" builtinId="9" hidden="1"/>
    <cellStyle name="Followed Hyperlink" xfId="8336" builtinId="9" hidden="1"/>
    <cellStyle name="Followed Hyperlink" xfId="8337" builtinId="9" hidden="1"/>
    <cellStyle name="Followed Hyperlink" xfId="8338" builtinId="9" hidden="1"/>
    <cellStyle name="Followed Hyperlink" xfId="8339" builtinId="9" hidden="1"/>
    <cellStyle name="Followed Hyperlink" xfId="8340" builtinId="9" hidden="1"/>
    <cellStyle name="Followed Hyperlink" xfId="8341" builtinId="9" hidden="1"/>
    <cellStyle name="Followed Hyperlink" xfId="8342" builtinId="9" hidden="1"/>
    <cellStyle name="Followed Hyperlink" xfId="8343" builtinId="9" hidden="1"/>
    <cellStyle name="Followed Hyperlink" xfId="8344" builtinId="9" hidden="1"/>
    <cellStyle name="Followed Hyperlink" xfId="8345" builtinId="9" hidden="1"/>
    <cellStyle name="Followed Hyperlink" xfId="8346" builtinId="9" hidden="1"/>
    <cellStyle name="Followed Hyperlink" xfId="8347" builtinId="9" hidden="1"/>
    <cellStyle name="Followed Hyperlink" xfId="8348" builtinId="9" hidden="1"/>
    <cellStyle name="Followed Hyperlink" xfId="8349" builtinId="9" hidden="1"/>
    <cellStyle name="Followed Hyperlink" xfId="8350" builtinId="9" hidden="1"/>
    <cellStyle name="Followed Hyperlink" xfId="8351" builtinId="9" hidden="1"/>
    <cellStyle name="Followed Hyperlink" xfId="8352" builtinId="9" hidden="1"/>
    <cellStyle name="Followed Hyperlink" xfId="8353" builtinId="9" hidden="1"/>
    <cellStyle name="Followed Hyperlink" xfId="8354" builtinId="9" hidden="1"/>
    <cellStyle name="Followed Hyperlink" xfId="8355" builtinId="9" hidden="1"/>
    <cellStyle name="Followed Hyperlink" xfId="8356" builtinId="9" hidden="1"/>
    <cellStyle name="Followed Hyperlink" xfId="8357" builtinId="9" hidden="1"/>
    <cellStyle name="Followed Hyperlink" xfId="8358" builtinId="9" hidden="1"/>
    <cellStyle name="Followed Hyperlink" xfId="8359" builtinId="9" hidden="1"/>
    <cellStyle name="Followed Hyperlink" xfId="8360" builtinId="9" hidden="1"/>
    <cellStyle name="Followed Hyperlink" xfId="8361"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67" builtinId="9" hidden="1"/>
    <cellStyle name="Followed Hyperlink" xfId="8368" builtinId="9" hidden="1"/>
    <cellStyle name="Followed Hyperlink" xfId="8369" builtinId="9" hidden="1"/>
    <cellStyle name="Followed Hyperlink" xfId="8370" builtinId="9" hidden="1"/>
    <cellStyle name="Followed Hyperlink" xfId="8371" builtinId="9" hidden="1"/>
    <cellStyle name="Followed Hyperlink" xfId="8372" builtinId="9" hidden="1"/>
    <cellStyle name="Followed Hyperlink" xfId="8373" builtinId="9" hidden="1"/>
    <cellStyle name="Followed Hyperlink" xfId="8374" builtinId="9" hidden="1"/>
    <cellStyle name="Followed Hyperlink" xfId="8375" builtinId="9" hidden="1"/>
    <cellStyle name="Followed Hyperlink" xfId="8376" builtinId="9" hidden="1"/>
    <cellStyle name="Followed Hyperlink" xfId="8377" builtinId="9" hidden="1"/>
    <cellStyle name="Followed Hyperlink" xfId="8378" builtinId="9" hidden="1"/>
    <cellStyle name="Followed Hyperlink" xfId="8379" builtinId="9" hidden="1"/>
    <cellStyle name="Followed Hyperlink" xfId="8380" builtinId="9" hidden="1"/>
    <cellStyle name="Followed Hyperlink" xfId="8381" builtinId="9" hidden="1"/>
    <cellStyle name="Followed Hyperlink" xfId="8382" builtinId="9" hidden="1"/>
    <cellStyle name="Followed Hyperlink" xfId="8383" builtinId="9" hidden="1"/>
    <cellStyle name="Followed Hyperlink" xfId="8384" builtinId="9" hidden="1"/>
    <cellStyle name="Followed Hyperlink" xfId="8385" builtinId="9" hidden="1"/>
    <cellStyle name="Followed Hyperlink" xfId="8386" builtinId="9" hidden="1"/>
    <cellStyle name="Followed Hyperlink" xfId="8387" builtinId="9" hidden="1"/>
    <cellStyle name="Followed Hyperlink" xfId="8388" builtinId="9" hidden="1"/>
    <cellStyle name="Followed Hyperlink" xfId="8389" builtinId="9" hidden="1"/>
    <cellStyle name="Followed Hyperlink" xfId="7443" builtinId="9" hidden="1"/>
    <cellStyle name="Followed Hyperlink" xfId="8682" builtinId="9" hidden="1"/>
    <cellStyle name="Followed Hyperlink" xfId="8646" builtinId="9" hidden="1"/>
    <cellStyle name="Followed Hyperlink" xfId="8547" builtinId="9" hidden="1"/>
    <cellStyle name="Followed Hyperlink" xfId="8529" builtinId="9" hidden="1"/>
    <cellStyle name="Followed Hyperlink" xfId="8532" builtinId="9" hidden="1"/>
    <cellStyle name="Followed Hyperlink" xfId="8599" builtinId="9" hidden="1"/>
    <cellStyle name="Followed Hyperlink" xfId="8462" builtinId="9" hidden="1"/>
    <cellStyle name="Followed Hyperlink" xfId="7620" builtinId="9" hidden="1"/>
    <cellStyle name="Followed Hyperlink" xfId="8521" builtinId="9" hidden="1"/>
    <cellStyle name="Followed Hyperlink" xfId="8435" builtinId="9" hidden="1"/>
    <cellStyle name="Followed Hyperlink" xfId="8593" builtinId="9" hidden="1"/>
    <cellStyle name="Followed Hyperlink" xfId="8434" builtinId="9" hidden="1"/>
    <cellStyle name="Followed Hyperlink" xfId="7437" builtinId="9" hidden="1"/>
    <cellStyle name="Followed Hyperlink" xfId="8711" builtinId="9" hidden="1"/>
    <cellStyle name="Followed Hyperlink" xfId="8590" builtinId="9" hidden="1"/>
    <cellStyle name="Followed Hyperlink" xfId="8504" builtinId="9" hidden="1"/>
    <cellStyle name="Followed Hyperlink" xfId="8432" builtinId="9" hidden="1"/>
    <cellStyle name="Followed Hyperlink" xfId="8433" builtinId="9" hidden="1"/>
    <cellStyle name="Followed Hyperlink" xfId="9058" builtinId="9" hidden="1"/>
    <cellStyle name="Followed Hyperlink" xfId="8716" builtinId="9" hidden="1"/>
    <cellStyle name="Followed Hyperlink" xfId="8725" builtinId="9" hidden="1"/>
    <cellStyle name="Followed Hyperlink" xfId="8634" builtinId="9" hidden="1"/>
    <cellStyle name="Followed Hyperlink" xfId="8633" builtinId="9" hidden="1"/>
    <cellStyle name="Followed Hyperlink" xfId="8632" builtinId="9" hidden="1"/>
    <cellStyle name="Followed Hyperlink" xfId="8631" builtinId="9" hidden="1"/>
    <cellStyle name="Followed Hyperlink" xfId="8458" builtinId="9" hidden="1"/>
    <cellStyle name="Followed Hyperlink" xfId="6566" builtinId="9" hidden="1"/>
    <cellStyle name="Followed Hyperlink" xfId="8430" builtinId="9" hidden="1"/>
    <cellStyle name="Followed Hyperlink" xfId="8697" builtinId="9" hidden="1"/>
    <cellStyle name="Followed Hyperlink" xfId="8428" builtinId="9" hidden="1"/>
    <cellStyle name="Followed Hyperlink" xfId="8429" builtinId="9" hidden="1"/>
    <cellStyle name="Followed Hyperlink" xfId="7623" builtinId="9" hidden="1"/>
    <cellStyle name="Followed Hyperlink" xfId="8600" builtinId="9" hidden="1"/>
    <cellStyle name="Followed Hyperlink" xfId="8453" builtinId="9" hidden="1"/>
    <cellStyle name="Followed Hyperlink" xfId="8454" builtinId="9" hidden="1"/>
    <cellStyle name="Followed Hyperlink" xfId="6819" builtinId="9" hidden="1"/>
    <cellStyle name="Followed Hyperlink" xfId="8630" builtinId="9" hidden="1"/>
    <cellStyle name="Followed Hyperlink" xfId="4652" builtinId="9" hidden="1"/>
    <cellStyle name="Followed Hyperlink" xfId="8686" builtinId="9" hidden="1"/>
    <cellStyle name="Followed Hyperlink" xfId="8661" builtinId="9" hidden="1"/>
    <cellStyle name="Followed Hyperlink" xfId="8629" builtinId="9" hidden="1"/>
    <cellStyle name="Followed Hyperlink" xfId="8671" builtinId="9" hidden="1"/>
    <cellStyle name="Followed Hyperlink" xfId="8613" builtinId="9" hidden="1"/>
    <cellStyle name="Followed Hyperlink" xfId="8673" builtinId="9" hidden="1"/>
    <cellStyle name="Followed Hyperlink" xfId="8628" builtinId="9" hidden="1"/>
    <cellStyle name="Followed Hyperlink" xfId="8627" builtinId="9" hidden="1"/>
    <cellStyle name="Followed Hyperlink" xfId="8626" builtinId="9" hidden="1"/>
    <cellStyle name="Followed Hyperlink" xfId="7652" builtinId="9" hidden="1"/>
    <cellStyle name="Followed Hyperlink" xfId="8611" builtinId="9" hidden="1"/>
    <cellStyle name="Followed Hyperlink" xfId="6672" builtinId="9" hidden="1"/>
    <cellStyle name="Followed Hyperlink" xfId="7651" builtinId="9" hidden="1"/>
    <cellStyle name="Followed Hyperlink" xfId="8684" builtinId="9" hidden="1"/>
    <cellStyle name="Followed Hyperlink" xfId="8648" builtinId="9" hidden="1"/>
    <cellStyle name="Followed Hyperlink" xfId="8548" builtinId="9" hidden="1"/>
    <cellStyle name="Followed Hyperlink" xfId="8513" builtinId="9" hidden="1"/>
    <cellStyle name="Followed Hyperlink" xfId="8496" builtinId="9" hidden="1"/>
    <cellStyle name="Followed Hyperlink" xfId="8452" builtinId="9" hidden="1"/>
    <cellStyle name="Followed Hyperlink" xfId="7438" builtinId="9" hidden="1"/>
    <cellStyle name="Followed Hyperlink" xfId="8596" builtinId="9" hidden="1"/>
    <cellStyle name="Followed Hyperlink" xfId="8503" builtinId="9" hidden="1"/>
    <cellStyle name="Followed Hyperlink" xfId="8424" builtinId="9" hidden="1"/>
    <cellStyle name="Followed Hyperlink" xfId="8423" builtinId="9" hidden="1"/>
    <cellStyle name="Followed Hyperlink" xfId="8422" builtinId="9" hidden="1"/>
    <cellStyle name="Followed Hyperlink" xfId="8421" builtinId="9" hidden="1"/>
    <cellStyle name="Followed Hyperlink" xfId="6818" builtinId="9" hidden="1"/>
    <cellStyle name="Followed Hyperlink" xfId="8704" builtinId="9" hidden="1"/>
    <cellStyle name="Followed Hyperlink" xfId="6486" builtinId="9" hidden="1"/>
    <cellStyle name="Followed Hyperlink" xfId="8533" builtinId="9" hidden="1"/>
    <cellStyle name="Followed Hyperlink" xfId="8524" builtinId="9" hidden="1"/>
    <cellStyle name="Followed Hyperlink" xfId="8450" builtinId="9" hidden="1"/>
    <cellStyle name="Followed Hyperlink" xfId="6632" builtinId="9" hidden="1"/>
    <cellStyle name="Followed Hyperlink" xfId="8605" builtinId="9" hidden="1"/>
    <cellStyle name="Followed Hyperlink" xfId="8525" builtinId="9" hidden="1"/>
    <cellStyle name="Followed Hyperlink" xfId="8449" builtinId="9" hidden="1"/>
    <cellStyle name="Followed Hyperlink" xfId="7603" builtinId="9" hidden="1"/>
    <cellStyle name="Followed Hyperlink" xfId="8418" builtinId="9" hidden="1"/>
    <cellStyle name="Followed Hyperlink" xfId="8417" builtinId="9" hidden="1"/>
    <cellStyle name="Followed Hyperlink" xfId="6844" builtinId="9" hidden="1"/>
    <cellStyle name="Followed Hyperlink" xfId="8416" builtinId="9" hidden="1"/>
    <cellStyle name="Followed Hyperlink" xfId="7447" builtinId="9" hidden="1"/>
    <cellStyle name="Followed Hyperlink" xfId="8659" builtinId="9" hidden="1"/>
    <cellStyle name="Followed Hyperlink" xfId="8624" builtinId="9" hidden="1"/>
    <cellStyle name="Followed Hyperlink" xfId="8411" builtinId="9" hidden="1"/>
    <cellStyle name="Followed Hyperlink" xfId="8415" builtinId="9" hidden="1"/>
    <cellStyle name="Followed Hyperlink" xfId="8446" builtinId="9" hidden="1"/>
    <cellStyle name="Followed Hyperlink" xfId="6600" builtinId="9" hidden="1"/>
    <cellStyle name="Followed Hyperlink" xfId="8691" builtinId="9" hidden="1"/>
    <cellStyle name="Followed Hyperlink" xfId="8412" builtinId="9" hidden="1"/>
    <cellStyle name="Followed Hyperlink" xfId="8413" builtinId="9" hidden="1"/>
    <cellStyle name="Followed Hyperlink" xfId="4219" builtinId="9" hidden="1"/>
    <cellStyle name="Followed Hyperlink" xfId="8709" builtinId="9" hidden="1"/>
    <cellStyle name="Followed Hyperlink" xfId="8657" builtinId="9" hidden="1"/>
    <cellStyle name="Followed Hyperlink" xfId="9057" builtinId="9" hidden="1"/>
    <cellStyle name="Followed Hyperlink" xfId="8719" builtinId="9" hidden="1"/>
    <cellStyle name="Followed Hyperlink" xfId="8717" builtinId="9" hidden="1"/>
    <cellStyle name="Followed Hyperlink" xfId="8706" builtinId="9" hidden="1"/>
    <cellStyle name="Followed Hyperlink" xfId="6705" builtinId="9" hidden="1"/>
    <cellStyle name="Followed Hyperlink" xfId="8621" builtinId="9" hidden="1"/>
    <cellStyle name="Followed Hyperlink" xfId="8620" builtinId="9" hidden="1"/>
    <cellStyle name="Followed Hyperlink" xfId="8619" builtinId="9" hidden="1"/>
    <cellStyle name="Followed Hyperlink" xfId="8618" builtinId="9" hidden="1"/>
    <cellStyle name="Followed Hyperlink" xfId="8443" builtinId="9" hidden="1"/>
    <cellStyle name="Followed Hyperlink" xfId="4878" builtinId="9" hidden="1"/>
    <cellStyle name="Followed Hyperlink" xfId="8409" builtinId="9" hidden="1"/>
    <cellStyle name="Followed Hyperlink" xfId="8441" builtinId="9" hidden="1"/>
    <cellStyle name="Followed Hyperlink" xfId="7625" builtinId="9" hidden="1"/>
    <cellStyle name="Followed Hyperlink" xfId="8708" builtinId="9" hidden="1"/>
    <cellStyle name="Followed Hyperlink" xfId="8656" builtinId="9" hidden="1"/>
    <cellStyle name="Followed Hyperlink" xfId="8654" builtinId="9" hidden="1"/>
    <cellStyle name="Followed Hyperlink" xfId="8703" builtinId="9" hidden="1"/>
    <cellStyle name="Followed Hyperlink" xfId="8701" builtinId="9" hidden="1"/>
    <cellStyle name="Followed Hyperlink" xfId="8699" builtinId="9" hidden="1"/>
    <cellStyle name="Followed Hyperlink" xfId="8685" builtinId="9" hidden="1"/>
    <cellStyle name="Followed Hyperlink" xfId="8724" builtinId="9" hidden="1"/>
    <cellStyle name="Followed Hyperlink" xfId="6840" builtinId="9" hidden="1"/>
    <cellStyle name="Followed Hyperlink" xfId="8404" builtinId="9" hidden="1"/>
    <cellStyle name="Followed Hyperlink" xfId="8405" builtinId="9" hidden="1"/>
    <cellStyle name="Followed Hyperlink" xfId="7533" builtinId="9" hidden="1"/>
    <cellStyle name="Followed Hyperlink" xfId="8138" builtinId="9" hidden="1"/>
    <cellStyle name="Followed Hyperlink" xfId="8652" builtinId="9" hidden="1"/>
    <cellStyle name="Followed Hyperlink" xfId="8668" builtinId="9" hidden="1"/>
    <cellStyle name="Followed Hyperlink" xfId="8550" builtinId="9" hidden="1"/>
    <cellStyle name="Followed Hyperlink" xfId="8669" builtinId="9" hidden="1"/>
    <cellStyle name="Followed Hyperlink" xfId="8609" builtinId="9" hidden="1"/>
    <cellStyle name="Followed Hyperlink" xfId="8540" builtinId="9" hidden="1"/>
    <cellStyle name="Followed Hyperlink" xfId="8505" builtinId="9" hidden="1"/>
    <cellStyle name="Followed Hyperlink" xfId="8510" builtinId="9" hidden="1"/>
    <cellStyle name="Followed Hyperlink" xfId="8683" builtinId="9" hidden="1"/>
    <cellStyle name="Followed Hyperlink" xfId="8647" builtinId="9" hidden="1"/>
    <cellStyle name="Followed Hyperlink" xfId="8546" builtinId="9" hidden="1"/>
    <cellStyle name="Followed Hyperlink" xfId="8528" builtinId="9" hidden="1"/>
    <cellStyle name="Followed Hyperlink" xfId="8681" builtinId="9" hidden="1"/>
    <cellStyle name="Followed Hyperlink" xfId="8645" builtinId="9" hidden="1"/>
    <cellStyle name="Followed Hyperlink" xfId="8597" builtinId="9" hidden="1"/>
    <cellStyle name="Followed Hyperlink" xfId="8535" builtinId="9" hidden="1"/>
    <cellStyle name="Followed Hyperlink" xfId="8437" builtinId="9" hidden="1"/>
    <cellStyle name="Followed Hyperlink" xfId="8523" builtinId="9" hidden="1"/>
    <cellStyle name="Followed Hyperlink" xfId="8591" builtinId="9" hidden="1"/>
    <cellStyle name="Followed Hyperlink" xfId="8403" builtinId="9" hidden="1"/>
    <cellStyle name="Followed Hyperlink" xfId="8495" builtinId="9" hidden="1"/>
    <cellStyle name="Followed Hyperlink" xfId="8581" builtinId="9" hidden="1"/>
    <cellStyle name="Followed Hyperlink" xfId="7626" builtinId="9" hidden="1"/>
    <cellStyle name="Followed Hyperlink" xfId="8580" builtinId="9" hidden="1"/>
    <cellStyle name="Followed Hyperlink" xfId="8531" builtinId="9" hidden="1"/>
    <cellStyle name="Followed Hyperlink" xfId="6676" builtinId="9" hidden="1"/>
    <cellStyle name="Followed Hyperlink" xfId="8545" builtinId="9" hidden="1"/>
    <cellStyle name="Followed Hyperlink" xfId="8491" builtinId="9" hidden="1"/>
    <cellStyle name="Followed Hyperlink" xfId="7442" builtinId="9" hidden="1"/>
    <cellStyle name="Followed Hyperlink" xfId="7555" builtinId="9" hidden="1"/>
    <cellStyle name="Followed Hyperlink" xfId="9054" builtinId="9" hidden="1"/>
    <cellStyle name="Followed Hyperlink" xfId="9052" builtinId="9" hidden="1"/>
    <cellStyle name="Followed Hyperlink" xfId="9050" builtinId="9" hidden="1"/>
    <cellStyle name="Followed Hyperlink" xfId="9048" builtinId="9" hidden="1"/>
    <cellStyle name="Followed Hyperlink" xfId="9046" builtinId="9" hidden="1"/>
    <cellStyle name="Followed Hyperlink" xfId="9044" builtinId="9" hidden="1"/>
    <cellStyle name="Followed Hyperlink" xfId="9042" builtinId="9" hidden="1"/>
    <cellStyle name="Followed Hyperlink" xfId="9040" builtinId="9" hidden="1"/>
    <cellStyle name="Followed Hyperlink" xfId="9038" builtinId="9" hidden="1"/>
    <cellStyle name="Followed Hyperlink" xfId="9036" builtinId="9" hidden="1"/>
    <cellStyle name="Followed Hyperlink" xfId="9034" builtinId="9" hidden="1"/>
    <cellStyle name="Followed Hyperlink" xfId="9032" builtinId="9" hidden="1"/>
    <cellStyle name="Followed Hyperlink" xfId="9030" builtinId="9" hidden="1"/>
    <cellStyle name="Followed Hyperlink" xfId="9028" builtinId="9" hidden="1"/>
    <cellStyle name="Followed Hyperlink" xfId="9026" builtinId="9" hidden="1"/>
    <cellStyle name="Followed Hyperlink" xfId="9024" builtinId="9" hidden="1"/>
    <cellStyle name="Followed Hyperlink" xfId="9022" builtinId="9" hidden="1"/>
    <cellStyle name="Followed Hyperlink" xfId="9020" builtinId="9" hidden="1"/>
    <cellStyle name="Followed Hyperlink" xfId="9018" builtinId="9" hidden="1"/>
    <cellStyle name="Followed Hyperlink" xfId="9016" builtinId="9" hidden="1"/>
    <cellStyle name="Followed Hyperlink" xfId="9014" builtinId="9" hidden="1"/>
    <cellStyle name="Followed Hyperlink" xfId="9012" builtinId="9" hidden="1"/>
    <cellStyle name="Followed Hyperlink" xfId="9010" builtinId="9" hidden="1"/>
    <cellStyle name="Followed Hyperlink" xfId="9008" builtinId="9" hidden="1"/>
    <cellStyle name="Followed Hyperlink" xfId="9006" builtinId="9" hidden="1"/>
    <cellStyle name="Followed Hyperlink" xfId="9004" builtinId="9" hidden="1"/>
    <cellStyle name="Followed Hyperlink" xfId="9002" builtinId="9" hidden="1"/>
    <cellStyle name="Followed Hyperlink" xfId="9000" builtinId="9" hidden="1"/>
    <cellStyle name="Followed Hyperlink" xfId="8998" builtinId="9" hidden="1"/>
    <cellStyle name="Followed Hyperlink" xfId="8996" builtinId="9" hidden="1"/>
    <cellStyle name="Followed Hyperlink" xfId="8994" builtinId="9" hidden="1"/>
    <cellStyle name="Followed Hyperlink" xfId="8992" builtinId="9" hidden="1"/>
    <cellStyle name="Followed Hyperlink" xfId="8990" builtinId="9" hidden="1"/>
    <cellStyle name="Followed Hyperlink" xfId="8988" builtinId="9" hidden="1"/>
    <cellStyle name="Followed Hyperlink" xfId="8986" builtinId="9" hidden="1"/>
    <cellStyle name="Followed Hyperlink" xfId="8984" builtinId="9" hidden="1"/>
    <cellStyle name="Followed Hyperlink" xfId="8982" builtinId="9" hidden="1"/>
    <cellStyle name="Followed Hyperlink" xfId="8980" builtinId="9" hidden="1"/>
    <cellStyle name="Followed Hyperlink" xfId="8978" builtinId="9" hidden="1"/>
    <cellStyle name="Followed Hyperlink" xfId="8976" builtinId="9" hidden="1"/>
    <cellStyle name="Followed Hyperlink" xfId="8974" builtinId="9" hidden="1"/>
    <cellStyle name="Followed Hyperlink" xfId="8972" builtinId="9" hidden="1"/>
    <cellStyle name="Followed Hyperlink" xfId="8970" builtinId="9" hidden="1"/>
    <cellStyle name="Followed Hyperlink" xfId="8968" builtinId="9" hidden="1"/>
    <cellStyle name="Followed Hyperlink" xfId="8966" builtinId="9" hidden="1"/>
    <cellStyle name="Followed Hyperlink" xfId="8964" builtinId="9" hidden="1"/>
    <cellStyle name="Followed Hyperlink" xfId="8962" builtinId="9" hidden="1"/>
    <cellStyle name="Followed Hyperlink" xfId="8960" builtinId="9" hidden="1"/>
    <cellStyle name="Followed Hyperlink" xfId="8958" builtinId="9" hidden="1"/>
    <cellStyle name="Followed Hyperlink" xfId="8956" builtinId="9" hidden="1"/>
    <cellStyle name="Followed Hyperlink" xfId="8954" builtinId="9" hidden="1"/>
    <cellStyle name="Followed Hyperlink" xfId="8952" builtinId="9" hidden="1"/>
    <cellStyle name="Followed Hyperlink" xfId="8950" builtinId="9" hidden="1"/>
    <cellStyle name="Followed Hyperlink" xfId="8948" builtinId="9" hidden="1"/>
    <cellStyle name="Followed Hyperlink" xfId="8946" builtinId="9" hidden="1"/>
    <cellStyle name="Followed Hyperlink" xfId="8944" builtinId="9" hidden="1"/>
    <cellStyle name="Followed Hyperlink" xfId="8942" builtinId="9" hidden="1"/>
    <cellStyle name="Followed Hyperlink" xfId="8940" builtinId="9" hidden="1"/>
    <cellStyle name="Followed Hyperlink" xfId="8938" builtinId="9" hidden="1"/>
    <cellStyle name="Followed Hyperlink" xfId="8936" builtinId="9" hidden="1"/>
    <cellStyle name="Followed Hyperlink" xfId="8934" builtinId="9" hidden="1"/>
    <cellStyle name="Followed Hyperlink" xfId="8932" builtinId="9" hidden="1"/>
    <cellStyle name="Followed Hyperlink" xfId="8930" builtinId="9" hidden="1"/>
    <cellStyle name="Followed Hyperlink" xfId="8928" builtinId="9" hidden="1"/>
    <cellStyle name="Followed Hyperlink" xfId="8926" builtinId="9" hidden="1"/>
    <cellStyle name="Followed Hyperlink" xfId="8924" builtinId="9" hidden="1"/>
    <cellStyle name="Followed Hyperlink" xfId="8922" builtinId="9" hidden="1"/>
    <cellStyle name="Followed Hyperlink" xfId="8920" builtinId="9" hidden="1"/>
    <cellStyle name="Followed Hyperlink" xfId="8918" builtinId="9" hidden="1"/>
    <cellStyle name="Followed Hyperlink" xfId="8916" builtinId="9" hidden="1"/>
    <cellStyle name="Followed Hyperlink" xfId="8909" builtinId="9" hidden="1"/>
    <cellStyle name="Followed Hyperlink" xfId="8907" builtinId="9" hidden="1"/>
    <cellStyle name="Followed Hyperlink" xfId="8905" builtinId="9" hidden="1"/>
    <cellStyle name="Followed Hyperlink" xfId="8903" builtinId="9" hidden="1"/>
    <cellStyle name="Followed Hyperlink" xfId="8901" builtinId="9" hidden="1"/>
    <cellStyle name="Followed Hyperlink" xfId="8899" builtinId="9" hidden="1"/>
    <cellStyle name="Followed Hyperlink" xfId="8897" builtinId="9" hidden="1"/>
    <cellStyle name="Followed Hyperlink" xfId="8895" builtinId="9" hidden="1"/>
    <cellStyle name="Followed Hyperlink" xfId="8893" builtinId="9" hidden="1"/>
    <cellStyle name="Followed Hyperlink" xfId="8891" builtinId="9" hidden="1"/>
    <cellStyle name="Followed Hyperlink" xfId="8889" builtinId="9" hidden="1"/>
    <cellStyle name="Followed Hyperlink" xfId="8887" builtinId="9" hidden="1"/>
    <cellStyle name="Followed Hyperlink" xfId="8885" builtinId="9" hidden="1"/>
    <cellStyle name="Followed Hyperlink" xfId="8883" builtinId="9" hidden="1"/>
    <cellStyle name="Followed Hyperlink" xfId="8881" builtinId="9" hidden="1"/>
    <cellStyle name="Followed Hyperlink" xfId="8879" builtinId="9" hidden="1"/>
    <cellStyle name="Followed Hyperlink" xfId="8877" builtinId="9" hidden="1"/>
    <cellStyle name="Followed Hyperlink" xfId="8875" builtinId="9" hidden="1"/>
    <cellStyle name="Followed Hyperlink" xfId="8873" builtinId="9" hidden="1"/>
    <cellStyle name="Followed Hyperlink" xfId="8871" builtinId="9" hidden="1"/>
    <cellStyle name="Followed Hyperlink" xfId="8869" builtinId="9" hidden="1"/>
    <cellStyle name="Followed Hyperlink" xfId="8867" builtinId="9" hidden="1"/>
    <cellStyle name="Followed Hyperlink" xfId="8865" builtinId="9" hidden="1"/>
    <cellStyle name="Followed Hyperlink" xfId="8863" builtinId="9" hidden="1"/>
    <cellStyle name="Followed Hyperlink" xfId="8861" builtinId="9" hidden="1"/>
    <cellStyle name="Followed Hyperlink" xfId="8859" builtinId="9" hidden="1"/>
    <cellStyle name="Followed Hyperlink" xfId="8857" builtinId="9" hidden="1"/>
    <cellStyle name="Followed Hyperlink" xfId="8856" builtinId="9" hidden="1"/>
    <cellStyle name="Followed Hyperlink" xfId="8854" builtinId="9" hidden="1"/>
    <cellStyle name="Followed Hyperlink" xfId="8852" builtinId="9" hidden="1"/>
    <cellStyle name="Followed Hyperlink" xfId="8850" builtinId="9" hidden="1"/>
    <cellStyle name="Followed Hyperlink" xfId="8848" builtinId="9" hidden="1"/>
    <cellStyle name="Followed Hyperlink" xfId="8846" builtinId="9" hidden="1"/>
    <cellStyle name="Followed Hyperlink" xfId="8844" builtinId="9" hidden="1"/>
    <cellStyle name="Followed Hyperlink" xfId="8842" builtinId="9" hidden="1"/>
    <cellStyle name="Followed Hyperlink" xfId="8840" builtinId="9" hidden="1"/>
    <cellStyle name="Followed Hyperlink" xfId="8838" builtinId="9" hidden="1"/>
    <cellStyle name="Followed Hyperlink" xfId="8836" builtinId="9" hidden="1"/>
    <cellStyle name="Followed Hyperlink" xfId="8834" builtinId="9" hidden="1"/>
    <cellStyle name="Followed Hyperlink" xfId="8832" builtinId="9" hidden="1"/>
    <cellStyle name="Followed Hyperlink" xfId="8830" builtinId="9" hidden="1"/>
    <cellStyle name="Followed Hyperlink" xfId="8828" builtinId="9" hidden="1"/>
    <cellStyle name="Followed Hyperlink" xfId="8826" builtinId="9" hidden="1"/>
    <cellStyle name="Followed Hyperlink" xfId="8824" builtinId="9" hidden="1"/>
    <cellStyle name="Followed Hyperlink" xfId="8822" builtinId="9" hidden="1"/>
    <cellStyle name="Followed Hyperlink" xfId="8820" builtinId="9" hidden="1"/>
    <cellStyle name="Followed Hyperlink" xfId="8818" builtinId="9" hidden="1"/>
    <cellStyle name="Followed Hyperlink" xfId="8816" builtinId="9" hidden="1"/>
    <cellStyle name="Followed Hyperlink" xfId="8814" builtinId="9" hidden="1"/>
    <cellStyle name="Followed Hyperlink" xfId="8812" builtinId="9" hidden="1"/>
    <cellStyle name="Followed Hyperlink" xfId="8810" builtinId="9" hidden="1"/>
    <cellStyle name="Followed Hyperlink" xfId="8808" builtinId="9" hidden="1"/>
    <cellStyle name="Followed Hyperlink" xfId="8806" builtinId="9" hidden="1"/>
    <cellStyle name="Followed Hyperlink" xfId="8804" builtinId="9" hidden="1"/>
    <cellStyle name="Followed Hyperlink" xfId="8802" builtinId="9" hidden="1"/>
    <cellStyle name="Followed Hyperlink" xfId="8800" builtinId="9" hidden="1"/>
    <cellStyle name="Followed Hyperlink" xfId="8798" builtinId="9" hidden="1"/>
    <cellStyle name="Followed Hyperlink" xfId="8796" builtinId="9" hidden="1"/>
    <cellStyle name="Followed Hyperlink" xfId="8794" builtinId="9" hidden="1"/>
    <cellStyle name="Followed Hyperlink" xfId="8792" builtinId="9" hidden="1"/>
    <cellStyle name="Followed Hyperlink" xfId="8790" builtinId="9" hidden="1"/>
    <cellStyle name="Followed Hyperlink" xfId="8788" builtinId="9" hidden="1"/>
    <cellStyle name="Followed Hyperlink" xfId="8786" builtinId="9" hidden="1"/>
    <cellStyle name="Followed Hyperlink" xfId="8784" builtinId="9" hidden="1"/>
    <cellStyle name="Followed Hyperlink" xfId="8782" builtinId="9" hidden="1"/>
    <cellStyle name="Followed Hyperlink" xfId="8780" builtinId="9" hidden="1"/>
    <cellStyle name="Followed Hyperlink" xfId="8778" builtinId="9" hidden="1"/>
    <cellStyle name="Followed Hyperlink" xfId="8776" builtinId="9" hidden="1"/>
    <cellStyle name="Followed Hyperlink" xfId="8774" builtinId="9" hidden="1"/>
    <cellStyle name="Followed Hyperlink" xfId="8772" builtinId="9" hidden="1"/>
    <cellStyle name="Followed Hyperlink" xfId="8770" builtinId="9" hidden="1"/>
    <cellStyle name="Followed Hyperlink" xfId="8768" builtinId="9" hidden="1"/>
    <cellStyle name="Followed Hyperlink" xfId="8766" builtinId="9" hidden="1"/>
    <cellStyle name="Followed Hyperlink" xfId="8764" builtinId="9" hidden="1"/>
    <cellStyle name="Followed Hyperlink" xfId="8762" builtinId="9" hidden="1"/>
    <cellStyle name="Followed Hyperlink" xfId="8760" builtinId="9" hidden="1"/>
    <cellStyle name="Followed Hyperlink" xfId="8758" builtinId="9" hidden="1"/>
    <cellStyle name="Followed Hyperlink" xfId="8756" builtinId="9" hidden="1"/>
    <cellStyle name="Followed Hyperlink" xfId="8754" builtinId="9" hidden="1"/>
    <cellStyle name="Followed Hyperlink" xfId="8753" builtinId="9" hidden="1"/>
    <cellStyle name="Followed Hyperlink" xfId="8751" builtinId="9" hidden="1"/>
    <cellStyle name="Followed Hyperlink" xfId="8749" builtinId="9" hidden="1"/>
    <cellStyle name="Followed Hyperlink" xfId="8747" builtinId="9" hidden="1"/>
    <cellStyle name="Followed Hyperlink" xfId="8745" builtinId="9" hidden="1"/>
    <cellStyle name="Followed Hyperlink" xfId="8743" builtinId="9" hidden="1"/>
    <cellStyle name="Followed Hyperlink" xfId="8741" builtinId="9" hidden="1"/>
    <cellStyle name="Followed Hyperlink" xfId="8739" builtinId="9" hidden="1"/>
    <cellStyle name="Followed Hyperlink" xfId="8737" builtinId="9" hidden="1"/>
    <cellStyle name="Followed Hyperlink" xfId="8735" builtinId="9" hidden="1"/>
    <cellStyle name="Followed Hyperlink" xfId="8733" builtinId="9" hidden="1"/>
    <cellStyle name="Followed Hyperlink" xfId="8731" builtinId="9" hidden="1"/>
    <cellStyle name="Followed Hyperlink" xfId="8729" builtinId="9" hidden="1"/>
    <cellStyle name="Followed Hyperlink" xfId="8727" builtinId="9" hidden="1"/>
    <cellStyle name="Followed Hyperlink" xfId="6568" builtinId="9" hidden="1"/>
    <cellStyle name="Followed Hyperlink" xfId="7763" builtinId="9" hidden="1"/>
    <cellStyle name="Followed Hyperlink" xfId="7459" builtinId="9" hidden="1"/>
    <cellStyle name="Followed Hyperlink" xfId="7494" builtinId="9" hidden="1"/>
    <cellStyle name="Followed Hyperlink" xfId="7280" builtinId="9" hidden="1"/>
    <cellStyle name="Followed Hyperlink" xfId="7570" builtinId="9" hidden="1"/>
    <cellStyle name="Followed Hyperlink" xfId="7694" builtinId="9" hidden="1"/>
    <cellStyle name="Followed Hyperlink" xfId="7790" builtinId="9" hidden="1"/>
    <cellStyle name="Followed Hyperlink" xfId="7800" builtinId="9" hidden="1"/>
    <cellStyle name="Followed Hyperlink" xfId="7731" builtinId="9" hidden="1"/>
    <cellStyle name="Followed Hyperlink" xfId="6473" builtinId="9" hidden="1"/>
    <cellStyle name="Followed Hyperlink" xfId="7496" builtinId="9" hidden="1"/>
    <cellStyle name="Followed Hyperlink" xfId="7465" builtinId="9" hidden="1"/>
    <cellStyle name="Followed Hyperlink" xfId="7499" builtinId="9" hidden="1"/>
    <cellStyle name="Followed Hyperlink" xfId="7697" builtinId="9" hidden="1"/>
    <cellStyle name="Followed Hyperlink" xfId="7282" builtinId="9" hidden="1"/>
    <cellStyle name="Followed Hyperlink" xfId="4077" builtinId="9" hidden="1"/>
    <cellStyle name="Followed Hyperlink" xfId="6838" builtinId="9" hidden="1"/>
    <cellStyle name="Followed Hyperlink" xfId="7695" builtinId="9" hidden="1"/>
    <cellStyle name="Followed Hyperlink" xfId="6481" builtinId="9" hidden="1"/>
    <cellStyle name="Followed Hyperlink" xfId="7793" builtinId="9" hidden="1"/>
    <cellStyle name="Followed Hyperlink" xfId="7798" builtinId="9" hidden="1"/>
    <cellStyle name="Followed Hyperlink" xfId="7571" builtinId="9" hidden="1"/>
    <cellStyle name="Followed Hyperlink" xfId="7461" builtinId="9" hidden="1"/>
    <cellStyle name="Followed Hyperlink" xfId="7792" builtinId="9" hidden="1"/>
    <cellStyle name="Followed Hyperlink" xfId="8726" builtinId="9" hidden="1"/>
    <cellStyle name="Followed Hyperlink" xfId="8730" builtinId="9" hidden="1"/>
    <cellStyle name="Followed Hyperlink" xfId="8734" builtinId="9" hidden="1"/>
    <cellStyle name="Followed Hyperlink" xfId="8738" builtinId="9" hidden="1"/>
    <cellStyle name="Followed Hyperlink" xfId="8742" builtinId="9" hidden="1"/>
    <cellStyle name="Followed Hyperlink" xfId="8746" builtinId="9" hidden="1"/>
    <cellStyle name="Followed Hyperlink" xfId="8750" builtinId="9" hidden="1"/>
    <cellStyle name="Followed Hyperlink" xfId="8509" builtinId="9" hidden="1"/>
    <cellStyle name="Followed Hyperlink" xfId="8757" builtinId="9" hidden="1"/>
    <cellStyle name="Followed Hyperlink" xfId="8761" builtinId="9" hidden="1"/>
    <cellStyle name="Followed Hyperlink" xfId="8765" builtinId="9" hidden="1"/>
    <cellStyle name="Followed Hyperlink" xfId="8769" builtinId="9" hidden="1"/>
    <cellStyle name="Followed Hyperlink" xfId="8773" builtinId="9" hidden="1"/>
    <cellStyle name="Followed Hyperlink" xfId="8777" builtinId="9" hidden="1"/>
    <cellStyle name="Followed Hyperlink" xfId="8781" builtinId="9" hidden="1"/>
    <cellStyle name="Followed Hyperlink" xfId="8785" builtinId="9" hidden="1"/>
    <cellStyle name="Followed Hyperlink" xfId="8789" builtinId="9" hidden="1"/>
    <cellStyle name="Followed Hyperlink" xfId="8793" builtinId="9" hidden="1"/>
    <cellStyle name="Followed Hyperlink" xfId="8797" builtinId="9" hidden="1"/>
    <cellStyle name="Followed Hyperlink" xfId="8801" builtinId="9" hidden="1"/>
    <cellStyle name="Followed Hyperlink" xfId="8805" builtinId="9" hidden="1"/>
    <cellStyle name="Followed Hyperlink" xfId="8809" builtinId="9" hidden="1"/>
    <cellStyle name="Followed Hyperlink" xfId="8813" builtinId="9" hidden="1"/>
    <cellStyle name="Followed Hyperlink" xfId="8817" builtinId="9" hidden="1"/>
    <cellStyle name="Followed Hyperlink" xfId="8821" builtinId="9" hidden="1"/>
    <cellStyle name="Followed Hyperlink" xfId="8825" builtinId="9" hidden="1"/>
    <cellStyle name="Followed Hyperlink" xfId="8829" builtinId="9" hidden="1"/>
    <cellStyle name="Followed Hyperlink" xfId="8833" builtinId="9" hidden="1"/>
    <cellStyle name="Followed Hyperlink" xfId="8837" builtinId="9" hidden="1"/>
    <cellStyle name="Followed Hyperlink" xfId="8841" builtinId="9" hidden="1"/>
    <cellStyle name="Followed Hyperlink" xfId="8845" builtinId="9" hidden="1"/>
    <cellStyle name="Followed Hyperlink" xfId="8849" builtinId="9" hidden="1"/>
    <cellStyle name="Followed Hyperlink" xfId="8853" builtinId="9" hidden="1"/>
    <cellStyle name="Followed Hyperlink" xfId="7627" builtinId="9" hidden="1"/>
    <cellStyle name="Followed Hyperlink" xfId="8860" builtinId="9" hidden="1"/>
    <cellStyle name="Followed Hyperlink" xfId="8864" builtinId="9" hidden="1"/>
    <cellStyle name="Followed Hyperlink" xfId="8868" builtinId="9" hidden="1"/>
    <cellStyle name="Followed Hyperlink" xfId="8872" builtinId="9" hidden="1"/>
    <cellStyle name="Followed Hyperlink" xfId="8876" builtinId="9" hidden="1"/>
    <cellStyle name="Followed Hyperlink" xfId="8880" builtinId="9" hidden="1"/>
    <cellStyle name="Followed Hyperlink" xfId="8884" builtinId="9" hidden="1"/>
    <cellStyle name="Followed Hyperlink" xfId="8888" builtinId="9" hidden="1"/>
    <cellStyle name="Followed Hyperlink" xfId="8892" builtinId="9" hidden="1"/>
    <cellStyle name="Followed Hyperlink" xfId="8896" builtinId="9" hidden="1"/>
    <cellStyle name="Followed Hyperlink" xfId="8900" builtinId="9" hidden="1"/>
    <cellStyle name="Followed Hyperlink" xfId="8904" builtinId="9" hidden="1"/>
    <cellStyle name="Followed Hyperlink" xfId="8908" builtinId="9" hidden="1"/>
    <cellStyle name="Followed Hyperlink" xfId="6817" builtinId="9" hidden="1"/>
    <cellStyle name="Followed Hyperlink" xfId="8698" builtinId="9" hidden="1"/>
    <cellStyle name="Followed Hyperlink" xfId="7500" builtinId="9" hidden="1"/>
    <cellStyle name="Followed Hyperlink" xfId="7803" builtinId="9" hidden="1"/>
    <cellStyle name="Followed Hyperlink" xfId="7557" builtinId="9" hidden="1"/>
    <cellStyle name="Followed Hyperlink" xfId="7664" builtinId="9" hidden="1"/>
    <cellStyle name="Followed Hyperlink" xfId="6622" builtinId="9" hidden="1"/>
    <cellStyle name="Followed Hyperlink" xfId="6524" builtinId="9" hidden="1"/>
    <cellStyle name="Followed Hyperlink" xfId="6479" builtinId="9" hidden="1"/>
    <cellStyle name="Followed Hyperlink" xfId="7588" builtinId="9" hidden="1"/>
    <cellStyle name="Followed Hyperlink" xfId="7476" builtinId="9" hidden="1"/>
    <cellStyle name="Followed Hyperlink" xfId="7667" builtinId="9" hidden="1"/>
    <cellStyle name="Followed Hyperlink" xfId="7710" builtinId="9" hidden="1"/>
    <cellStyle name="Followed Hyperlink" xfId="7766" builtinId="9" hidden="1"/>
    <cellStyle name="Followed Hyperlink" xfId="7552" builtinId="9" hidden="1"/>
    <cellStyle name="Followed Hyperlink" xfId="7573" builtinId="9" hidden="1"/>
    <cellStyle name="Followed Hyperlink" xfId="7650" builtinId="9" hidden="1"/>
    <cellStyle name="Followed Hyperlink" xfId="7752" builtinId="9" hidden="1"/>
    <cellStyle name="Followed Hyperlink" xfId="7748" builtinId="9" hidden="1"/>
    <cellStyle name="Followed Hyperlink" xfId="7735" builtinId="9" hidden="1"/>
    <cellStyle name="Followed Hyperlink" xfId="5835" builtinId="9" hidden="1"/>
    <cellStyle name="Followed Hyperlink" xfId="7478" builtinId="9" hidden="1"/>
    <cellStyle name="Followed Hyperlink" xfId="7596" builtinId="9" hidden="1"/>
    <cellStyle name="Followed Hyperlink" xfId="6472" builtinId="9" hidden="1"/>
    <cellStyle name="Followed Hyperlink" xfId="7507" builtinId="9" hidden="1"/>
    <cellStyle name="Followed Hyperlink" xfId="7509" builtinId="9" hidden="1"/>
    <cellStyle name="Followed Hyperlink" xfId="7281" builtinId="9" hidden="1"/>
    <cellStyle name="Followed Hyperlink" xfId="7576" builtinId="9" hidden="1"/>
    <cellStyle name="Followed Hyperlink" xfId="6478" builtinId="9" hidden="1"/>
    <cellStyle name="Followed Hyperlink" xfId="7802" builtinId="9" hidden="1"/>
    <cellStyle name="Followed Hyperlink" xfId="7789" builtinId="9" hidden="1"/>
    <cellStyle name="Followed Hyperlink" xfId="7587" builtinId="9" hidden="1"/>
    <cellStyle name="Followed Hyperlink" xfId="6477" builtinId="9" hidden="1"/>
    <cellStyle name="Followed Hyperlink" xfId="7512" builtinId="9" hidden="1"/>
    <cellStyle name="Followed Hyperlink" xfId="7513" builtinId="9" hidden="1"/>
    <cellStyle name="Followed Hyperlink" xfId="7487" builtinId="9" hidden="1"/>
    <cellStyle name="Followed Hyperlink" xfId="7489" builtinId="9" hidden="1"/>
    <cellStyle name="Followed Hyperlink" xfId="7599" builtinId="9" hidden="1"/>
    <cellStyle name="Followed Hyperlink" xfId="7738" builtinId="9" hidden="1"/>
    <cellStyle name="Followed Hyperlink" xfId="7553" builtinId="9" hidden="1"/>
    <cellStyle name="Followed Hyperlink" xfId="7628" builtinId="9" hidden="1"/>
    <cellStyle name="Followed Hyperlink" xfId="8508" builtinId="9" hidden="1"/>
    <cellStyle name="Followed Hyperlink" xfId="5659" builtinId="9" hidden="1"/>
    <cellStyle name="Followed Hyperlink" xfId="8490" builtinId="9" hidden="1"/>
    <cellStyle name="Followed Hyperlink" xfId="4217" builtinId="9" hidden="1"/>
    <cellStyle name="Followed Hyperlink" xfId="8489" builtinId="9" hidden="1"/>
    <cellStyle name="Followed Hyperlink" xfId="6563" builtinId="9" hidden="1"/>
    <cellStyle name="Followed Hyperlink" xfId="8575" builtinId="9" hidden="1"/>
    <cellStyle name="Followed Hyperlink" xfId="8488" builtinId="9" hidden="1"/>
    <cellStyle name="Followed Hyperlink" xfId="8487" builtinId="9" hidden="1"/>
    <cellStyle name="Followed Hyperlink" xfId="7630" builtinId="9" hidden="1"/>
    <cellStyle name="Followed Hyperlink" xfId="8485" builtinId="9" hidden="1"/>
    <cellStyle name="Followed Hyperlink" xfId="8610" builtinId="9" hidden="1"/>
    <cellStyle name="Followed Hyperlink" xfId="7535" builtinId="9" hidden="1"/>
    <cellStyle name="Followed Hyperlink" xfId="8482" builtinId="9" hidden="1"/>
    <cellStyle name="Followed Hyperlink" xfId="8692" builtinId="9" hidden="1"/>
    <cellStyle name="Followed Hyperlink" xfId="8688" builtinId="9" hidden="1"/>
    <cellStyle name="Followed Hyperlink" xfId="8651" builtinId="9" hidden="1"/>
    <cellStyle name="Followed Hyperlink" xfId="8650" builtinId="9" hidden="1"/>
    <cellStyle name="Followed Hyperlink" xfId="8649" builtinId="9" hidden="1"/>
    <cellStyle name="Followed Hyperlink" xfId="8615" builtinId="9" hidden="1"/>
    <cellStyle name="Followed Hyperlink" xfId="8677" builtinId="9" hidden="1"/>
    <cellStyle name="Followed Hyperlink" xfId="8670" builtinId="9" hidden="1"/>
    <cellStyle name="Followed Hyperlink" xfId="8642" builtinId="9" hidden="1"/>
    <cellStyle name="Followed Hyperlink" xfId="8612" builtinId="9" hidden="1"/>
    <cellStyle name="Followed Hyperlink" xfId="8552" builtinId="9" hidden="1"/>
    <cellStyle name="Followed Hyperlink" xfId="8680" builtinId="9" hidden="1"/>
    <cellStyle name="Followed Hyperlink" xfId="8672" builtinId="9" hidden="1"/>
    <cellStyle name="Followed Hyperlink" xfId="8644" builtinId="9" hidden="1"/>
    <cellStyle name="Followed Hyperlink" xfId="8614" builtinId="9" hidden="1"/>
    <cellStyle name="Followed Hyperlink" xfId="8571" builtinId="9" hidden="1"/>
    <cellStyle name="Followed Hyperlink" xfId="8639" builtinId="9" hidden="1"/>
    <cellStyle name="Followed Hyperlink" xfId="8476" builtinId="9" hidden="1"/>
    <cellStyle name="Followed Hyperlink" xfId="8475" builtinId="9" hidden="1"/>
    <cellStyle name="Followed Hyperlink" xfId="8474" builtinId="9" hidden="1"/>
    <cellStyle name="Followed Hyperlink" xfId="8473" builtinId="9" hidden="1"/>
    <cellStyle name="Followed Hyperlink" xfId="8472" builtinId="9" hidden="1"/>
    <cellStyle name="Followed Hyperlink" xfId="8471" builtinId="9" hidden="1"/>
    <cellStyle name="Followed Hyperlink" xfId="8470" builtinId="9" hidden="1"/>
    <cellStyle name="Followed Hyperlink" xfId="8469" builtinId="9" hidden="1"/>
    <cellStyle name="Followed Hyperlink" xfId="4724" builtinId="9" hidden="1"/>
    <cellStyle name="Followed Hyperlink" xfId="8570" builtinId="9" hidden="1"/>
    <cellStyle name="Followed Hyperlink" xfId="7639" builtinId="9" hidden="1"/>
    <cellStyle name="Followed Hyperlink" xfId="8569" builtinId="9" hidden="1"/>
    <cellStyle name="Followed Hyperlink" xfId="8468" builtinId="9" hidden="1"/>
    <cellStyle name="Followed Hyperlink" xfId="7633" builtinId="9" hidden="1"/>
    <cellStyle name="Followed Hyperlink" xfId="7531" builtinId="9" hidden="1"/>
    <cellStyle name="Followed Hyperlink" xfId="8530" builtinId="9" hidden="1"/>
    <cellStyle name="Followed Hyperlink" xfId="8467" builtinId="9" hidden="1"/>
    <cellStyle name="Followed Hyperlink" xfId="6704" builtinId="9" hidden="1"/>
    <cellStyle name="Followed Hyperlink" xfId="8543" builtinId="9" hidden="1"/>
    <cellStyle name="Followed Hyperlink" xfId="8542" builtinId="9" hidden="1"/>
    <cellStyle name="Followed Hyperlink" xfId="8568" builtinId="9" hidden="1"/>
    <cellStyle name="Followed Hyperlink" xfId="8522" builtinId="9" hidden="1"/>
    <cellStyle name="Followed Hyperlink" xfId="4729" builtinId="9" hidden="1"/>
    <cellStyle name="Followed Hyperlink" xfId="8466" builtinId="9" hidden="1"/>
    <cellStyle name="Followed Hyperlink" xfId="8393" builtinId="9" hidden="1"/>
    <cellStyle name="Followed Hyperlink" xfId="7563" builtinId="9" hidden="1"/>
    <cellStyle name="Followed Hyperlink" xfId="8392" builtinId="9" hidden="1"/>
    <cellStyle name="Followed Hyperlink" xfId="8141" builtinId="9" hidden="1"/>
    <cellStyle name="Followed Hyperlink" xfId="7491" builtinId="9" hidden="1"/>
    <cellStyle name="Followed Hyperlink" xfId="8556" builtinId="9" hidden="1"/>
    <cellStyle name="Followed Hyperlink" xfId="8391" builtinId="9" hidden="1"/>
    <cellStyle name="Followed Hyperlink" xfId="6662" builtinId="9" hidden="1"/>
    <cellStyle name="Followed Hyperlink" xfId="8390" builtinId="9" hidden="1"/>
    <cellStyle name="Followed Hyperlink" xfId="6673" builtinId="9" hidden="1"/>
    <cellStyle name="Followed Hyperlink" xfId="7672" builtinId="9" hidden="1"/>
    <cellStyle name="Followed Hyperlink" xfId="8555" builtinId="9" hidden="1"/>
    <cellStyle name="Followed Hyperlink" xfId="8240" builtinId="9" hidden="1"/>
    <cellStyle name="Followed Hyperlink" xfId="7654" builtinId="9" hidden="1"/>
    <cellStyle name="Followed Hyperlink" xfId="7619" builtinId="9" hidden="1"/>
    <cellStyle name="Followed Hyperlink" xfId="5551" builtinId="9" hidden="1"/>
    <cellStyle name="Followed Hyperlink" xfId="7601" builtinId="9" hidden="1"/>
    <cellStyle name="Followed Hyperlink" xfId="8705" builtinId="9" hidden="1"/>
    <cellStyle name="Followed Hyperlink" xfId="8554" builtinId="9" hidden="1"/>
    <cellStyle name="Followed Hyperlink" xfId="8592" builtinId="9" hidden="1"/>
    <cellStyle name="Followed Hyperlink" xfId="8465" builtinId="9" hidden="1"/>
    <cellStyle name="Followed Hyperlink" xfId="8181" builtinId="9" hidden="1"/>
    <cellStyle name="Followed Hyperlink" xfId="7769" builtinId="9" hidden="1"/>
    <cellStyle name="Followed Hyperlink" xfId="8236" builtinId="9" hidden="1"/>
    <cellStyle name="Followed Hyperlink" xfId="4621" builtinId="9" hidden="1"/>
    <cellStyle name="Followed Hyperlink" xfId="7737" builtinId="9" hidden="1"/>
    <cellStyle name="Followed Hyperlink" xfId="8553" builtinId="9" hidden="1"/>
    <cellStyle name="Followed Hyperlink" xfId="8182" builtinId="9" hidden="1"/>
    <cellStyle name="Followed Hyperlink" xfId="7784" builtinId="9" hidden="1"/>
    <cellStyle name="Followed Hyperlink" xfId="8183" builtinId="9" hidden="1"/>
    <cellStyle name="Followed Hyperlink" xfId="7451" builtinId="9" hidden="1"/>
    <cellStyle name="Followed Hyperlink" xfId="8184" builtinId="9" hidden="1"/>
    <cellStyle name="Followed Hyperlink" xfId="7558" builtinId="9" hidden="1"/>
    <cellStyle name="Followed Hyperlink" xfId="6589" builtinId="9" hidden="1"/>
    <cellStyle name="Followed Hyperlink" xfId="7997" builtinId="9" hidden="1"/>
    <cellStyle name="Followed Hyperlink" xfId="7688" builtinId="9" hidden="1"/>
    <cellStyle name="Followed Hyperlink" xfId="9060" builtinId="9" hidden="1"/>
    <cellStyle name="Followed Hyperlink" xfId="9061" builtinId="9" hidden="1"/>
    <cellStyle name="Followed Hyperlink" xfId="9062" builtinId="9" hidden="1"/>
    <cellStyle name="Followed Hyperlink" xfId="9063" builtinId="9" hidden="1"/>
    <cellStyle name="Followed Hyperlink" xfId="9064" builtinId="9" hidden="1"/>
    <cellStyle name="Followed Hyperlink" xfId="9065" builtinId="9" hidden="1"/>
    <cellStyle name="Followed Hyperlink" xfId="9066" builtinId="9" hidden="1"/>
    <cellStyle name="Followed Hyperlink" xfId="9067" builtinId="9" hidden="1"/>
    <cellStyle name="Followed Hyperlink" xfId="9068" builtinId="9" hidden="1"/>
    <cellStyle name="Followed Hyperlink" xfId="9069" builtinId="9" hidden="1"/>
    <cellStyle name="Followed Hyperlink" xfId="9070" builtinId="9" hidden="1"/>
    <cellStyle name="Followed Hyperlink" xfId="9071" builtinId="9" hidden="1"/>
    <cellStyle name="Followed Hyperlink" xfId="9072" builtinId="9" hidden="1"/>
    <cellStyle name="Followed Hyperlink" xfId="9073" builtinId="9" hidden="1"/>
    <cellStyle name="Followed Hyperlink" xfId="9074" builtinId="9" hidden="1"/>
    <cellStyle name="Followed Hyperlink" xfId="9075" builtinId="9" hidden="1"/>
    <cellStyle name="Followed Hyperlink" xfId="9076" builtinId="9" hidden="1"/>
    <cellStyle name="Followed Hyperlink" xfId="9077" builtinId="9" hidden="1"/>
    <cellStyle name="Followed Hyperlink" xfId="9078" builtinId="9" hidden="1"/>
    <cellStyle name="Followed Hyperlink" xfId="9079" builtinId="9" hidden="1"/>
    <cellStyle name="Followed Hyperlink" xfId="9080" builtinId="9" hidden="1"/>
    <cellStyle name="Followed Hyperlink" xfId="9081" builtinId="9" hidden="1"/>
    <cellStyle name="Followed Hyperlink" xfId="9082" builtinId="9" hidden="1"/>
    <cellStyle name="Followed Hyperlink" xfId="9083"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89" builtinId="9" hidden="1"/>
    <cellStyle name="Followed Hyperlink" xfId="9090" builtinId="9" hidden="1"/>
    <cellStyle name="Followed Hyperlink" xfId="9091" builtinId="9" hidden="1"/>
    <cellStyle name="Followed Hyperlink" xfId="9092" builtinId="9" hidden="1"/>
    <cellStyle name="Followed Hyperlink" xfId="9093" builtinId="9" hidden="1"/>
    <cellStyle name="Followed Hyperlink" xfId="9094" builtinId="9" hidden="1"/>
    <cellStyle name="Followed Hyperlink" xfId="9095" builtinId="9" hidden="1"/>
    <cellStyle name="Followed Hyperlink" xfId="9096" builtinId="9" hidden="1"/>
    <cellStyle name="Followed Hyperlink" xfId="9097" builtinId="9" hidden="1"/>
    <cellStyle name="Followed Hyperlink" xfId="9098" builtinId="9" hidden="1"/>
    <cellStyle name="Followed Hyperlink" xfId="9103" builtinId="9" hidden="1"/>
    <cellStyle name="Followed Hyperlink" xfId="9104" builtinId="9" hidden="1"/>
    <cellStyle name="Followed Hyperlink" xfId="9105" builtinId="9" hidden="1"/>
    <cellStyle name="Followed Hyperlink" xfId="9106" builtinId="9" hidden="1"/>
    <cellStyle name="Followed Hyperlink" xfId="9107" builtinId="9" hidden="1"/>
    <cellStyle name="Followed Hyperlink" xfId="9108" builtinId="9" hidden="1"/>
    <cellStyle name="Followed Hyperlink" xfId="9109" builtinId="9" hidden="1"/>
    <cellStyle name="Followed Hyperlink" xfId="9110" builtinId="9" hidden="1"/>
    <cellStyle name="Followed Hyperlink" xfId="9111" builtinId="9" hidden="1"/>
    <cellStyle name="Followed Hyperlink" xfId="9112" builtinId="9" hidden="1"/>
    <cellStyle name="Followed Hyperlink" xfId="9113" builtinId="9" hidden="1"/>
    <cellStyle name="Followed Hyperlink" xfId="9114" builtinId="9" hidden="1"/>
    <cellStyle name="Followed Hyperlink" xfId="9115" builtinId="9" hidden="1"/>
    <cellStyle name="Followed Hyperlink" xfId="9116" builtinId="9" hidden="1"/>
    <cellStyle name="Followed Hyperlink" xfId="9117" builtinId="9" hidden="1"/>
    <cellStyle name="Followed Hyperlink" xfId="9118" builtinId="9" hidden="1"/>
    <cellStyle name="Followed Hyperlink" xfId="9119" builtinId="9" hidden="1"/>
    <cellStyle name="Followed Hyperlink" xfId="9120" builtinId="9" hidden="1"/>
    <cellStyle name="Followed Hyperlink" xfId="9121"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27" builtinId="9" hidden="1"/>
    <cellStyle name="Followed Hyperlink" xfId="9128" builtinId="9" hidden="1"/>
    <cellStyle name="Followed Hyperlink" xfId="9129" builtinId="9" hidden="1"/>
    <cellStyle name="Followed Hyperlink" xfId="9130" builtinId="9" hidden="1"/>
    <cellStyle name="Followed Hyperlink" xfId="9131" builtinId="9" hidden="1"/>
    <cellStyle name="Followed Hyperlink" xfId="9132" builtinId="9" hidden="1"/>
    <cellStyle name="Followed Hyperlink" xfId="9133" builtinId="9" hidden="1"/>
    <cellStyle name="Followed Hyperlink" xfId="9134" builtinId="9" hidden="1"/>
    <cellStyle name="Followed Hyperlink" xfId="9135" builtinId="9" hidden="1"/>
    <cellStyle name="Followed Hyperlink" xfId="9136" builtinId="9" hidden="1"/>
    <cellStyle name="Followed Hyperlink" xfId="9137" builtinId="9" hidden="1"/>
    <cellStyle name="Followed Hyperlink" xfId="9138" builtinId="9" hidden="1"/>
    <cellStyle name="Followed Hyperlink" xfId="9139" builtinId="9" hidden="1"/>
    <cellStyle name="Followed Hyperlink" xfId="9140" builtinId="9" hidden="1"/>
    <cellStyle name="Followed Hyperlink" xfId="9141" builtinId="9" hidden="1"/>
    <cellStyle name="Followed Hyperlink" xfId="9142" builtinId="9" hidden="1"/>
    <cellStyle name="Followed Hyperlink" xfId="9143" builtinId="9" hidden="1"/>
    <cellStyle name="Followed Hyperlink" xfId="9144" builtinId="9" hidden="1"/>
    <cellStyle name="Followed Hyperlink" xfId="9145" builtinId="9" hidden="1"/>
    <cellStyle name="Followed Hyperlink" xfId="9146" builtinId="9" hidden="1"/>
    <cellStyle name="Followed Hyperlink" xfId="9147" builtinId="9" hidden="1"/>
    <cellStyle name="Followed Hyperlink" xfId="9148" builtinId="9" hidden="1"/>
    <cellStyle name="Followed Hyperlink" xfId="9149" builtinId="9" hidden="1"/>
    <cellStyle name="Followed Hyperlink" xfId="9150" builtinId="9" hidden="1"/>
    <cellStyle name="Followed Hyperlink" xfId="9151" builtinId="9" hidden="1"/>
    <cellStyle name="Followed Hyperlink" xfId="9152" builtinId="9" hidden="1"/>
    <cellStyle name="Followed Hyperlink" xfId="9155" builtinId="9" hidden="1"/>
    <cellStyle name="Followed Hyperlink" xfId="9156" builtinId="9" hidden="1"/>
    <cellStyle name="Followed Hyperlink" xfId="9157" builtinId="9" hidden="1"/>
    <cellStyle name="Followed Hyperlink" xfId="9158"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5" builtinId="9" hidden="1"/>
    <cellStyle name="Followed Hyperlink" xfId="9166" builtinId="9" hidden="1"/>
    <cellStyle name="Followed Hyperlink" xfId="9167" builtinId="9" hidden="1"/>
    <cellStyle name="Followed Hyperlink" xfId="9168" builtinId="9" hidden="1"/>
    <cellStyle name="Followed Hyperlink" xfId="9169" builtinId="9" hidden="1"/>
    <cellStyle name="Followed Hyperlink" xfId="9170" builtinId="9" hidden="1"/>
    <cellStyle name="Followed Hyperlink" xfId="9171" builtinId="9" hidden="1"/>
    <cellStyle name="Followed Hyperlink" xfId="9172" builtinId="9" hidden="1"/>
    <cellStyle name="Followed Hyperlink" xfId="9173" builtinId="9" hidden="1"/>
    <cellStyle name="Followed Hyperlink" xfId="9174" builtinId="9" hidden="1"/>
    <cellStyle name="Followed Hyperlink" xfId="9175" builtinId="9" hidden="1"/>
    <cellStyle name="Followed Hyperlink" xfId="9176" builtinId="9" hidden="1"/>
    <cellStyle name="Followed Hyperlink" xfId="9177" builtinId="9" hidden="1"/>
    <cellStyle name="Followed Hyperlink" xfId="9178" builtinId="9" hidden="1"/>
    <cellStyle name="Followed Hyperlink" xfId="9179" builtinId="9" hidden="1"/>
    <cellStyle name="Followed Hyperlink" xfId="9180" builtinId="9" hidden="1"/>
    <cellStyle name="Followed Hyperlink" xfId="9181" builtinId="9" hidden="1"/>
    <cellStyle name="Followed Hyperlink" xfId="9182" builtinId="9" hidden="1"/>
    <cellStyle name="Followed Hyperlink" xfId="9183" builtinId="9" hidden="1"/>
    <cellStyle name="Followed Hyperlink" xfId="9184" builtinId="9" hidden="1"/>
    <cellStyle name="Followed Hyperlink" xfId="9185" builtinId="9" hidden="1"/>
    <cellStyle name="Followed Hyperlink" xfId="9186" builtinId="9" hidden="1"/>
    <cellStyle name="Followed Hyperlink" xfId="9187" builtinId="9" hidden="1"/>
    <cellStyle name="Followed Hyperlink" xfId="9188" builtinId="9" hidden="1"/>
    <cellStyle name="Followed Hyperlink" xfId="9189" builtinId="9" hidden="1"/>
    <cellStyle name="Followed Hyperlink" xfId="9190" builtinId="9" hidden="1"/>
    <cellStyle name="Followed Hyperlink" xfId="9191" builtinId="9" hidden="1"/>
    <cellStyle name="Followed Hyperlink" xfId="9192" builtinId="9" hidden="1"/>
    <cellStyle name="Followed Hyperlink" xfId="9193" builtinId="9" hidden="1"/>
    <cellStyle name="Followed Hyperlink" xfId="9194" builtinId="9" hidden="1"/>
    <cellStyle name="Followed Hyperlink" xfId="9195" builtinId="9" hidden="1"/>
    <cellStyle name="Followed Hyperlink" xfId="9196" builtinId="9" hidden="1"/>
    <cellStyle name="Followed Hyperlink" xfId="9197"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3" builtinId="9" hidden="1"/>
    <cellStyle name="Followed Hyperlink" xfId="9204" builtinId="9" hidden="1"/>
    <cellStyle name="Followed Hyperlink" xfId="9205" builtinId="9" hidden="1"/>
    <cellStyle name="Followed Hyperlink" xfId="9206" builtinId="9" hidden="1"/>
    <cellStyle name="Followed Hyperlink" xfId="9207" builtinId="9" hidden="1"/>
    <cellStyle name="Followed Hyperlink" xfId="9208" builtinId="9" hidden="1"/>
    <cellStyle name="Followed Hyperlink" xfId="9209" builtinId="9" hidden="1"/>
    <cellStyle name="Followed Hyperlink" xfId="9210" builtinId="9" hidden="1"/>
    <cellStyle name="Followed Hyperlink" xfId="9211" builtinId="9" hidden="1"/>
    <cellStyle name="Followed Hyperlink" xfId="9212" builtinId="9" hidden="1"/>
    <cellStyle name="Followed Hyperlink" xfId="9213" builtinId="9" hidden="1"/>
    <cellStyle name="Followed Hyperlink" xfId="9214" builtinId="9" hidden="1"/>
    <cellStyle name="Followed Hyperlink" xfId="9215" builtinId="9" hidden="1"/>
    <cellStyle name="Followed Hyperlink" xfId="9216" builtinId="9" hidden="1"/>
    <cellStyle name="Followed Hyperlink" xfId="9217" builtinId="9" hidden="1"/>
    <cellStyle name="Followed Hyperlink" xfId="9218" builtinId="9" hidden="1"/>
    <cellStyle name="Followed Hyperlink" xfId="9219" builtinId="9" hidden="1"/>
    <cellStyle name="Followed Hyperlink" xfId="9220" builtinId="9" hidden="1"/>
    <cellStyle name="Followed Hyperlink" xfId="9221" builtinId="9" hidden="1"/>
    <cellStyle name="Followed Hyperlink" xfId="9222" builtinId="9" hidden="1"/>
    <cellStyle name="Followed Hyperlink" xfId="9223" builtinId="9" hidden="1"/>
    <cellStyle name="Followed Hyperlink" xfId="9224" builtinId="9" hidden="1"/>
    <cellStyle name="Followed Hyperlink" xfId="9225" builtinId="9" hidden="1"/>
    <cellStyle name="Followed Hyperlink" xfId="9226" builtinId="9" hidden="1"/>
    <cellStyle name="Followed Hyperlink" xfId="9227" builtinId="9" hidden="1"/>
    <cellStyle name="Followed Hyperlink" xfId="9228" builtinId="9" hidden="1"/>
    <cellStyle name="Followed Hyperlink" xfId="9229" builtinId="9" hidden="1"/>
    <cellStyle name="Followed Hyperlink" xfId="9230" builtinId="9" hidden="1"/>
    <cellStyle name="Followed Hyperlink" xfId="9231" builtinId="9" hidden="1"/>
    <cellStyle name="Followed Hyperlink" xfId="9232" builtinId="9" hidden="1"/>
    <cellStyle name="Followed Hyperlink" xfId="9233" builtinId="9" hidden="1"/>
    <cellStyle name="Followed Hyperlink" xfId="9234"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0" builtinId="9" hidden="1"/>
    <cellStyle name="Followed Hyperlink" xfId="9241" builtinId="9" hidden="1"/>
    <cellStyle name="Followed Hyperlink" xfId="9242" builtinId="9" hidden="1"/>
    <cellStyle name="Followed Hyperlink" xfId="9243" builtinId="9" hidden="1"/>
    <cellStyle name="Followed Hyperlink" xfId="9244" builtinId="9" hidden="1"/>
    <cellStyle name="Followed Hyperlink" xfId="9245" builtinId="9" hidden="1"/>
    <cellStyle name="Followed Hyperlink" xfId="9246" builtinId="9" hidden="1"/>
    <cellStyle name="Followed Hyperlink" xfId="9247" builtinId="9" hidden="1"/>
    <cellStyle name="Followed Hyperlink" xfId="9248" builtinId="9" hidden="1"/>
    <cellStyle name="Followed Hyperlink" xfId="9249" builtinId="9" hidden="1"/>
    <cellStyle name="Followed Hyperlink" xfId="9250" builtinId="9" hidden="1"/>
    <cellStyle name="Followed Hyperlink" xfId="9251" builtinId="9" hidden="1"/>
    <cellStyle name="Followed Hyperlink" xfId="9252" builtinId="9" hidden="1"/>
    <cellStyle name="Followed Hyperlink" xfId="9253" builtinId="9" hidden="1"/>
    <cellStyle name="Followed Hyperlink" xfId="9254" builtinId="9" hidden="1"/>
    <cellStyle name="Followed Hyperlink" xfId="9255" builtinId="9" hidden="1"/>
    <cellStyle name="Followed Hyperlink" xfId="9256" builtinId="9" hidden="1"/>
    <cellStyle name="Followed Hyperlink" xfId="9257" builtinId="9" hidden="1"/>
    <cellStyle name="Followed Hyperlink" xfId="9258" builtinId="9" hidden="1"/>
    <cellStyle name="Followed Hyperlink" xfId="9259" builtinId="9" hidden="1"/>
    <cellStyle name="Followed Hyperlink" xfId="9260" builtinId="9" hidden="1"/>
    <cellStyle name="Followed Hyperlink" xfId="9261" builtinId="9" hidden="1"/>
    <cellStyle name="Followed Hyperlink" xfId="9262" builtinId="9" hidden="1"/>
    <cellStyle name="Followed Hyperlink" xfId="9263" builtinId="9" hidden="1"/>
    <cellStyle name="Followed Hyperlink" xfId="9264" builtinId="9" hidden="1"/>
    <cellStyle name="Followed Hyperlink" xfId="9265" builtinId="9" hidden="1"/>
    <cellStyle name="Followed Hyperlink" xfId="9266" builtinId="9" hidden="1"/>
    <cellStyle name="Followed Hyperlink" xfId="9267" builtinId="9" hidden="1"/>
    <cellStyle name="Followed Hyperlink" xfId="9268" builtinId="9" hidden="1"/>
    <cellStyle name="Followed Hyperlink" xfId="9269" builtinId="9" hidden="1"/>
    <cellStyle name="Followed Hyperlink" xfId="9270" builtinId="9" hidden="1"/>
    <cellStyle name="Followed Hyperlink" xfId="9271" builtinId="9" hidden="1"/>
    <cellStyle name="Followed Hyperlink" xfId="9272"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78" builtinId="9" hidden="1"/>
    <cellStyle name="Followed Hyperlink" xfId="9279" builtinId="9" hidden="1"/>
    <cellStyle name="Followed Hyperlink" xfId="9280" builtinId="9" hidden="1"/>
    <cellStyle name="Followed Hyperlink" xfId="9281" builtinId="9" hidden="1"/>
    <cellStyle name="Followed Hyperlink" xfId="9282" builtinId="9" hidden="1"/>
    <cellStyle name="Followed Hyperlink" xfId="9283" builtinId="9" hidden="1"/>
    <cellStyle name="Followed Hyperlink" xfId="9284" builtinId="9" hidden="1"/>
    <cellStyle name="Followed Hyperlink" xfId="9285" builtinId="9" hidden="1"/>
    <cellStyle name="Followed Hyperlink" xfId="9286" builtinId="9" hidden="1"/>
    <cellStyle name="Followed Hyperlink" xfId="9287" builtinId="9" hidden="1"/>
    <cellStyle name="Followed Hyperlink" xfId="9288" builtinId="9" hidden="1"/>
    <cellStyle name="Followed Hyperlink" xfId="9289" builtinId="9" hidden="1"/>
    <cellStyle name="Followed Hyperlink" xfId="9290" builtinId="9" hidden="1"/>
    <cellStyle name="Followed Hyperlink" xfId="9291" builtinId="9" hidden="1"/>
    <cellStyle name="Followed Hyperlink" xfId="9292" builtinId="9" hidden="1"/>
    <cellStyle name="Followed Hyperlink" xfId="9293" builtinId="9" hidden="1"/>
    <cellStyle name="Followed Hyperlink" xfId="9294" builtinId="9" hidden="1"/>
    <cellStyle name="Followed Hyperlink" xfId="9295" builtinId="9" hidden="1"/>
    <cellStyle name="Followed Hyperlink" xfId="9296" builtinId="9" hidden="1"/>
    <cellStyle name="Followed Hyperlink" xfId="9297" builtinId="9" hidden="1"/>
    <cellStyle name="Followed Hyperlink" xfId="9298" builtinId="9" hidden="1"/>
    <cellStyle name="Followed Hyperlink" xfId="9299" builtinId="9" hidden="1"/>
    <cellStyle name="Followed Hyperlink" xfId="9300" builtinId="9" hidden="1"/>
    <cellStyle name="Followed Hyperlink" xfId="9301" builtinId="9" hidden="1"/>
    <cellStyle name="Followed Hyperlink" xfId="9302" builtinId="9" hidden="1"/>
    <cellStyle name="Followed Hyperlink" xfId="8397" builtinId="9" hidden="1"/>
    <cellStyle name="Followed Hyperlink" xfId="9490" builtinId="9" hidden="1"/>
    <cellStyle name="Followed Hyperlink" xfId="9463" builtinId="9" hidden="1"/>
    <cellStyle name="Followed Hyperlink" xfId="9399" builtinId="9" hidden="1"/>
    <cellStyle name="Followed Hyperlink" xfId="9386" builtinId="9" hidden="1"/>
    <cellStyle name="Followed Hyperlink" xfId="9389" builtinId="9" hidden="1"/>
    <cellStyle name="Followed Hyperlink" xfId="9429" builtinId="9" hidden="1"/>
    <cellStyle name="Followed Hyperlink" xfId="9340" builtinId="9" hidden="1"/>
    <cellStyle name="Followed Hyperlink" xfId="8558" builtinId="9" hidden="1"/>
    <cellStyle name="Followed Hyperlink" xfId="9380" builtinId="9" hidden="1"/>
    <cellStyle name="Followed Hyperlink" xfId="9328" builtinId="9" hidden="1"/>
    <cellStyle name="Followed Hyperlink" xfId="9426" builtinId="9" hidden="1"/>
    <cellStyle name="Followed Hyperlink" xfId="9327" builtinId="9" hidden="1"/>
    <cellStyle name="Followed Hyperlink" xfId="8394" builtinId="9" hidden="1"/>
    <cellStyle name="Followed Hyperlink" xfId="9511" builtinId="9" hidden="1"/>
    <cellStyle name="Followed Hyperlink" xfId="9423" builtinId="9" hidden="1"/>
    <cellStyle name="Followed Hyperlink" xfId="9372" builtinId="9" hidden="1"/>
    <cellStyle name="Followed Hyperlink" xfId="9325" builtinId="9" hidden="1"/>
    <cellStyle name="Followed Hyperlink" xfId="9326" builtinId="9" hidden="1"/>
    <cellStyle name="Followed Hyperlink" xfId="9845" builtinId="9" hidden="1"/>
    <cellStyle name="Followed Hyperlink" xfId="9512" builtinId="9" hidden="1"/>
    <cellStyle name="Followed Hyperlink" xfId="9516" builtinId="9" hidden="1"/>
    <cellStyle name="Followed Hyperlink" xfId="9455" builtinId="9" hidden="1"/>
    <cellStyle name="Followed Hyperlink" xfId="9454" builtinId="9" hidden="1"/>
    <cellStyle name="Followed Hyperlink" xfId="9453" builtinId="9" hidden="1"/>
    <cellStyle name="Followed Hyperlink" xfId="9452" builtinId="9" hidden="1"/>
    <cellStyle name="Followed Hyperlink" xfId="9339" builtinId="9" hidden="1"/>
    <cellStyle name="Followed Hyperlink" xfId="7532" builtinId="9" hidden="1"/>
    <cellStyle name="Followed Hyperlink" xfId="9324" builtinId="9" hidden="1"/>
    <cellStyle name="Followed Hyperlink" xfId="9499" builtinId="9" hidden="1"/>
    <cellStyle name="Followed Hyperlink" xfId="9322" builtinId="9" hidden="1"/>
    <cellStyle name="Followed Hyperlink" xfId="9323" builtinId="9" hidden="1"/>
    <cellStyle name="Followed Hyperlink" xfId="8559" builtinId="9" hidden="1"/>
    <cellStyle name="Followed Hyperlink" xfId="9430" builtinId="9" hidden="1"/>
    <cellStyle name="Followed Hyperlink" xfId="9337" builtinId="9" hidden="1"/>
    <cellStyle name="Followed Hyperlink" xfId="9338" builtinId="9" hidden="1"/>
    <cellStyle name="Followed Hyperlink" xfId="7776" builtinId="9" hidden="1"/>
    <cellStyle name="Followed Hyperlink" xfId="9451" builtinId="9" hidden="1"/>
    <cellStyle name="Followed Hyperlink" xfId="6671" builtinId="9" hidden="1"/>
    <cellStyle name="Followed Hyperlink" xfId="9494" builtinId="9" hidden="1"/>
    <cellStyle name="Followed Hyperlink" xfId="9475" builtinId="9" hidden="1"/>
    <cellStyle name="Followed Hyperlink" xfId="9450" builtinId="9" hidden="1"/>
    <cellStyle name="Followed Hyperlink" xfId="9481" builtinId="9" hidden="1"/>
    <cellStyle name="Followed Hyperlink" xfId="9438" builtinId="9" hidden="1"/>
    <cellStyle name="Followed Hyperlink" xfId="9483" builtinId="9" hidden="1"/>
    <cellStyle name="Followed Hyperlink" xfId="9449" builtinId="9" hidden="1"/>
    <cellStyle name="Followed Hyperlink" xfId="9448" builtinId="9" hidden="1"/>
    <cellStyle name="Followed Hyperlink" xfId="9447" builtinId="9" hidden="1"/>
    <cellStyle name="Followed Hyperlink" xfId="8585" builtinId="9" hidden="1"/>
    <cellStyle name="Followed Hyperlink" xfId="9436" builtinId="9" hidden="1"/>
    <cellStyle name="Followed Hyperlink" xfId="7631" builtinId="9" hidden="1"/>
    <cellStyle name="Followed Hyperlink" xfId="8584" builtinId="9" hidden="1"/>
    <cellStyle name="Followed Hyperlink" xfId="9492" builtinId="9" hidden="1"/>
    <cellStyle name="Followed Hyperlink" xfId="9465" builtinId="9" hidden="1"/>
    <cellStyle name="Followed Hyperlink" xfId="9400" builtinId="9" hidden="1"/>
    <cellStyle name="Followed Hyperlink" xfId="9378" builtinId="9" hidden="1"/>
    <cellStyle name="Followed Hyperlink" xfId="9370" builtinId="9" hidden="1"/>
    <cellStyle name="Followed Hyperlink" xfId="9336" builtinId="9" hidden="1"/>
    <cellStyle name="Followed Hyperlink" xfId="8395" builtinId="9" hidden="1"/>
    <cellStyle name="Followed Hyperlink" xfId="9427" builtinId="9" hidden="1"/>
    <cellStyle name="Followed Hyperlink" xfId="9371" builtinId="9" hidden="1"/>
    <cellStyle name="Followed Hyperlink" xfId="9321" builtinId="9" hidden="1"/>
    <cellStyle name="Followed Hyperlink" xfId="9320" builtinId="9" hidden="1"/>
    <cellStyle name="Followed Hyperlink" xfId="9319" builtinId="9" hidden="1"/>
    <cellStyle name="Followed Hyperlink" xfId="9318" builtinId="9" hidden="1"/>
    <cellStyle name="Followed Hyperlink" xfId="7775" builtinId="9" hidden="1"/>
    <cellStyle name="Followed Hyperlink" xfId="9506" builtinId="9" hidden="1"/>
    <cellStyle name="Followed Hyperlink" xfId="7452" builtinId="9" hidden="1"/>
    <cellStyle name="Followed Hyperlink" xfId="9390" builtinId="9" hidden="1"/>
    <cellStyle name="Followed Hyperlink" xfId="9383" builtinId="9" hidden="1"/>
    <cellStyle name="Followed Hyperlink" xfId="9335" builtinId="9" hidden="1"/>
    <cellStyle name="Followed Hyperlink" xfId="7594" builtinId="9" hidden="1"/>
    <cellStyle name="Followed Hyperlink" xfId="9432" builtinId="9" hidden="1"/>
    <cellStyle name="Followed Hyperlink" xfId="9384" builtinId="9" hidden="1"/>
    <cellStyle name="Followed Hyperlink" xfId="9334" builtinId="9" hidden="1"/>
    <cellStyle name="Followed Hyperlink" xfId="8541" builtinId="9" hidden="1"/>
    <cellStyle name="Followed Hyperlink" xfId="9317" builtinId="9" hidden="1"/>
    <cellStyle name="Followed Hyperlink" xfId="9316" builtinId="9" hidden="1"/>
    <cellStyle name="Followed Hyperlink" xfId="7801" builtinId="9" hidden="1"/>
    <cellStyle name="Followed Hyperlink" xfId="9315" builtinId="9" hidden="1"/>
    <cellStyle name="Followed Hyperlink" xfId="8398" builtinId="9" hidden="1"/>
    <cellStyle name="Followed Hyperlink" xfId="9474" builtinId="9" hidden="1"/>
    <cellStyle name="Followed Hyperlink" xfId="9446" builtinId="9" hidden="1"/>
    <cellStyle name="Followed Hyperlink" xfId="9311" builtinId="9" hidden="1"/>
    <cellStyle name="Followed Hyperlink" xfId="9314" builtinId="9" hidden="1"/>
    <cellStyle name="Followed Hyperlink" xfId="9333" builtinId="9" hidden="1"/>
    <cellStyle name="Followed Hyperlink" xfId="7564" builtinId="9" hidden="1"/>
    <cellStyle name="Followed Hyperlink" xfId="9498" builtinId="9" hidden="1"/>
    <cellStyle name="Followed Hyperlink" xfId="9312" builtinId="9" hidden="1"/>
    <cellStyle name="Followed Hyperlink" xfId="9313" builtinId="9" hidden="1"/>
    <cellStyle name="Followed Hyperlink" xfId="6674" builtinId="9" hidden="1"/>
    <cellStyle name="Followed Hyperlink" xfId="9510" builtinId="9" hidden="1"/>
    <cellStyle name="Followed Hyperlink" xfId="9473" builtinId="9" hidden="1"/>
    <cellStyle name="Followed Hyperlink" xfId="9844" builtinId="9" hidden="1"/>
    <cellStyle name="Followed Hyperlink" xfId="9514" builtinId="9" hidden="1"/>
    <cellStyle name="Followed Hyperlink" xfId="9513" builtinId="9" hidden="1"/>
    <cellStyle name="Followed Hyperlink" xfId="9508" builtinId="9" hidden="1"/>
    <cellStyle name="Followed Hyperlink" xfId="7663" builtinId="9" hidden="1"/>
    <cellStyle name="Followed Hyperlink" xfId="9445" builtinId="9" hidden="1"/>
    <cellStyle name="Followed Hyperlink" xfId="9444" builtinId="9" hidden="1"/>
    <cellStyle name="Followed Hyperlink" xfId="9443" builtinId="9" hidden="1"/>
    <cellStyle name="Followed Hyperlink" xfId="9442" builtinId="9" hidden="1"/>
    <cellStyle name="Followed Hyperlink" xfId="9332" builtinId="9" hidden="1"/>
    <cellStyle name="Followed Hyperlink" xfId="5510" builtinId="9" hidden="1"/>
    <cellStyle name="Followed Hyperlink" xfId="9310" builtinId="9" hidden="1"/>
    <cellStyle name="Followed Hyperlink" xfId="9331" builtinId="9" hidden="1"/>
    <cellStyle name="Followed Hyperlink" xfId="8560" builtinId="9" hidden="1"/>
    <cellStyle name="Followed Hyperlink" xfId="9509" builtinId="9" hidden="1"/>
    <cellStyle name="Followed Hyperlink" xfId="9472" builtinId="9" hidden="1"/>
    <cellStyle name="Followed Hyperlink" xfId="9471" builtinId="9" hidden="1"/>
    <cellStyle name="Followed Hyperlink" xfId="9505" builtinId="9" hidden="1"/>
    <cellStyle name="Followed Hyperlink" xfId="9503" builtinId="9" hidden="1"/>
    <cellStyle name="Followed Hyperlink" xfId="9501" builtinId="9" hidden="1"/>
    <cellStyle name="Followed Hyperlink" xfId="9493" builtinId="9" hidden="1"/>
    <cellStyle name="Followed Hyperlink" xfId="9515" builtinId="9" hidden="1"/>
    <cellStyle name="Followed Hyperlink" xfId="7797" builtinId="9" hidden="1"/>
    <cellStyle name="Followed Hyperlink" xfId="9308" builtinId="9" hidden="1"/>
    <cellStyle name="Followed Hyperlink" xfId="9309" builtinId="9" hidden="1"/>
    <cellStyle name="Followed Hyperlink" xfId="8479" builtinId="9" hidden="1"/>
    <cellStyle name="Followed Hyperlink" xfId="9056" builtinId="9" hidden="1"/>
    <cellStyle name="Followed Hyperlink" xfId="9469" builtinId="9" hidden="1"/>
    <cellStyle name="Followed Hyperlink" xfId="9478" builtinId="9" hidden="1"/>
    <cellStyle name="Followed Hyperlink" xfId="9402" builtinId="9" hidden="1"/>
    <cellStyle name="Followed Hyperlink" xfId="9479" builtinId="9" hidden="1"/>
    <cellStyle name="Followed Hyperlink" xfId="9434" builtinId="9" hidden="1"/>
    <cellStyle name="Followed Hyperlink" xfId="9393" builtinId="9" hidden="1"/>
    <cellStyle name="Followed Hyperlink" xfId="9373" builtinId="9" hidden="1"/>
    <cellStyle name="Followed Hyperlink" xfId="9377" builtinId="9" hidden="1"/>
    <cellStyle name="Followed Hyperlink" xfId="9491" builtinId="9" hidden="1"/>
    <cellStyle name="Followed Hyperlink" xfId="9464" builtinId="9" hidden="1"/>
    <cellStyle name="Followed Hyperlink" xfId="9398" builtinId="9" hidden="1"/>
    <cellStyle name="Followed Hyperlink" xfId="9385" builtinId="9" hidden="1"/>
    <cellStyle name="Followed Hyperlink" xfId="9489" builtinId="9" hidden="1"/>
    <cellStyle name="Followed Hyperlink" xfId="9462" builtinId="9" hidden="1"/>
    <cellStyle name="Followed Hyperlink" xfId="9428" builtinId="9" hidden="1"/>
    <cellStyle name="Followed Hyperlink" xfId="9391" builtinId="9" hidden="1"/>
    <cellStyle name="Followed Hyperlink" xfId="9329" builtinId="9" hidden="1"/>
    <cellStyle name="Followed Hyperlink" xfId="9382" builtinId="9" hidden="1"/>
    <cellStyle name="Followed Hyperlink" xfId="9424" builtinId="9" hidden="1"/>
    <cellStyle name="Followed Hyperlink" xfId="9307" builtinId="9" hidden="1"/>
    <cellStyle name="Followed Hyperlink" xfId="9369" builtinId="9" hidden="1"/>
    <cellStyle name="Followed Hyperlink" xfId="9420" builtinId="9" hidden="1"/>
    <cellStyle name="Followed Hyperlink" xfId="8561" builtinId="9" hidden="1"/>
    <cellStyle name="Followed Hyperlink" xfId="9419" builtinId="9" hidden="1"/>
    <cellStyle name="Followed Hyperlink" xfId="9388" builtinId="9" hidden="1"/>
    <cellStyle name="Followed Hyperlink" xfId="7634" builtinId="9" hidden="1"/>
    <cellStyle name="Followed Hyperlink" xfId="9397" builtinId="9" hidden="1"/>
    <cellStyle name="Followed Hyperlink" xfId="9365" builtinId="9" hidden="1"/>
    <cellStyle name="Followed Hyperlink" xfId="8396" builtinId="9" hidden="1"/>
    <cellStyle name="Followed Hyperlink" xfId="8499" builtinId="9" hidden="1"/>
    <cellStyle name="Followed Hyperlink" xfId="9842" builtinId="9" hidden="1"/>
    <cellStyle name="Followed Hyperlink" xfId="9840" builtinId="9" hidden="1"/>
    <cellStyle name="Followed Hyperlink" xfId="9838" builtinId="9" hidden="1"/>
    <cellStyle name="Followed Hyperlink" xfId="9836" builtinId="9" hidden="1"/>
    <cellStyle name="Followed Hyperlink" xfId="9834" builtinId="9" hidden="1"/>
    <cellStyle name="Followed Hyperlink" xfId="9832" builtinId="9" hidden="1"/>
    <cellStyle name="Followed Hyperlink" xfId="9830" builtinId="9" hidden="1"/>
    <cellStyle name="Followed Hyperlink" xfId="9828" builtinId="9" hidden="1"/>
    <cellStyle name="Followed Hyperlink" xfId="9826" builtinId="9" hidden="1"/>
    <cellStyle name="Followed Hyperlink" xfId="9824" builtinId="9" hidden="1"/>
    <cellStyle name="Followed Hyperlink" xfId="9822" builtinId="9" hidden="1"/>
    <cellStyle name="Followed Hyperlink" xfId="9820" builtinId="9" hidden="1"/>
    <cellStyle name="Followed Hyperlink" xfId="9818" builtinId="9" hidden="1"/>
    <cellStyle name="Followed Hyperlink" xfId="9816" builtinId="9" hidden="1"/>
    <cellStyle name="Followed Hyperlink" xfId="9814" builtinId="9" hidden="1"/>
    <cellStyle name="Followed Hyperlink" xfId="9812" builtinId="9" hidden="1"/>
    <cellStyle name="Followed Hyperlink" xfId="9810" builtinId="9" hidden="1"/>
    <cellStyle name="Followed Hyperlink" xfId="9808" builtinId="9" hidden="1"/>
    <cellStyle name="Followed Hyperlink" xfId="9806" builtinId="9" hidden="1"/>
    <cellStyle name="Followed Hyperlink" xfId="9804" builtinId="9" hidden="1"/>
    <cellStyle name="Followed Hyperlink" xfId="9802" builtinId="9" hidden="1"/>
    <cellStyle name="Followed Hyperlink" xfId="9800" builtinId="9" hidden="1"/>
    <cellStyle name="Followed Hyperlink" xfId="9798" builtinId="9" hidden="1"/>
    <cellStyle name="Followed Hyperlink" xfId="9796" builtinId="9" hidden="1"/>
    <cellStyle name="Followed Hyperlink" xfId="9794" builtinId="9" hidden="1"/>
    <cellStyle name="Followed Hyperlink" xfId="9792" builtinId="9" hidden="1"/>
    <cellStyle name="Followed Hyperlink" xfId="9790" builtinId="9" hidden="1"/>
    <cellStyle name="Followed Hyperlink" xfId="9788" builtinId="9" hidden="1"/>
    <cellStyle name="Followed Hyperlink" xfId="9786" builtinId="9" hidden="1"/>
    <cellStyle name="Followed Hyperlink" xfId="9784" builtinId="9" hidden="1"/>
    <cellStyle name="Followed Hyperlink" xfId="9782" builtinId="9" hidden="1"/>
    <cellStyle name="Followed Hyperlink" xfId="9780" builtinId="9" hidden="1"/>
    <cellStyle name="Followed Hyperlink" xfId="9778" builtinId="9" hidden="1"/>
    <cellStyle name="Followed Hyperlink" xfId="9776" builtinId="9" hidden="1"/>
    <cellStyle name="Followed Hyperlink" xfId="9774" builtinId="9" hidden="1"/>
    <cellStyle name="Followed Hyperlink" xfId="9772" builtinId="9" hidden="1"/>
    <cellStyle name="Followed Hyperlink" xfId="9770" builtinId="9" hidden="1"/>
    <cellStyle name="Followed Hyperlink" xfId="9768" builtinId="9" hidden="1"/>
    <cellStyle name="Followed Hyperlink" xfId="9766" builtinId="9" hidden="1"/>
    <cellStyle name="Followed Hyperlink" xfId="9764" builtinId="9" hidden="1"/>
    <cellStyle name="Followed Hyperlink" xfId="9762" builtinId="9" hidden="1"/>
    <cellStyle name="Followed Hyperlink" xfId="9760" builtinId="9" hidden="1"/>
    <cellStyle name="Followed Hyperlink" xfId="9758" builtinId="9" hidden="1"/>
    <cellStyle name="Followed Hyperlink" xfId="9756" builtinId="9" hidden="1"/>
    <cellStyle name="Followed Hyperlink" xfId="9754" builtinId="9" hidden="1"/>
    <cellStyle name="Followed Hyperlink" xfId="9752" builtinId="9" hidden="1"/>
    <cellStyle name="Followed Hyperlink" xfId="9750" builtinId="9" hidden="1"/>
    <cellStyle name="Followed Hyperlink" xfId="9748" builtinId="9" hidden="1"/>
    <cellStyle name="Followed Hyperlink" xfId="9746" builtinId="9" hidden="1"/>
    <cellStyle name="Followed Hyperlink" xfId="9744" builtinId="9" hidden="1"/>
    <cellStyle name="Followed Hyperlink" xfId="9742" builtinId="9" hidden="1"/>
    <cellStyle name="Followed Hyperlink" xfId="9740" builtinId="9" hidden="1"/>
    <cellStyle name="Followed Hyperlink" xfId="9738" builtinId="9" hidden="1"/>
    <cellStyle name="Followed Hyperlink" xfId="9736" builtinId="9" hidden="1"/>
    <cellStyle name="Followed Hyperlink" xfId="9734" builtinId="9" hidden="1"/>
    <cellStyle name="Followed Hyperlink" xfId="9732" builtinId="9" hidden="1"/>
    <cellStyle name="Followed Hyperlink" xfId="9730" builtinId="9" hidden="1"/>
    <cellStyle name="Followed Hyperlink" xfId="9728" builtinId="9" hidden="1"/>
    <cellStyle name="Followed Hyperlink" xfId="9726" builtinId="9" hidden="1"/>
    <cellStyle name="Followed Hyperlink" xfId="9724" builtinId="9" hidden="1"/>
    <cellStyle name="Followed Hyperlink" xfId="9722" builtinId="9" hidden="1"/>
    <cellStyle name="Followed Hyperlink" xfId="9720" builtinId="9" hidden="1"/>
    <cellStyle name="Followed Hyperlink" xfId="9718" builtinId="9" hidden="1"/>
    <cellStyle name="Followed Hyperlink" xfId="9716" builtinId="9" hidden="1"/>
    <cellStyle name="Followed Hyperlink" xfId="9714" builtinId="9" hidden="1"/>
    <cellStyle name="Followed Hyperlink" xfId="9712" builtinId="9" hidden="1"/>
    <cellStyle name="Followed Hyperlink" xfId="9710" builtinId="9" hidden="1"/>
    <cellStyle name="Followed Hyperlink" xfId="9708" builtinId="9" hidden="1"/>
    <cellStyle name="Followed Hyperlink" xfId="9706" builtinId="9" hidden="1"/>
    <cellStyle name="Followed Hyperlink" xfId="9704" builtinId="9" hidden="1"/>
    <cellStyle name="Followed Hyperlink" xfId="9700" builtinId="9" hidden="1"/>
    <cellStyle name="Followed Hyperlink" xfId="9698" builtinId="9" hidden="1"/>
    <cellStyle name="Followed Hyperlink" xfId="9696" builtinId="9" hidden="1"/>
    <cellStyle name="Followed Hyperlink" xfId="9694" builtinId="9" hidden="1"/>
    <cellStyle name="Followed Hyperlink" xfId="9692" builtinId="9" hidden="1"/>
    <cellStyle name="Followed Hyperlink" xfId="9690" builtinId="9" hidden="1"/>
    <cellStyle name="Followed Hyperlink" xfId="9688" builtinId="9" hidden="1"/>
    <cellStyle name="Followed Hyperlink" xfId="9686" builtinId="9" hidden="1"/>
    <cellStyle name="Followed Hyperlink" xfId="9684" builtinId="9" hidden="1"/>
    <cellStyle name="Followed Hyperlink" xfId="9682" builtinId="9" hidden="1"/>
    <cellStyle name="Followed Hyperlink" xfId="9680" builtinId="9" hidden="1"/>
    <cellStyle name="Followed Hyperlink" xfId="9678" builtinId="9" hidden="1"/>
    <cellStyle name="Followed Hyperlink" xfId="9676" builtinId="9" hidden="1"/>
    <cellStyle name="Followed Hyperlink" xfId="9674" builtinId="9" hidden="1"/>
    <cellStyle name="Followed Hyperlink" xfId="9672" builtinId="9" hidden="1"/>
    <cellStyle name="Followed Hyperlink" xfId="9670" builtinId="9" hidden="1"/>
    <cellStyle name="Followed Hyperlink" xfId="9668" builtinId="9" hidden="1"/>
    <cellStyle name="Followed Hyperlink" xfId="9666" builtinId="9" hidden="1"/>
    <cellStyle name="Followed Hyperlink" xfId="9664" builtinId="9" hidden="1"/>
    <cellStyle name="Followed Hyperlink" xfId="9662" builtinId="9" hidden="1"/>
    <cellStyle name="Followed Hyperlink" xfId="9660" builtinId="9" hidden="1"/>
    <cellStyle name="Followed Hyperlink" xfId="9658" builtinId="9" hidden="1"/>
    <cellStyle name="Followed Hyperlink" xfId="9656" builtinId="9" hidden="1"/>
    <cellStyle name="Followed Hyperlink" xfId="9654" builtinId="9" hidden="1"/>
    <cellStyle name="Followed Hyperlink" xfId="9652" builtinId="9" hidden="1"/>
    <cellStyle name="Followed Hyperlink" xfId="9650" builtinId="9" hidden="1"/>
    <cellStyle name="Followed Hyperlink" xfId="9648" builtinId="9" hidden="1"/>
    <cellStyle name="Followed Hyperlink" xfId="9647" builtinId="9" hidden="1"/>
    <cellStyle name="Followed Hyperlink" xfId="9645" builtinId="9" hidden="1"/>
    <cellStyle name="Followed Hyperlink" xfId="9643" builtinId="9" hidden="1"/>
    <cellStyle name="Followed Hyperlink" xfId="9641" builtinId="9" hidden="1"/>
    <cellStyle name="Followed Hyperlink" xfId="9639" builtinId="9" hidden="1"/>
    <cellStyle name="Followed Hyperlink" xfId="9637" builtinId="9" hidden="1"/>
    <cellStyle name="Followed Hyperlink" xfId="9635" builtinId="9" hidden="1"/>
    <cellStyle name="Followed Hyperlink" xfId="9633" builtinId="9" hidden="1"/>
    <cellStyle name="Followed Hyperlink" xfId="9631" builtinId="9" hidden="1"/>
    <cellStyle name="Followed Hyperlink" xfId="9629" builtinId="9" hidden="1"/>
    <cellStyle name="Followed Hyperlink" xfId="9627" builtinId="9" hidden="1"/>
    <cellStyle name="Followed Hyperlink" xfId="9625" builtinId="9" hidden="1"/>
    <cellStyle name="Followed Hyperlink" xfId="9623" builtinId="9" hidden="1"/>
    <cellStyle name="Followed Hyperlink" xfId="9621" builtinId="9" hidden="1"/>
    <cellStyle name="Followed Hyperlink" xfId="9619" builtinId="9" hidden="1"/>
    <cellStyle name="Followed Hyperlink" xfId="9617" builtinId="9" hidden="1"/>
    <cellStyle name="Followed Hyperlink" xfId="9615" builtinId="9" hidden="1"/>
    <cellStyle name="Followed Hyperlink" xfId="9613" builtinId="9" hidden="1"/>
    <cellStyle name="Followed Hyperlink" xfId="9611" builtinId="9" hidden="1"/>
    <cellStyle name="Followed Hyperlink" xfId="9609" builtinId="9" hidden="1"/>
    <cellStyle name="Followed Hyperlink" xfId="9607" builtinId="9" hidden="1"/>
    <cellStyle name="Followed Hyperlink" xfId="9605" builtinId="9" hidden="1"/>
    <cellStyle name="Followed Hyperlink" xfId="9603" builtinId="9" hidden="1"/>
    <cellStyle name="Followed Hyperlink" xfId="9601" builtinId="9" hidden="1"/>
    <cellStyle name="Followed Hyperlink" xfId="9599" builtinId="9" hidden="1"/>
    <cellStyle name="Followed Hyperlink" xfId="9597" builtinId="9" hidden="1"/>
    <cellStyle name="Followed Hyperlink" xfId="9595" builtinId="9" hidden="1"/>
    <cellStyle name="Followed Hyperlink" xfId="9593" builtinId="9" hidden="1"/>
    <cellStyle name="Followed Hyperlink" xfId="9591" builtinId="9" hidden="1"/>
    <cellStyle name="Followed Hyperlink" xfId="9589" builtinId="9" hidden="1"/>
    <cellStyle name="Followed Hyperlink" xfId="9587" builtinId="9" hidden="1"/>
    <cellStyle name="Followed Hyperlink" xfId="9585" builtinId="9" hidden="1"/>
    <cellStyle name="Followed Hyperlink" xfId="9583" builtinId="9" hidden="1"/>
    <cellStyle name="Followed Hyperlink" xfId="9581" builtinId="9" hidden="1"/>
    <cellStyle name="Followed Hyperlink" xfId="9579" builtinId="9" hidden="1"/>
    <cellStyle name="Followed Hyperlink" xfId="9577" builtinId="9" hidden="1"/>
    <cellStyle name="Followed Hyperlink" xfId="9575" builtinId="9" hidden="1"/>
    <cellStyle name="Followed Hyperlink" xfId="9573" builtinId="9" hidden="1"/>
    <cellStyle name="Followed Hyperlink" xfId="9571" builtinId="9" hidden="1"/>
    <cellStyle name="Followed Hyperlink" xfId="9569" builtinId="9" hidden="1"/>
    <cellStyle name="Followed Hyperlink" xfId="9567" builtinId="9" hidden="1"/>
    <cellStyle name="Followed Hyperlink" xfId="9565" builtinId="9" hidden="1"/>
    <cellStyle name="Followed Hyperlink" xfId="9563" builtinId="9" hidden="1"/>
    <cellStyle name="Followed Hyperlink" xfId="9561" builtinId="9" hidden="1"/>
    <cellStyle name="Followed Hyperlink" xfId="9559" builtinId="9" hidden="1"/>
    <cellStyle name="Followed Hyperlink" xfId="9557" builtinId="9" hidden="1"/>
    <cellStyle name="Followed Hyperlink" xfId="9555" builtinId="9" hidden="1"/>
    <cellStyle name="Followed Hyperlink" xfId="9553" builtinId="9" hidden="1"/>
    <cellStyle name="Followed Hyperlink" xfId="9551" builtinId="9" hidden="1"/>
    <cellStyle name="Followed Hyperlink" xfId="9549" builtinId="9" hidden="1"/>
    <cellStyle name="Followed Hyperlink" xfId="9547" builtinId="9" hidden="1"/>
    <cellStyle name="Followed Hyperlink" xfId="9545" builtinId="9" hidden="1"/>
    <cellStyle name="Followed Hyperlink" xfId="9544" builtinId="9" hidden="1"/>
    <cellStyle name="Followed Hyperlink" xfId="9542" builtinId="9" hidden="1"/>
    <cellStyle name="Followed Hyperlink" xfId="9540" builtinId="9" hidden="1"/>
    <cellStyle name="Followed Hyperlink" xfId="9538" builtinId="9" hidden="1"/>
    <cellStyle name="Followed Hyperlink" xfId="9536" builtinId="9" hidden="1"/>
    <cellStyle name="Followed Hyperlink" xfId="9534" builtinId="9" hidden="1"/>
    <cellStyle name="Followed Hyperlink" xfId="9532" builtinId="9" hidden="1"/>
    <cellStyle name="Followed Hyperlink" xfId="9530" builtinId="9" hidden="1"/>
    <cellStyle name="Followed Hyperlink" xfId="9528" builtinId="9" hidden="1"/>
    <cellStyle name="Followed Hyperlink" xfId="9526" builtinId="9" hidden="1"/>
    <cellStyle name="Followed Hyperlink" xfId="9524" builtinId="9" hidden="1"/>
    <cellStyle name="Followed Hyperlink" xfId="9522" builtinId="9" hidden="1"/>
    <cellStyle name="Followed Hyperlink" xfId="9520" builtinId="9" hidden="1"/>
    <cellStyle name="Followed Hyperlink" xfId="9518" builtinId="9" hidden="1"/>
    <cellStyle name="Followed Hyperlink" xfId="7534" builtinId="9" hidden="1"/>
    <cellStyle name="Followed Hyperlink" xfId="8690" builtinId="9" hidden="1"/>
    <cellStyle name="Followed Hyperlink" xfId="8408" builtinId="9" hidden="1"/>
    <cellStyle name="Followed Hyperlink" xfId="8442" builtinId="9" hidden="1"/>
    <cellStyle name="Followed Hyperlink" xfId="8237" builtinId="9" hidden="1"/>
    <cellStyle name="Followed Hyperlink" xfId="8511" builtinId="9" hidden="1"/>
    <cellStyle name="Followed Hyperlink" xfId="8622" builtinId="9" hidden="1"/>
    <cellStyle name="Followed Hyperlink" xfId="8713" builtinId="9" hidden="1"/>
    <cellStyle name="Followed Hyperlink" xfId="8720" builtinId="9" hidden="1"/>
    <cellStyle name="Followed Hyperlink" xfId="8658" builtinId="9" hidden="1"/>
    <cellStyle name="Followed Hyperlink" xfId="7440" builtinId="9" hidden="1"/>
    <cellStyle name="Followed Hyperlink" xfId="8444" builtinId="9" hidden="1"/>
    <cellStyle name="Followed Hyperlink" xfId="8414" builtinId="9" hidden="1"/>
    <cellStyle name="Followed Hyperlink" xfId="8447" builtinId="9" hidden="1"/>
    <cellStyle name="Followed Hyperlink" xfId="8625" builtinId="9" hidden="1"/>
    <cellStyle name="Followed Hyperlink" xfId="8239" builtinId="9" hidden="1"/>
    <cellStyle name="Followed Hyperlink" xfId="6569" builtinId="9" hidden="1"/>
    <cellStyle name="Followed Hyperlink" xfId="7795" builtinId="9" hidden="1"/>
    <cellStyle name="Followed Hyperlink" xfId="8623" builtinId="9" hidden="1"/>
    <cellStyle name="Followed Hyperlink" xfId="7448" builtinId="9" hidden="1"/>
    <cellStyle name="Followed Hyperlink" xfId="8715" builtinId="9" hidden="1"/>
    <cellStyle name="Followed Hyperlink" xfId="8718" builtinId="9" hidden="1"/>
    <cellStyle name="Followed Hyperlink" xfId="8512" builtinId="9" hidden="1"/>
    <cellStyle name="Followed Hyperlink" xfId="8410" builtinId="9" hidden="1"/>
    <cellStyle name="Followed Hyperlink" xfId="8714" builtinId="9" hidden="1"/>
    <cellStyle name="Followed Hyperlink" xfId="9517" builtinId="9" hidden="1"/>
    <cellStyle name="Followed Hyperlink" xfId="9521" builtinId="9" hidden="1"/>
    <cellStyle name="Followed Hyperlink" xfId="9525" builtinId="9" hidden="1"/>
    <cellStyle name="Followed Hyperlink" xfId="9529" builtinId="9" hidden="1"/>
    <cellStyle name="Followed Hyperlink" xfId="9533" builtinId="9" hidden="1"/>
    <cellStyle name="Followed Hyperlink" xfId="9537" builtinId="9" hidden="1"/>
    <cellStyle name="Followed Hyperlink" xfId="9541" builtinId="9" hidden="1"/>
    <cellStyle name="Followed Hyperlink" xfId="9376" builtinId="9" hidden="1"/>
    <cellStyle name="Followed Hyperlink" xfId="9548" builtinId="9" hidden="1"/>
    <cellStyle name="Followed Hyperlink" xfId="9552" builtinId="9" hidden="1"/>
    <cellStyle name="Followed Hyperlink" xfId="9556" builtinId="9" hidden="1"/>
    <cellStyle name="Followed Hyperlink" xfId="9560" builtinId="9" hidden="1"/>
    <cellStyle name="Followed Hyperlink" xfId="9564" builtinId="9" hidden="1"/>
    <cellStyle name="Followed Hyperlink" xfId="9568" builtinId="9" hidden="1"/>
    <cellStyle name="Followed Hyperlink" xfId="9572" builtinId="9" hidden="1"/>
    <cellStyle name="Followed Hyperlink" xfId="9576" builtinId="9" hidden="1"/>
    <cellStyle name="Followed Hyperlink" xfId="9580" builtinId="9" hidden="1"/>
    <cellStyle name="Followed Hyperlink" xfId="9584"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2" builtinId="9" hidden="1"/>
    <cellStyle name="Followed Hyperlink" xfId="9616" builtinId="9" hidden="1"/>
    <cellStyle name="Followed Hyperlink" xfId="9620" builtinId="9" hidden="1"/>
    <cellStyle name="Followed Hyperlink" xfId="9624" builtinId="9" hidden="1"/>
    <cellStyle name="Followed Hyperlink" xfId="9628" builtinId="9" hidden="1"/>
    <cellStyle name="Followed Hyperlink" xfId="9632" builtinId="9" hidden="1"/>
    <cellStyle name="Followed Hyperlink" xfId="9636" builtinId="9" hidden="1"/>
    <cellStyle name="Followed Hyperlink" xfId="9640" builtinId="9" hidden="1"/>
    <cellStyle name="Followed Hyperlink" xfId="9644" builtinId="9" hidden="1"/>
    <cellStyle name="Followed Hyperlink" xfId="8562" builtinId="9" hidden="1"/>
    <cellStyle name="Followed Hyperlink" xfId="9651" builtinId="9" hidden="1"/>
    <cellStyle name="Followed Hyperlink" xfId="9655" builtinId="9" hidden="1"/>
    <cellStyle name="Followed Hyperlink" xfId="9659" builtinId="9" hidden="1"/>
    <cellStyle name="Followed Hyperlink" xfId="9663" builtinId="9" hidden="1"/>
    <cellStyle name="Followed Hyperlink" xfId="9667" builtinId="9" hidden="1"/>
    <cellStyle name="Followed Hyperlink" xfId="9671" builtinId="9" hidden="1"/>
    <cellStyle name="Followed Hyperlink" xfId="9675" builtinId="9" hidden="1"/>
    <cellStyle name="Followed Hyperlink" xfId="9679" builtinId="9" hidden="1"/>
    <cellStyle name="Followed Hyperlink" xfId="9683" builtinId="9" hidden="1"/>
    <cellStyle name="Followed Hyperlink" xfId="9687" builtinId="9" hidden="1"/>
    <cellStyle name="Followed Hyperlink" xfId="9691" builtinId="9" hidden="1"/>
    <cellStyle name="Followed Hyperlink" xfId="9695" builtinId="9" hidden="1"/>
    <cellStyle name="Followed Hyperlink" xfId="9699" builtinId="9" hidden="1"/>
    <cellStyle name="Followed Hyperlink" xfId="7774" builtinId="9" hidden="1"/>
    <cellStyle name="Followed Hyperlink" xfId="9500" builtinId="9" hidden="1"/>
    <cellStyle name="Followed Hyperlink" xfId="8448" builtinId="9" hidden="1"/>
    <cellStyle name="Followed Hyperlink" xfId="8722" builtinId="9" hidden="1"/>
    <cellStyle name="Followed Hyperlink" xfId="8500" builtinId="9" hidden="1"/>
    <cellStyle name="Followed Hyperlink" xfId="8595" builtinId="9" hidden="1"/>
    <cellStyle name="Followed Hyperlink" xfId="7584" builtinId="9" hidden="1"/>
    <cellStyle name="Followed Hyperlink" xfId="7490" builtinId="9" hidden="1"/>
    <cellStyle name="Followed Hyperlink" xfId="7446" builtinId="9" hidden="1"/>
    <cellStyle name="Followed Hyperlink" xfId="8527" builtinId="9" hidden="1"/>
    <cellStyle name="Followed Hyperlink" xfId="8425" builtinId="9" hidden="1"/>
    <cellStyle name="Followed Hyperlink" xfId="8598" builtinId="9" hidden="1"/>
    <cellStyle name="Followed Hyperlink" xfId="8637" builtinId="9" hidden="1"/>
    <cellStyle name="Followed Hyperlink" xfId="8693" builtinId="9" hidden="1"/>
    <cellStyle name="Followed Hyperlink" xfId="8497" builtinId="9" hidden="1"/>
    <cellStyle name="Followed Hyperlink" xfId="8514" builtinId="9" hidden="1"/>
    <cellStyle name="Followed Hyperlink" xfId="8583" builtinId="9" hidden="1"/>
    <cellStyle name="Followed Hyperlink" xfId="8679" builtinId="9" hidden="1"/>
    <cellStyle name="Followed Hyperlink" xfId="8675" builtinId="9" hidden="1"/>
    <cellStyle name="Followed Hyperlink" xfId="8662" builtinId="9" hidden="1"/>
    <cellStyle name="Followed Hyperlink" xfId="4107" builtinId="9" hidden="1"/>
    <cellStyle name="Followed Hyperlink" xfId="8427" builtinId="9" hidden="1"/>
    <cellStyle name="Followed Hyperlink" xfId="8534" builtinId="9" hidden="1"/>
    <cellStyle name="Followed Hyperlink" xfId="7439" builtinId="9" hidden="1"/>
    <cellStyle name="Followed Hyperlink" xfId="8455" builtinId="9" hidden="1"/>
    <cellStyle name="Followed Hyperlink" xfId="8457" builtinId="9" hidden="1"/>
    <cellStyle name="Followed Hyperlink" xfId="8238" builtinId="9" hidden="1"/>
    <cellStyle name="Followed Hyperlink" xfId="8517" builtinId="9" hidden="1"/>
    <cellStyle name="Followed Hyperlink" xfId="7445" builtinId="9" hidden="1"/>
    <cellStyle name="Followed Hyperlink" xfId="8721" builtinId="9" hidden="1"/>
    <cellStyle name="Followed Hyperlink" xfId="8712" builtinId="9" hidden="1"/>
    <cellStyle name="Followed Hyperlink" xfId="8526" builtinId="9" hidden="1"/>
    <cellStyle name="Followed Hyperlink" xfId="7444" builtinId="9" hidden="1"/>
    <cellStyle name="Followed Hyperlink" xfId="8460" builtinId="9" hidden="1"/>
    <cellStyle name="Followed Hyperlink" xfId="8461" builtinId="9" hidden="1"/>
    <cellStyle name="Followed Hyperlink" xfId="8436" builtinId="9" hidden="1"/>
    <cellStyle name="Followed Hyperlink" xfId="8438" builtinId="9" hidden="1"/>
    <cellStyle name="Followed Hyperlink" xfId="8537" builtinId="9" hidden="1"/>
    <cellStyle name="Followed Hyperlink" xfId="8665" builtinId="9" hidden="1"/>
    <cellStyle name="Followed Hyperlink" xfId="8498" builtinId="9" hidden="1"/>
    <cellStyle name="Followed Hyperlink" xfId="8563" builtinId="9" hidden="1"/>
    <cellStyle name="Followed Hyperlink" xfId="9375" builtinId="9" hidden="1"/>
    <cellStyle name="Followed Hyperlink" xfId="5285" builtinId="9" hidden="1"/>
    <cellStyle name="Followed Hyperlink" xfId="9364" builtinId="9" hidden="1"/>
    <cellStyle name="Followed Hyperlink" xfId="6635" builtinId="9" hidden="1"/>
    <cellStyle name="Followed Hyperlink" xfId="9363" builtinId="9" hidden="1"/>
    <cellStyle name="Followed Hyperlink" xfId="7529" builtinId="9" hidden="1"/>
    <cellStyle name="Followed Hyperlink" xfId="9414" builtinId="9" hidden="1"/>
    <cellStyle name="Followed Hyperlink" xfId="9362" builtinId="9" hidden="1"/>
    <cellStyle name="Followed Hyperlink" xfId="9361" builtinId="9" hidden="1"/>
    <cellStyle name="Followed Hyperlink" xfId="8565" builtinId="9" hidden="1"/>
    <cellStyle name="Followed Hyperlink" xfId="9413" builtinId="9" hidden="1"/>
    <cellStyle name="Followed Hyperlink" xfId="9358" builtinId="9" hidden="1"/>
    <cellStyle name="Followed Hyperlink" xfId="9357" builtinId="9" hidden="1"/>
    <cellStyle name="Followed Hyperlink" xfId="9355" builtinId="9" hidden="1"/>
    <cellStyle name="Followed Hyperlink" xfId="9496" builtinId="9" hidden="1"/>
    <cellStyle name="Followed Hyperlink" xfId="9468" builtinId="9" hidden="1"/>
    <cellStyle name="Followed Hyperlink" xfId="9467" builtinId="9" hidden="1"/>
    <cellStyle name="Followed Hyperlink" xfId="9466" builtinId="9" hidden="1"/>
    <cellStyle name="Followed Hyperlink" xfId="9440" builtinId="9" hidden="1"/>
    <cellStyle name="Followed Hyperlink" xfId="9486" builtinId="9" hidden="1"/>
    <cellStyle name="Followed Hyperlink" xfId="9480" builtinId="9" hidden="1"/>
    <cellStyle name="Followed Hyperlink" xfId="9460" builtinId="9" hidden="1"/>
    <cellStyle name="Followed Hyperlink" xfId="9437" builtinId="9" hidden="1"/>
    <cellStyle name="Followed Hyperlink" xfId="9404" builtinId="9" hidden="1"/>
    <cellStyle name="Followed Hyperlink" xfId="9488" builtinId="9" hidden="1"/>
    <cellStyle name="Followed Hyperlink" xfId="9482" builtinId="9" hidden="1"/>
    <cellStyle name="Followed Hyperlink" xfId="9461" builtinId="9" hidden="1"/>
    <cellStyle name="Followed Hyperlink" xfId="9439" builtinId="9" hidden="1"/>
    <cellStyle name="Followed Hyperlink" xfId="9412" builtinId="9" hidden="1"/>
    <cellStyle name="Followed Hyperlink" xfId="9458" builtinId="9" hidden="1"/>
    <cellStyle name="Followed Hyperlink" xfId="9353" builtinId="9" hidden="1"/>
    <cellStyle name="Followed Hyperlink" xfId="9352" builtinId="9" hidden="1"/>
    <cellStyle name="Followed Hyperlink" xfId="9351" builtinId="9" hidden="1"/>
    <cellStyle name="Followed Hyperlink" xfId="9350" builtinId="9" hidden="1"/>
    <cellStyle name="Followed Hyperlink" xfId="9349" builtinId="9" hidden="1"/>
    <cellStyle name="Followed Hyperlink" xfId="9348" builtinId="9" hidden="1"/>
    <cellStyle name="Followed Hyperlink" xfId="9347" builtinId="9" hidden="1"/>
    <cellStyle name="Followed Hyperlink" xfId="9346" builtinId="9" hidden="1"/>
    <cellStyle name="Followed Hyperlink" xfId="6602" builtinId="9" hidden="1"/>
    <cellStyle name="Followed Hyperlink" xfId="9411" builtinId="9" hidden="1"/>
    <cellStyle name="Followed Hyperlink" xfId="8572" builtinId="9" hidden="1"/>
    <cellStyle name="Followed Hyperlink" xfId="9410" builtinId="9" hidden="1"/>
    <cellStyle name="Followed Hyperlink" xfId="9345" builtinId="9" hidden="1"/>
    <cellStyle name="Followed Hyperlink" xfId="8566" builtinId="9" hidden="1"/>
    <cellStyle name="Followed Hyperlink" xfId="8478" builtinId="9" hidden="1"/>
    <cellStyle name="Followed Hyperlink" xfId="9387" builtinId="9" hidden="1"/>
    <cellStyle name="Followed Hyperlink" xfId="9344" builtinId="9" hidden="1"/>
    <cellStyle name="Followed Hyperlink" xfId="7662" builtinId="9" hidden="1"/>
    <cellStyle name="Followed Hyperlink" xfId="9395" builtinId="9" hidden="1"/>
    <cellStyle name="Followed Hyperlink" xfId="9394" builtinId="9" hidden="1"/>
    <cellStyle name="Followed Hyperlink" xfId="9409" builtinId="9" hidden="1"/>
    <cellStyle name="Followed Hyperlink" xfId="9381" builtinId="9" hidden="1"/>
    <cellStyle name="Followed Hyperlink" xfId="5511" builtinId="9" hidden="1"/>
    <cellStyle name="Followed Hyperlink" xfId="9343" builtinId="9" hidden="1"/>
    <cellStyle name="Followed Hyperlink" xfId="8567" builtinId="9" hidden="1"/>
    <cellStyle name="Followed Hyperlink" xfId="8506" builtinId="9" hidden="1"/>
    <cellStyle name="Followed Hyperlink" xfId="9305" builtinId="9" hidden="1"/>
    <cellStyle name="Followed Hyperlink" xfId="9059" builtinId="9" hidden="1"/>
    <cellStyle name="Followed Hyperlink" xfId="8439" builtinId="9" hidden="1"/>
    <cellStyle name="Followed Hyperlink" xfId="9408" builtinId="9" hidden="1"/>
    <cellStyle name="Followed Hyperlink" xfId="9304" builtinId="9" hidden="1"/>
    <cellStyle name="Followed Hyperlink" xfId="7622" builtinId="9" hidden="1"/>
    <cellStyle name="Followed Hyperlink" xfId="9303" builtinId="9" hidden="1"/>
    <cellStyle name="Followed Hyperlink" xfId="7632" builtinId="9" hidden="1"/>
    <cellStyle name="Followed Hyperlink" xfId="8603" builtinId="9" hidden="1"/>
    <cellStyle name="Followed Hyperlink" xfId="9407" builtinId="9" hidden="1"/>
    <cellStyle name="Followed Hyperlink" xfId="9154" builtinId="9" hidden="1"/>
    <cellStyle name="Followed Hyperlink" xfId="8587" builtinId="9" hidden="1"/>
    <cellStyle name="Followed Hyperlink" xfId="8557" builtinId="9" hidden="1"/>
    <cellStyle name="Followed Hyperlink" xfId="6650" builtinId="9" hidden="1"/>
    <cellStyle name="Followed Hyperlink" xfId="8539" builtinId="9" hidden="1"/>
    <cellStyle name="Followed Hyperlink" xfId="9507" builtinId="9" hidden="1"/>
    <cellStyle name="Followed Hyperlink" xfId="9406" builtinId="9" hidden="1"/>
    <cellStyle name="Followed Hyperlink" xfId="9425" builtinId="9" hidden="1"/>
    <cellStyle name="Followed Hyperlink" xfId="9342" builtinId="9" hidden="1"/>
    <cellStyle name="Followed Hyperlink" xfId="9099" builtinId="9" hidden="1"/>
    <cellStyle name="Followed Hyperlink" xfId="8695" builtinId="9" hidden="1"/>
    <cellStyle name="Followed Hyperlink" xfId="9153" builtinId="9" hidden="1"/>
    <cellStyle name="Followed Hyperlink" xfId="5815" builtinId="9" hidden="1"/>
    <cellStyle name="Followed Hyperlink" xfId="8664" builtinId="9" hidden="1"/>
    <cellStyle name="Followed Hyperlink" xfId="9405" builtinId="9" hidden="1"/>
    <cellStyle name="Followed Hyperlink" xfId="9100" builtinId="9" hidden="1"/>
    <cellStyle name="Followed Hyperlink" xfId="8707" builtinId="9" hidden="1"/>
    <cellStyle name="Followed Hyperlink" xfId="9101" builtinId="9" hidden="1"/>
    <cellStyle name="Followed Hyperlink" xfId="8401" builtinId="9" hidden="1"/>
    <cellStyle name="Followed Hyperlink" xfId="9102" builtinId="9" hidden="1"/>
    <cellStyle name="Followed Hyperlink" xfId="8501" builtinId="9" hidden="1"/>
    <cellStyle name="Followed Hyperlink" xfId="7554" builtinId="9" hidden="1"/>
    <cellStyle name="Followed Hyperlink" xfId="8915" builtinId="9" hidden="1"/>
    <cellStyle name="Followed Hyperlink" xfId="8617" builtinId="9" hidden="1"/>
    <cellStyle name="Followed Hyperlink" xfId="9846" builtinId="9" hidden="1"/>
    <cellStyle name="Followed Hyperlink" xfId="9847" builtinId="9" hidden="1"/>
    <cellStyle name="Followed Hyperlink" xfId="9848" builtinId="9" hidden="1"/>
    <cellStyle name="Followed Hyperlink" xfId="9849" builtinId="9" hidden="1"/>
    <cellStyle name="Followed Hyperlink" xfId="9850" builtinId="9" hidden="1"/>
    <cellStyle name="Followed Hyperlink" xfId="9851" builtinId="9" hidden="1"/>
    <cellStyle name="Followed Hyperlink" xfId="9852" builtinId="9" hidden="1"/>
    <cellStyle name="Followed Hyperlink" xfId="9853" builtinId="9" hidden="1"/>
    <cellStyle name="Followed Hyperlink" xfId="9854" builtinId="9" hidden="1"/>
    <cellStyle name="Followed Hyperlink" xfId="9855" builtinId="9" hidden="1"/>
    <cellStyle name="Followed Hyperlink" xfId="9856" builtinId="9" hidden="1"/>
    <cellStyle name="Followed Hyperlink" xfId="9857" builtinId="9" hidden="1"/>
    <cellStyle name="Followed Hyperlink" xfId="9858" builtinId="9" hidden="1"/>
    <cellStyle name="Followed Hyperlink" xfId="9859" builtinId="9" hidden="1"/>
    <cellStyle name="Followed Hyperlink" xfId="9860" builtinId="9" hidden="1"/>
    <cellStyle name="Followed Hyperlink" xfId="9861" builtinId="9" hidden="1"/>
    <cellStyle name="Followed Hyperlink" xfId="9862" builtinId="9" hidden="1"/>
    <cellStyle name="Followed Hyperlink" xfId="9863" builtinId="9" hidden="1"/>
    <cellStyle name="Followed Hyperlink" xfId="9864" builtinId="9" hidden="1"/>
    <cellStyle name="Followed Hyperlink" xfId="9865" builtinId="9" hidden="1"/>
    <cellStyle name="Followed Hyperlink" xfId="9866" builtinId="9" hidden="1"/>
    <cellStyle name="Followed Hyperlink" xfId="9867" builtinId="9" hidden="1"/>
    <cellStyle name="Followed Hyperlink" xfId="9868" builtinId="9" hidden="1"/>
    <cellStyle name="Followed Hyperlink" xfId="9869" builtinId="9" hidden="1"/>
    <cellStyle name="Followed Hyperlink" xfId="9870" builtinId="9" hidden="1"/>
    <cellStyle name="Followed Hyperlink" xfId="9871" builtinId="9" hidden="1"/>
    <cellStyle name="Followed Hyperlink" xfId="9872" builtinId="9" hidden="1"/>
    <cellStyle name="Followed Hyperlink" xfId="9873" builtinId="9" hidden="1"/>
    <cellStyle name="Followed Hyperlink" xfId="9874" builtinId="9" hidden="1"/>
    <cellStyle name="Followed Hyperlink" xfId="9875" builtinId="9" hidden="1"/>
    <cellStyle name="Followed Hyperlink" xfId="9876" builtinId="9" hidden="1"/>
    <cellStyle name="Followed Hyperlink" xfId="9877" builtinId="9" hidden="1"/>
    <cellStyle name="Followed Hyperlink" xfId="9878" builtinId="9" hidden="1"/>
    <cellStyle name="Followed Hyperlink" xfId="9879" builtinId="9" hidden="1"/>
    <cellStyle name="Followed Hyperlink" xfId="9880"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86" builtinId="9" hidden="1"/>
    <cellStyle name="Followed Hyperlink" xfId="9887" builtinId="9" hidden="1"/>
    <cellStyle name="Followed Hyperlink" xfId="9888" builtinId="9" hidden="1"/>
    <cellStyle name="Followed Hyperlink" xfId="9889" builtinId="9" hidden="1"/>
    <cellStyle name="Followed Hyperlink" xfId="9890" builtinId="9" hidden="1"/>
    <cellStyle name="Followed Hyperlink" xfId="9891" builtinId="9" hidden="1"/>
    <cellStyle name="Followed Hyperlink" xfId="9892" builtinId="9" hidden="1"/>
    <cellStyle name="Followed Hyperlink" xfId="9893" builtinId="9" hidden="1"/>
    <cellStyle name="Followed Hyperlink" xfId="9894" builtinId="9" hidden="1"/>
    <cellStyle name="Followed Hyperlink" xfId="9895" builtinId="9" hidden="1"/>
    <cellStyle name="Followed Hyperlink" xfId="9896" builtinId="9" hidden="1"/>
    <cellStyle name="Followed Hyperlink" xfId="9897" builtinId="9" hidden="1"/>
    <cellStyle name="Followed Hyperlink" xfId="9898" builtinId="9" hidden="1"/>
    <cellStyle name="Followed Hyperlink" xfId="9899" builtinId="9" hidden="1"/>
    <cellStyle name="Followed Hyperlink" xfId="9900" builtinId="9" hidden="1"/>
    <cellStyle name="Followed Hyperlink" xfId="9901" builtinId="9" hidden="1"/>
    <cellStyle name="Followed Hyperlink" xfId="9902" builtinId="9" hidden="1"/>
    <cellStyle name="Followed Hyperlink" xfId="9903" builtinId="9" hidden="1"/>
    <cellStyle name="Followed Hyperlink" xfId="9904" builtinId="9" hidden="1"/>
    <cellStyle name="Followed Hyperlink" xfId="9905" builtinId="9" hidden="1"/>
    <cellStyle name="Followed Hyperlink" xfId="9906" builtinId="9" hidden="1"/>
    <cellStyle name="Followed Hyperlink" xfId="9907" builtinId="9" hidden="1"/>
    <cellStyle name="Followed Hyperlink" xfId="9908" builtinId="9" hidden="1"/>
    <cellStyle name="Followed Hyperlink" xfId="9909" builtinId="9" hidden="1"/>
    <cellStyle name="Followed Hyperlink" xfId="9910" builtinId="9" hidden="1"/>
    <cellStyle name="Followed Hyperlink" xfId="9911" builtinId="9" hidden="1"/>
    <cellStyle name="Followed Hyperlink" xfId="9912" builtinId="9" hidden="1"/>
    <cellStyle name="Followed Hyperlink" xfId="9913" builtinId="9" hidden="1"/>
    <cellStyle name="Followed Hyperlink" xfId="9914" builtinId="9" hidden="1"/>
    <cellStyle name="Followed Hyperlink" xfId="9915" builtinId="9" hidden="1"/>
    <cellStyle name="Followed Hyperlink" xfId="9916" builtinId="9" hidden="1"/>
    <cellStyle name="Followed Hyperlink" xfId="9917" builtinId="9" hidden="1"/>
    <cellStyle name="Followed Hyperlink" xfId="9918"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4" builtinId="9" hidden="1"/>
    <cellStyle name="Followed Hyperlink" xfId="9925" builtinId="9" hidden="1"/>
    <cellStyle name="Followed Hyperlink" xfId="9926" builtinId="9" hidden="1"/>
    <cellStyle name="Followed Hyperlink" xfId="9927" builtinId="9" hidden="1"/>
    <cellStyle name="Followed Hyperlink" xfId="9928" builtinId="9" hidden="1"/>
    <cellStyle name="Followed Hyperlink" xfId="9929" builtinId="9" hidden="1"/>
    <cellStyle name="Followed Hyperlink" xfId="9930" builtinId="9" hidden="1"/>
    <cellStyle name="Followed Hyperlink" xfId="9931" builtinId="9" hidden="1"/>
    <cellStyle name="Followed Hyperlink" xfId="9932" builtinId="9" hidden="1"/>
    <cellStyle name="Followed Hyperlink" xfId="9933" builtinId="9" hidden="1"/>
    <cellStyle name="Followed Hyperlink" xfId="9934" builtinId="9" hidden="1"/>
    <cellStyle name="Followed Hyperlink" xfId="9935" builtinId="9" hidden="1"/>
    <cellStyle name="Followed Hyperlink" xfId="9936" builtinId="9" hidden="1"/>
    <cellStyle name="Followed Hyperlink" xfId="9937" builtinId="9" hidden="1"/>
    <cellStyle name="Followed Hyperlink" xfId="9938" builtinId="9" hidden="1"/>
    <cellStyle name="Followed Hyperlink" xfId="9939" builtinId="9" hidden="1"/>
    <cellStyle name="Followed Hyperlink" xfId="9940" builtinId="9" hidden="1"/>
    <cellStyle name="Followed Hyperlink" xfId="9941" builtinId="9" hidden="1"/>
    <cellStyle name="Followed Hyperlink" xfId="9942" builtinId="9" hidden="1"/>
    <cellStyle name="Followed Hyperlink" xfId="9943" builtinId="9" hidden="1"/>
    <cellStyle name="Followed Hyperlink" xfId="9944" builtinId="9" hidden="1"/>
    <cellStyle name="Followed Hyperlink" xfId="9945" builtinId="9" hidden="1"/>
    <cellStyle name="Followed Hyperlink" xfId="9946" builtinId="9" hidden="1"/>
    <cellStyle name="Followed Hyperlink" xfId="9947" builtinId="9" hidden="1"/>
    <cellStyle name="Followed Hyperlink" xfId="9948" builtinId="9" hidden="1"/>
    <cellStyle name="Followed Hyperlink" xfId="9949" builtinId="9" hidden="1"/>
    <cellStyle name="Followed Hyperlink" xfId="9950" builtinId="9" hidden="1"/>
    <cellStyle name="Followed Hyperlink" xfId="9951" builtinId="9" hidden="1"/>
    <cellStyle name="Followed Hyperlink" xfId="9952" builtinId="9" hidden="1"/>
    <cellStyle name="Followed Hyperlink" xfId="9953" builtinId="9" hidden="1"/>
    <cellStyle name="Followed Hyperlink" xfId="9954" builtinId="9" hidden="1"/>
    <cellStyle name="Followed Hyperlink" xfId="9955" builtinId="9" hidden="1"/>
    <cellStyle name="Followed Hyperlink" xfId="9956"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2" builtinId="9" hidden="1"/>
    <cellStyle name="Followed Hyperlink" xfId="9963" builtinId="9" hidden="1"/>
    <cellStyle name="Followed Hyperlink" xfId="9964" builtinId="9" hidden="1"/>
    <cellStyle name="Followed Hyperlink" xfId="9965" builtinId="9" hidden="1"/>
    <cellStyle name="Followed Hyperlink" xfId="9966" builtinId="9" hidden="1"/>
    <cellStyle name="Followed Hyperlink" xfId="9967" builtinId="9" hidden="1"/>
    <cellStyle name="Followed Hyperlink" xfId="9968" builtinId="9" hidden="1"/>
    <cellStyle name="Followed Hyperlink" xfId="9969" builtinId="9" hidden="1"/>
    <cellStyle name="Followed Hyperlink" xfId="9970" builtinId="9" hidden="1"/>
    <cellStyle name="Followed Hyperlink" xfId="9971" builtinId="9" hidden="1"/>
    <cellStyle name="Followed Hyperlink" xfId="9972" builtinId="9" hidden="1"/>
    <cellStyle name="Followed Hyperlink" xfId="9973" builtinId="9" hidden="1"/>
    <cellStyle name="Followed Hyperlink" xfId="9974" builtinId="9" hidden="1"/>
    <cellStyle name="Followed Hyperlink" xfId="9975" builtinId="9" hidden="1"/>
    <cellStyle name="Followed Hyperlink" xfId="9976" builtinId="9" hidden="1"/>
    <cellStyle name="Followed Hyperlink" xfId="9977" builtinId="9" hidden="1"/>
    <cellStyle name="Followed Hyperlink" xfId="9978" builtinId="9" hidden="1"/>
    <cellStyle name="Followed Hyperlink" xfId="9979" builtinId="9" hidden="1"/>
    <cellStyle name="Followed Hyperlink" xfId="9980" builtinId="9" hidden="1"/>
    <cellStyle name="Followed Hyperlink" xfId="9981" builtinId="9" hidden="1"/>
    <cellStyle name="Followed Hyperlink" xfId="9982" builtinId="9" hidden="1"/>
    <cellStyle name="Followed Hyperlink" xfId="9983" builtinId="9" hidden="1"/>
    <cellStyle name="Followed Hyperlink" xfId="9984" builtinId="9" hidden="1"/>
    <cellStyle name="Followed Hyperlink" xfId="9985" builtinId="9" hidden="1"/>
    <cellStyle name="Followed Hyperlink" xfId="9986" builtinId="9" hidden="1"/>
    <cellStyle name="Followed Hyperlink" xfId="9987" builtinId="9" hidden="1"/>
    <cellStyle name="Followed Hyperlink" xfId="9988" builtinId="9" hidden="1"/>
    <cellStyle name="Followed Hyperlink" xfId="9989" builtinId="9" hidden="1"/>
    <cellStyle name="Followed Hyperlink" xfId="9990" builtinId="9" hidden="1"/>
    <cellStyle name="Followed Hyperlink" xfId="9991" builtinId="9" hidden="1"/>
    <cellStyle name="Followed Hyperlink" xfId="9992" builtinId="9" hidden="1"/>
    <cellStyle name="Followed Hyperlink" xfId="9993" builtinId="9" hidden="1"/>
    <cellStyle name="Followed Hyperlink" xfId="9994"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0" builtinId="9" hidden="1"/>
    <cellStyle name="Followed Hyperlink" xfId="10001" builtinId="9" hidden="1"/>
    <cellStyle name="Followed Hyperlink" xfId="10002" builtinId="9" hidden="1"/>
    <cellStyle name="Followed Hyperlink" xfId="10003" builtinId="9" hidden="1"/>
    <cellStyle name="Followed Hyperlink" xfId="10004" builtinId="9" hidden="1"/>
    <cellStyle name="Followed Hyperlink" xfId="10005" builtinId="9" hidden="1"/>
    <cellStyle name="Followed Hyperlink" xfId="10006" builtinId="9" hidden="1"/>
    <cellStyle name="Followed Hyperlink" xfId="10007" builtinId="9" hidden="1"/>
    <cellStyle name="Followed Hyperlink" xfId="10008" builtinId="9" hidden="1"/>
    <cellStyle name="Followed Hyperlink" xfId="10009" builtinId="9" hidden="1"/>
    <cellStyle name="Followed Hyperlink" xfId="10010" builtinId="9" hidden="1"/>
    <cellStyle name="Followed Hyperlink" xfId="10011" builtinId="9" hidden="1"/>
    <cellStyle name="Followed Hyperlink" xfId="10012" builtinId="9" hidden="1"/>
    <cellStyle name="Followed Hyperlink" xfId="10013" builtinId="9" hidden="1"/>
    <cellStyle name="Followed Hyperlink" xfId="10014" builtinId="9" hidden="1"/>
    <cellStyle name="Followed Hyperlink" xfId="10015" builtinId="9" hidden="1"/>
    <cellStyle name="Followed Hyperlink" xfId="10016" builtinId="9" hidden="1"/>
    <cellStyle name="Followed Hyperlink" xfId="10017" builtinId="9" hidden="1"/>
    <cellStyle name="Followed Hyperlink" xfId="10018" builtinId="9" hidden="1"/>
    <cellStyle name="Followed Hyperlink" xfId="10019" builtinId="9" hidden="1"/>
    <cellStyle name="Followed Hyperlink" xfId="10020" builtinId="9" hidden="1"/>
    <cellStyle name="Followed Hyperlink" xfId="10021" builtinId="9" hidden="1"/>
    <cellStyle name="Followed Hyperlink" xfId="10022" builtinId="9" hidden="1"/>
    <cellStyle name="Followed Hyperlink" xfId="10023" builtinId="9" hidden="1"/>
    <cellStyle name="Followed Hyperlink" xfId="10024" builtinId="9" hidden="1"/>
    <cellStyle name="Followed Hyperlink" xfId="10025" builtinId="9" hidden="1"/>
    <cellStyle name="Followed Hyperlink" xfId="10026" builtinId="9" hidden="1"/>
    <cellStyle name="Followed Hyperlink" xfId="10027" builtinId="9" hidden="1"/>
    <cellStyle name="Followed Hyperlink" xfId="10028" builtinId="9" hidden="1"/>
    <cellStyle name="Followed Hyperlink" xfId="10029" builtinId="9" hidden="1"/>
    <cellStyle name="Followed Hyperlink" xfId="10030" builtinId="9" hidden="1"/>
    <cellStyle name="Followed Hyperlink" xfId="10031" builtinId="9" hidden="1"/>
    <cellStyle name="Followed Hyperlink" xfId="10032"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38" builtinId="9" hidden="1"/>
    <cellStyle name="Followed Hyperlink" xfId="10039" builtinId="9" hidden="1"/>
    <cellStyle name="Followed Hyperlink" xfId="10040" builtinId="9" hidden="1"/>
    <cellStyle name="Followed Hyperlink" xfId="10041" builtinId="9" hidden="1"/>
    <cellStyle name="Followed Hyperlink" xfId="10042" builtinId="9" hidden="1"/>
    <cellStyle name="Followed Hyperlink" xfId="10043" builtinId="9" hidden="1"/>
    <cellStyle name="Followed Hyperlink" xfId="10044" builtinId="9" hidden="1"/>
    <cellStyle name="Followed Hyperlink" xfId="10045" builtinId="9" hidden="1"/>
    <cellStyle name="Followed Hyperlink" xfId="10046" builtinId="9" hidden="1"/>
    <cellStyle name="Followed Hyperlink" xfId="10047" builtinId="9" hidden="1"/>
    <cellStyle name="Followed Hyperlink" xfId="10048" builtinId="9" hidden="1"/>
    <cellStyle name="Followed Hyperlink" xfId="10049" builtinId="9" hidden="1"/>
    <cellStyle name="Followed Hyperlink" xfId="10050" builtinId="9" hidden="1"/>
    <cellStyle name="Followed Hyperlink" xfId="10051" builtinId="9" hidden="1"/>
    <cellStyle name="Followed Hyperlink" xfId="10052" builtinId="9" hidden="1"/>
    <cellStyle name="Followed Hyperlink" xfId="10053" builtinId="9" hidden="1"/>
    <cellStyle name="Followed Hyperlink" xfId="10054" builtinId="9" hidden="1"/>
    <cellStyle name="Followed Hyperlink" xfId="10055" builtinId="9" hidden="1"/>
    <cellStyle name="Followed Hyperlink" xfId="10056" builtinId="9" hidden="1"/>
    <cellStyle name="Followed Hyperlink" xfId="10057" builtinId="9" hidden="1"/>
    <cellStyle name="Followed Hyperlink" xfId="10058" builtinId="9" hidden="1"/>
    <cellStyle name="Followed Hyperlink" xfId="10059" builtinId="9" hidden="1"/>
    <cellStyle name="Followed Hyperlink" xfId="10060" builtinId="9" hidden="1"/>
    <cellStyle name="Followed Hyperlink" xfId="10061" builtinId="9" hidden="1"/>
    <cellStyle name="Followed Hyperlink" xfId="10062" builtinId="9" hidden="1"/>
    <cellStyle name="Followed Hyperlink" xfId="10063" builtinId="9" hidden="1"/>
    <cellStyle name="Followed Hyperlink" xfId="10064" builtinId="9" hidden="1"/>
    <cellStyle name="Followed Hyperlink" xfId="10065" builtinId="9" hidden="1"/>
    <cellStyle name="Followed Hyperlink" xfId="10066" builtinId="9" hidden="1"/>
    <cellStyle name="Followed Hyperlink" xfId="10067" builtinId="9" hidden="1"/>
    <cellStyle name="Followed Hyperlink" xfId="10068" builtinId="9" hidden="1"/>
    <cellStyle name="Followed Hyperlink" xfId="10069" builtinId="9" hidden="1"/>
    <cellStyle name="Followed Hyperlink" xfId="10070"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76" builtinId="9" hidden="1"/>
    <cellStyle name="Followed Hyperlink" xfId="10077" builtinId="9" hidden="1"/>
    <cellStyle name="Followed Hyperlink" xfId="10078" builtinId="9" hidden="1"/>
    <cellStyle name="Followed Hyperlink" xfId="10079" builtinId="9" hidden="1"/>
    <cellStyle name="Followed Hyperlink" xfId="10080" builtinId="9" hidden="1"/>
    <cellStyle name="Followed Hyperlink" xfId="10081" builtinId="9" hidden="1"/>
    <cellStyle name="Followed Hyperlink" xfId="10082" builtinId="9" hidden="1"/>
    <cellStyle name="Followed Hyperlink" xfId="10083" builtinId="9" hidden="1"/>
    <cellStyle name="Followed Hyperlink" xfId="10084" builtinId="9" hidden="1"/>
    <cellStyle name="Followed Hyperlink" xfId="10085" builtinId="9" hidden="1"/>
    <cellStyle name="Followed Hyperlink" xfId="10086" builtinId="9" hidden="1"/>
    <cellStyle name="Followed Hyperlink" xfId="10087" builtinId="9" hidden="1"/>
    <cellStyle name="Followed Hyperlink" xfId="10088" builtinId="9" hidden="1"/>
    <cellStyle name="Followed Hyperlink" xfId="10089" builtinId="9" hidden="1"/>
    <cellStyle name="Followed Hyperlink" xfId="10090" builtinId="9" hidden="1"/>
    <cellStyle name="Followed Hyperlink" xfId="10091" builtinId="9" hidden="1"/>
    <cellStyle name="Followed Hyperlink" xfId="10092" builtinId="9" hidden="1"/>
    <cellStyle name="Followed Hyperlink" xfId="10093" builtinId="9" hidden="1"/>
    <cellStyle name="Followed Hyperlink" xfId="10094" builtinId="9" hidden="1"/>
    <cellStyle name="Followed Hyperlink" xfId="10095" builtinId="9" hidden="1"/>
    <cellStyle name="Followed Hyperlink" xfId="10096" builtinId="9" hidden="1"/>
    <cellStyle name="Followed Hyperlink" xfId="10097" builtinId="9" hidden="1"/>
    <cellStyle name="Followed Hyperlink" xfId="10098" builtinId="9" hidden="1"/>
    <cellStyle name="Followed Hyperlink" xfId="10099" builtinId="9" hidden="1"/>
    <cellStyle name="Followed Hyperlink" xfId="10100" builtinId="9" hidden="1"/>
    <cellStyle name="Followed Hyperlink" xfId="10101" builtinId="9" hidden="1"/>
    <cellStyle name="Followed Hyperlink" xfId="10102" builtinId="9" hidden="1"/>
    <cellStyle name="Followed Hyperlink" xfId="10103" builtinId="9" hidden="1"/>
    <cellStyle name="Followed Hyperlink" xfId="10104" builtinId="9" hidden="1"/>
    <cellStyle name="Followed Hyperlink" xfId="10105" builtinId="9" hidden="1"/>
    <cellStyle name="Followed Hyperlink" xfId="10106" builtinId="9" hidden="1"/>
    <cellStyle name="Followed Hyperlink" xfId="10107" builtinId="9" hidden="1"/>
    <cellStyle name="Followed Hyperlink" xfId="10108"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4" builtinId="9" hidden="1"/>
    <cellStyle name="Followed Hyperlink" xfId="10115" builtinId="9" hidden="1"/>
    <cellStyle name="Followed Hyperlink" xfId="10116" builtinId="9" hidden="1"/>
    <cellStyle name="Followed Hyperlink" xfId="10117" builtinId="9" hidden="1"/>
    <cellStyle name="Followed Hyperlink" xfId="10118" builtinId="9" hidden="1"/>
    <cellStyle name="Followed Hyperlink" xfId="10119" builtinId="9" hidden="1"/>
    <cellStyle name="Followed Hyperlink" xfId="10120" builtinId="9" hidden="1"/>
    <cellStyle name="Followed Hyperlink" xfId="10121" builtinId="9" hidden="1"/>
    <cellStyle name="Followed Hyperlink" xfId="10122" builtinId="9" hidden="1"/>
    <cellStyle name="Followed Hyperlink" xfId="10123" builtinId="9" hidden="1"/>
    <cellStyle name="Followed Hyperlink" xfId="10124" builtinId="9" hidden="1"/>
    <cellStyle name="Followed Hyperlink" xfId="10125" builtinId="9" hidden="1"/>
    <cellStyle name="Followed Hyperlink" xfId="10126" builtinId="9" hidden="1"/>
    <cellStyle name="Followed Hyperlink" xfId="10127" builtinId="9" hidden="1"/>
    <cellStyle name="Followed Hyperlink" xfId="10128" builtinId="9" hidden="1"/>
    <cellStyle name="Followed Hyperlink" xfId="10129" builtinId="9" hidden="1"/>
    <cellStyle name="Followed Hyperlink" xfId="10130" builtinId="9" hidden="1"/>
    <cellStyle name="Followed Hyperlink" xfId="10131" builtinId="9" hidden="1"/>
    <cellStyle name="Followed Hyperlink" xfId="10132" builtinId="9" hidden="1"/>
    <cellStyle name="Followed Hyperlink" xfId="10133" builtinId="9" hidden="1"/>
    <cellStyle name="Followed Hyperlink" xfId="10134" builtinId="9" hidden="1"/>
    <cellStyle name="Followed Hyperlink" xfId="10135" builtinId="9" hidden="1"/>
    <cellStyle name="Followed Hyperlink" xfId="10136" builtinId="9" hidden="1"/>
    <cellStyle name="Followed Hyperlink" xfId="10137" builtinId="9" hidden="1"/>
    <cellStyle name="Followed Hyperlink" xfId="10138" builtinId="9" hidden="1"/>
    <cellStyle name="Followed Hyperlink" xfId="10139" builtinId="9" hidden="1"/>
    <cellStyle name="Followed Hyperlink" xfId="10140" builtinId="9" hidden="1"/>
    <cellStyle name="Followed Hyperlink" xfId="10141" builtinId="9" hidden="1"/>
    <cellStyle name="Followed Hyperlink" xfId="10142" builtinId="9" hidden="1"/>
    <cellStyle name="Followed Hyperlink" xfId="10143" builtinId="9" hidden="1"/>
    <cellStyle name="Followed Hyperlink" xfId="10144" builtinId="9" hidden="1"/>
    <cellStyle name="Followed Hyperlink" xfId="10145" builtinId="9" hidden="1"/>
    <cellStyle name="Followed Hyperlink" xfId="10146"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2" builtinId="9" hidden="1"/>
    <cellStyle name="Followed Hyperlink" xfId="10153" builtinId="9" hidden="1"/>
    <cellStyle name="Followed Hyperlink" xfId="10154" builtinId="9" hidden="1"/>
    <cellStyle name="Followed Hyperlink" xfId="10155" builtinId="9" hidden="1"/>
    <cellStyle name="Followed Hyperlink" xfId="10156" builtinId="9" hidden="1"/>
    <cellStyle name="Followed Hyperlink" xfId="10157" builtinId="9" hidden="1"/>
    <cellStyle name="Followed Hyperlink" xfId="10158" builtinId="9" hidden="1"/>
    <cellStyle name="Followed Hyperlink" xfId="10159" builtinId="9" hidden="1"/>
    <cellStyle name="Followed Hyperlink" xfId="10160" builtinId="9" hidden="1"/>
    <cellStyle name="Followed Hyperlink" xfId="10161" builtinId="9" hidden="1"/>
    <cellStyle name="Followed Hyperlink" xfId="10162" builtinId="9" hidden="1"/>
    <cellStyle name="Followed Hyperlink" xfId="10163" builtinId="9" hidden="1"/>
    <cellStyle name="Followed Hyperlink" xfId="10164" builtinId="9" hidden="1"/>
    <cellStyle name="Followed Hyperlink" xfId="10165" builtinId="9" hidden="1"/>
    <cellStyle name="Followed Hyperlink" xfId="10166" builtinId="9" hidden="1"/>
    <cellStyle name="Followed Hyperlink" xfId="10167" builtinId="9" hidden="1"/>
    <cellStyle name="Followed Hyperlink" xfId="10168" builtinId="9" hidden="1"/>
    <cellStyle name="Followed Hyperlink" xfId="10169" builtinId="9" hidden="1"/>
    <cellStyle name="Followed Hyperlink" xfId="10170" builtinId="9" hidden="1"/>
    <cellStyle name="Followed Hyperlink" xfId="10171" builtinId="9" hidden="1"/>
    <cellStyle name="Followed Hyperlink" xfId="10172" builtinId="9" hidden="1"/>
    <cellStyle name="Followed Hyperlink" xfId="10173" builtinId="9" hidden="1"/>
    <cellStyle name="Followed Hyperlink" xfId="10174" builtinId="9" hidden="1"/>
    <cellStyle name="Followed Hyperlink" xfId="10175" builtinId="9" hidden="1"/>
    <cellStyle name="Followed Hyperlink" xfId="10176" builtinId="9" hidden="1"/>
    <cellStyle name="Followed Hyperlink" xfId="10177" builtinId="9" hidden="1"/>
    <cellStyle name="Followed Hyperlink" xfId="10178" builtinId="9" hidden="1"/>
    <cellStyle name="Followed Hyperlink" xfId="10179" builtinId="9" hidden="1"/>
    <cellStyle name="Followed Hyperlink" xfId="10180" builtinId="9" hidden="1"/>
    <cellStyle name="Followed Hyperlink" xfId="10181" builtinId="9" hidden="1"/>
    <cellStyle name="Followed Hyperlink" xfId="10182" builtinId="9" hidden="1"/>
    <cellStyle name="Followed Hyperlink" xfId="10183" builtinId="9" hidden="1"/>
    <cellStyle name="Followed Hyperlink" xfId="10184"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0" builtinId="9" hidden="1"/>
    <cellStyle name="Followed Hyperlink" xfId="10191" builtinId="9" hidden="1"/>
    <cellStyle name="Followed Hyperlink" xfId="10192" builtinId="9" hidden="1"/>
    <cellStyle name="Followed Hyperlink" xfId="10193"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15" builtinId="9" hidden="1"/>
    <cellStyle name="Followed Hyperlink" xfId="10611" builtinId="9" hidden="1"/>
    <cellStyle name="Followed Hyperlink" xfId="10607" builtinId="9" hidden="1"/>
    <cellStyle name="Followed Hyperlink" xfId="10603"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575" builtinId="9" hidden="1"/>
    <cellStyle name="Followed Hyperlink" xfId="10571" builtinId="9" hidden="1"/>
    <cellStyle name="Followed Hyperlink" xfId="10567"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39" builtinId="9" hidden="1"/>
    <cellStyle name="Followed Hyperlink" xfId="10535" builtinId="9" hidden="1"/>
    <cellStyle name="Followed Hyperlink" xfId="10531" builtinId="9" hidden="1"/>
    <cellStyle name="Followed Hyperlink" xfId="10527"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499" builtinId="9" hidden="1"/>
    <cellStyle name="Followed Hyperlink" xfId="10495" builtinId="9" hidden="1"/>
    <cellStyle name="Followed Hyperlink" xfId="10491"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63" builtinId="9" hidden="1"/>
    <cellStyle name="Followed Hyperlink" xfId="10459" builtinId="9" hidden="1"/>
    <cellStyle name="Followed Hyperlink" xfId="10455" builtinId="9" hidden="1"/>
    <cellStyle name="Followed Hyperlink" xfId="10451"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23" builtinId="9" hidden="1"/>
    <cellStyle name="Followed Hyperlink" xfId="10419" builtinId="9" hidden="1"/>
    <cellStyle name="Followed Hyperlink" xfId="10637" builtinId="9" hidden="1"/>
    <cellStyle name="Followed Hyperlink" xfId="10195" builtinId="9" hidden="1"/>
    <cellStyle name="Followed Hyperlink" xfId="10638"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7" builtinId="9" hidden="1"/>
    <cellStyle name="Followed Hyperlink" xfId="10748" builtinId="9" hidden="1"/>
    <cellStyle name="Followed Hyperlink" xfId="10749" builtinId="9" hidden="1"/>
    <cellStyle name="Followed Hyperlink" xfId="10750" builtinId="9" hidden="1"/>
    <cellStyle name="Followed Hyperlink" xfId="10751" builtinId="9" hidden="1"/>
    <cellStyle name="Followed Hyperlink" xfId="10752" builtinId="9" hidden="1"/>
    <cellStyle name="Followed Hyperlink" xfId="10753" builtinId="9" hidden="1"/>
    <cellStyle name="Followed Hyperlink" xfId="10754"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0" builtinId="9" hidden="1"/>
    <cellStyle name="Followed Hyperlink" xfId="10761" builtinId="9" hidden="1"/>
    <cellStyle name="Followed Hyperlink" xfId="10762" builtinId="9" hidden="1"/>
    <cellStyle name="Followed Hyperlink" xfId="10763" builtinId="9" hidden="1"/>
    <cellStyle name="Followed Hyperlink" xfId="10764" builtinId="9" hidden="1"/>
    <cellStyle name="Followed Hyperlink" xfId="10765" builtinId="9" hidden="1"/>
    <cellStyle name="Followed Hyperlink" xfId="10766" builtinId="9" hidden="1"/>
    <cellStyle name="Followed Hyperlink" xfId="10767" builtinId="9" hidden="1"/>
    <cellStyle name="Followed Hyperlink" xfId="10768" builtinId="9" hidden="1"/>
    <cellStyle name="Followed Hyperlink" xfId="10769" builtinId="9" hidden="1"/>
    <cellStyle name="Followed Hyperlink" xfId="10770" builtinId="9" hidden="1"/>
    <cellStyle name="Followed Hyperlink" xfId="10771" builtinId="9" hidden="1"/>
    <cellStyle name="Followed Hyperlink" xfId="10772" builtinId="9" hidden="1"/>
    <cellStyle name="Followed Hyperlink" xfId="10773" builtinId="9" hidden="1"/>
    <cellStyle name="Followed Hyperlink" xfId="10774" builtinId="9" hidden="1"/>
    <cellStyle name="Followed Hyperlink" xfId="10775" builtinId="9" hidden="1"/>
    <cellStyle name="Followed Hyperlink" xfId="10776" builtinId="9" hidden="1"/>
    <cellStyle name="Followed Hyperlink" xfId="10777" builtinId="9" hidden="1"/>
    <cellStyle name="Followed Hyperlink" xfId="10778" builtinId="9" hidden="1"/>
    <cellStyle name="Followed Hyperlink" xfId="10779" builtinId="9" hidden="1"/>
    <cellStyle name="Followed Hyperlink" xfId="10780" builtinId="9" hidden="1"/>
    <cellStyle name="Followed Hyperlink" xfId="10781" builtinId="9" hidden="1"/>
    <cellStyle name="Followed Hyperlink" xfId="10782" builtinId="9" hidden="1"/>
    <cellStyle name="Followed Hyperlink" xfId="10783" builtinId="9" hidden="1"/>
    <cellStyle name="Followed Hyperlink" xfId="10784" builtinId="9" hidden="1"/>
    <cellStyle name="Followed Hyperlink" xfId="10785" builtinId="9" hidden="1"/>
    <cellStyle name="Followed Hyperlink" xfId="10786" builtinId="9" hidden="1"/>
    <cellStyle name="Followed Hyperlink" xfId="10787" builtinId="9" hidden="1"/>
    <cellStyle name="Followed Hyperlink" xfId="10812" builtinId="9" hidden="1"/>
    <cellStyle name="Followed Hyperlink" xfId="10813" builtinId="9" hidden="1"/>
    <cellStyle name="Followed Hyperlink" xfId="10814" builtinId="9" hidden="1"/>
    <cellStyle name="Followed Hyperlink" xfId="10815" builtinId="9" hidden="1"/>
    <cellStyle name="Followed Hyperlink" xfId="10816" builtinId="9" hidden="1"/>
    <cellStyle name="Followed Hyperlink" xfId="10817" builtinId="9" hidden="1"/>
    <cellStyle name="Followed Hyperlink" xfId="10818" builtinId="9" hidden="1"/>
    <cellStyle name="Followed Hyperlink" xfId="10819" builtinId="9" hidden="1"/>
    <cellStyle name="Followed Hyperlink" xfId="10820" builtinId="9" hidden="1"/>
    <cellStyle name="Followed Hyperlink" xfId="10821" builtinId="9" hidden="1"/>
    <cellStyle name="Followed Hyperlink" xfId="10822" builtinId="9" hidden="1"/>
    <cellStyle name="Followed Hyperlink" xfId="10823" builtinId="9" hidden="1"/>
    <cellStyle name="Followed Hyperlink" xfId="10824" builtinId="9" hidden="1"/>
    <cellStyle name="Followed Hyperlink" xfId="10825" builtinId="9" hidden="1"/>
    <cellStyle name="Followed Hyperlink" xfId="10826" builtinId="9" hidden="1"/>
    <cellStyle name="Followed Hyperlink" xfId="10827" builtinId="9" hidden="1"/>
    <cellStyle name="Followed Hyperlink" xfId="10828" builtinId="9" hidden="1"/>
    <cellStyle name="Followed Hyperlink" xfId="10829" builtinId="9" hidden="1"/>
    <cellStyle name="Followed Hyperlink" xfId="10830"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36" builtinId="9" hidden="1"/>
    <cellStyle name="Followed Hyperlink" xfId="10837" builtinId="9" hidden="1"/>
    <cellStyle name="Followed Hyperlink" xfId="10838" builtinId="9" hidden="1"/>
    <cellStyle name="Followed Hyperlink" xfId="10839" builtinId="9" hidden="1"/>
    <cellStyle name="Followed Hyperlink" xfId="10840" builtinId="9" hidden="1"/>
    <cellStyle name="Followed Hyperlink" xfId="10841" builtinId="9" hidden="1"/>
    <cellStyle name="Followed Hyperlink" xfId="10842" builtinId="9" hidden="1"/>
    <cellStyle name="Followed Hyperlink" xfId="10843" builtinId="9" hidden="1"/>
    <cellStyle name="Followed Hyperlink" xfId="10844" builtinId="9" hidden="1"/>
    <cellStyle name="Followed Hyperlink" xfId="10845" builtinId="9" hidden="1"/>
    <cellStyle name="Followed Hyperlink" xfId="10846" builtinId="9" hidden="1"/>
    <cellStyle name="Followed Hyperlink" xfId="10847" builtinId="9" hidden="1"/>
    <cellStyle name="Followed Hyperlink" xfId="10848" builtinId="9" hidden="1"/>
    <cellStyle name="Followed Hyperlink" xfId="10849" builtinId="9" hidden="1"/>
    <cellStyle name="Followed Hyperlink" xfId="10850" builtinId="9" hidden="1"/>
    <cellStyle name="Followed Hyperlink" xfId="10851" builtinId="9" hidden="1"/>
    <cellStyle name="Followed Hyperlink" xfId="10852" builtinId="9" hidden="1"/>
    <cellStyle name="Followed Hyperlink" xfId="10853" builtinId="9" hidden="1"/>
    <cellStyle name="Followed Hyperlink" xfId="10854" builtinId="9" hidden="1"/>
    <cellStyle name="Followed Hyperlink" xfId="10855" builtinId="9" hidden="1"/>
    <cellStyle name="Followed Hyperlink" xfId="10856" builtinId="9" hidden="1"/>
    <cellStyle name="Followed Hyperlink" xfId="10857" builtinId="9" hidden="1"/>
    <cellStyle name="Followed Hyperlink" xfId="10858" builtinId="9" hidden="1"/>
    <cellStyle name="Followed Hyperlink" xfId="10859" builtinId="9" hidden="1"/>
    <cellStyle name="Followed Hyperlink" xfId="10860" builtinId="9" hidden="1"/>
    <cellStyle name="Followed Hyperlink" xfId="10861" builtinId="9" hidden="1"/>
    <cellStyle name="Followed Hyperlink" xfId="10862" builtinId="9" hidden="1"/>
    <cellStyle name="Followed Hyperlink" xfId="10863" builtinId="9" hidden="1"/>
    <cellStyle name="Followed Hyperlink" xfId="10864" builtinId="9" hidden="1"/>
    <cellStyle name="Followed Hyperlink" xfId="10865" builtinId="9" hidden="1"/>
    <cellStyle name="Followed Hyperlink" xfId="10866" builtinId="9" hidden="1"/>
    <cellStyle name="Followed Hyperlink" xfId="10867" builtinId="9" hidden="1"/>
    <cellStyle name="Followed Hyperlink" xfId="10868"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4" builtinId="9" hidden="1"/>
    <cellStyle name="Followed Hyperlink" xfId="10875" builtinId="9" hidden="1"/>
    <cellStyle name="Followed Hyperlink" xfId="10876" builtinId="9" hidden="1"/>
    <cellStyle name="Followed Hyperlink" xfId="10877" builtinId="9" hidden="1"/>
    <cellStyle name="Followed Hyperlink" xfId="10878" builtinId="9" hidden="1"/>
    <cellStyle name="Followed Hyperlink" xfId="10879" builtinId="9" hidden="1"/>
    <cellStyle name="Followed Hyperlink" xfId="10880" builtinId="9" hidden="1"/>
    <cellStyle name="Followed Hyperlink" xfId="10881" builtinId="9" hidden="1"/>
    <cellStyle name="Followed Hyperlink" xfId="10882" builtinId="9" hidden="1"/>
    <cellStyle name="Followed Hyperlink" xfId="10883" builtinId="9" hidden="1"/>
    <cellStyle name="Followed Hyperlink" xfId="10884" builtinId="9" hidden="1"/>
    <cellStyle name="Followed Hyperlink" xfId="10885" builtinId="9" hidden="1"/>
    <cellStyle name="Followed Hyperlink" xfId="10886" builtinId="9" hidden="1"/>
    <cellStyle name="Followed Hyperlink" xfId="10887" builtinId="9" hidden="1"/>
    <cellStyle name="Followed Hyperlink" xfId="10888" builtinId="9" hidden="1"/>
    <cellStyle name="Followed Hyperlink" xfId="10889" builtinId="9" hidden="1"/>
    <cellStyle name="Followed Hyperlink" xfId="10890" builtinId="9" hidden="1"/>
    <cellStyle name="Followed Hyperlink" xfId="10891" builtinId="9" hidden="1"/>
    <cellStyle name="Followed Hyperlink" xfId="10892" builtinId="9" hidden="1"/>
    <cellStyle name="Followed Hyperlink" xfId="10893" builtinId="9" hidden="1"/>
    <cellStyle name="Followed Hyperlink" xfId="10894" builtinId="9" hidden="1"/>
    <cellStyle name="Followed Hyperlink" xfId="10895" builtinId="9" hidden="1"/>
    <cellStyle name="Followed Hyperlink" xfId="10896" builtinId="9" hidden="1"/>
    <cellStyle name="Followed Hyperlink" xfId="10897" builtinId="9" hidden="1"/>
    <cellStyle name="Followed Hyperlink" xfId="10898" builtinId="9" hidden="1"/>
    <cellStyle name="Followed Hyperlink" xfId="10899" builtinId="9" hidden="1"/>
    <cellStyle name="Followed Hyperlink" xfId="10900" builtinId="9" hidden="1"/>
    <cellStyle name="Followed Hyperlink" xfId="10901" builtinId="9" hidden="1"/>
    <cellStyle name="Followed Hyperlink" xfId="10902" builtinId="9" hidden="1"/>
    <cellStyle name="Followed Hyperlink" xfId="10903" builtinId="9" hidden="1"/>
    <cellStyle name="Followed Hyperlink" xfId="10904" builtinId="9" hidden="1"/>
    <cellStyle name="Followed Hyperlink" xfId="10905" builtinId="9" hidden="1"/>
    <cellStyle name="Followed Hyperlink" xfId="10906"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2" builtinId="9" hidden="1"/>
    <cellStyle name="Followed Hyperlink" xfId="10913" builtinId="9" hidden="1"/>
    <cellStyle name="Followed Hyperlink" xfId="10914" builtinId="9" hidden="1"/>
    <cellStyle name="Followed Hyperlink" xfId="10915" builtinId="9" hidden="1"/>
    <cellStyle name="Followed Hyperlink" xfId="10916" builtinId="9" hidden="1"/>
    <cellStyle name="Followed Hyperlink" xfId="10917" builtinId="9" hidden="1"/>
    <cellStyle name="Followed Hyperlink" xfId="10918" builtinId="9" hidden="1"/>
    <cellStyle name="Followed Hyperlink" xfId="10919" builtinId="9" hidden="1"/>
    <cellStyle name="Followed Hyperlink" xfId="10920" builtinId="9" hidden="1"/>
    <cellStyle name="Followed Hyperlink" xfId="10921" builtinId="9" hidden="1"/>
    <cellStyle name="Followed Hyperlink" xfId="10922" builtinId="9" hidden="1"/>
    <cellStyle name="Followed Hyperlink" xfId="10923" builtinId="9" hidden="1"/>
    <cellStyle name="Followed Hyperlink" xfId="10924" builtinId="9" hidden="1"/>
    <cellStyle name="Followed Hyperlink" xfId="10925" builtinId="9" hidden="1"/>
    <cellStyle name="Followed Hyperlink" xfId="10926" builtinId="9" hidden="1"/>
    <cellStyle name="Followed Hyperlink" xfId="10927" builtinId="9" hidden="1"/>
    <cellStyle name="Followed Hyperlink" xfId="10928" builtinId="9" hidden="1"/>
    <cellStyle name="Followed Hyperlink" xfId="10929" builtinId="9" hidden="1"/>
    <cellStyle name="Followed Hyperlink" xfId="10930" builtinId="9" hidden="1"/>
    <cellStyle name="Followed Hyperlink" xfId="10931" builtinId="9" hidden="1"/>
    <cellStyle name="Followed Hyperlink" xfId="10932" builtinId="9" hidden="1"/>
    <cellStyle name="Followed Hyperlink" xfId="10933" builtinId="9" hidden="1"/>
    <cellStyle name="Followed Hyperlink" xfId="10934" builtinId="9" hidden="1"/>
    <cellStyle name="Followed Hyperlink" xfId="10935" builtinId="9" hidden="1"/>
    <cellStyle name="Followed Hyperlink" xfId="10936" builtinId="9" hidden="1"/>
    <cellStyle name="Followed Hyperlink" xfId="10939" builtinId="9" hidden="1"/>
    <cellStyle name="Followed Hyperlink" xfId="10940" builtinId="9" hidden="1"/>
    <cellStyle name="Followed Hyperlink" xfId="10941" builtinId="9" hidden="1"/>
    <cellStyle name="Followed Hyperlink" xfId="10942" builtinId="9" hidden="1"/>
    <cellStyle name="Followed Hyperlink" xfId="10943" builtinId="9" hidden="1"/>
    <cellStyle name="Followed Hyperlink" xfId="10944"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0" builtinId="9" hidden="1"/>
    <cellStyle name="Followed Hyperlink" xfId="10951" builtinId="9" hidden="1"/>
    <cellStyle name="Followed Hyperlink" xfId="10952" builtinId="9" hidden="1"/>
    <cellStyle name="Followed Hyperlink" xfId="10953" builtinId="9" hidden="1"/>
    <cellStyle name="Followed Hyperlink" xfId="10954" builtinId="9" hidden="1"/>
    <cellStyle name="Followed Hyperlink" xfId="10955" builtinId="9" hidden="1"/>
    <cellStyle name="Followed Hyperlink" xfId="10956" builtinId="9" hidden="1"/>
    <cellStyle name="Followed Hyperlink" xfId="10957" builtinId="9" hidden="1"/>
    <cellStyle name="Followed Hyperlink" xfId="10958" builtinId="9" hidden="1"/>
    <cellStyle name="Followed Hyperlink" xfId="10959" builtinId="9" hidden="1"/>
    <cellStyle name="Followed Hyperlink" xfId="10960" builtinId="9" hidden="1"/>
    <cellStyle name="Followed Hyperlink" xfId="10961" builtinId="9" hidden="1"/>
    <cellStyle name="Followed Hyperlink" xfId="10962" builtinId="9" hidden="1"/>
    <cellStyle name="Followed Hyperlink" xfId="10963" builtinId="9" hidden="1"/>
    <cellStyle name="Followed Hyperlink" xfId="10964" builtinId="9" hidden="1"/>
    <cellStyle name="Followed Hyperlink" xfId="10965" builtinId="9" hidden="1"/>
    <cellStyle name="Followed Hyperlink" xfId="10966" builtinId="9" hidden="1"/>
    <cellStyle name="Followed Hyperlink" xfId="10967" builtinId="9" hidden="1"/>
    <cellStyle name="Followed Hyperlink" xfId="10968" builtinId="9" hidden="1"/>
    <cellStyle name="Followed Hyperlink" xfId="10969" builtinId="9" hidden="1"/>
    <cellStyle name="Followed Hyperlink" xfId="10970" builtinId="9" hidden="1"/>
    <cellStyle name="Followed Hyperlink" xfId="10971" builtinId="9" hidden="1"/>
    <cellStyle name="Followed Hyperlink" xfId="10972" builtinId="9" hidden="1"/>
    <cellStyle name="Followed Hyperlink" xfId="10973" builtinId="9" hidden="1"/>
    <cellStyle name="Followed Hyperlink" xfId="10974" builtinId="9" hidden="1"/>
    <cellStyle name="Followed Hyperlink" xfId="10975" builtinId="9" hidden="1"/>
    <cellStyle name="Followed Hyperlink" xfId="10976" builtinId="9" hidden="1"/>
    <cellStyle name="Followed Hyperlink" xfId="10977" builtinId="9" hidden="1"/>
    <cellStyle name="Followed Hyperlink" xfId="10978" builtinId="9" hidden="1"/>
    <cellStyle name="Followed Hyperlink" xfId="10979" builtinId="9" hidden="1"/>
    <cellStyle name="Followed Hyperlink" xfId="10980" builtinId="9" hidden="1"/>
    <cellStyle name="Followed Hyperlink" xfId="10981" builtinId="9" hidden="1"/>
    <cellStyle name="Followed Hyperlink" xfId="10982"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88" builtinId="9" hidden="1"/>
    <cellStyle name="Followed Hyperlink" xfId="10989" builtinId="9" hidden="1"/>
    <cellStyle name="Followed Hyperlink" xfId="10990" builtinId="9" hidden="1"/>
    <cellStyle name="Followed Hyperlink" xfId="10991" builtinId="9" hidden="1"/>
    <cellStyle name="Followed Hyperlink" xfId="10992" builtinId="9" hidden="1"/>
    <cellStyle name="Followed Hyperlink" xfId="10993" builtinId="9" hidden="1"/>
    <cellStyle name="Followed Hyperlink" xfId="10994" builtinId="9" hidden="1"/>
    <cellStyle name="Followed Hyperlink" xfId="10995" builtinId="9" hidden="1"/>
    <cellStyle name="Followed Hyperlink" xfId="10996" builtinId="9" hidden="1"/>
    <cellStyle name="Followed Hyperlink" xfId="10997" builtinId="9" hidden="1"/>
    <cellStyle name="Followed Hyperlink" xfId="10998" builtinId="9" hidden="1"/>
    <cellStyle name="Followed Hyperlink" xfId="10999" builtinId="9" hidden="1"/>
    <cellStyle name="Followed Hyperlink" xfId="11000" builtinId="9" hidden="1"/>
    <cellStyle name="Followed Hyperlink" xfId="11001" builtinId="9" hidden="1"/>
    <cellStyle name="Followed Hyperlink" xfId="11002" builtinId="9" hidden="1"/>
    <cellStyle name="Followed Hyperlink" xfId="11003" builtinId="9" hidden="1"/>
    <cellStyle name="Followed Hyperlink" xfId="11004" builtinId="9" hidden="1"/>
    <cellStyle name="Followed Hyperlink" xfId="11005" builtinId="9" hidden="1"/>
    <cellStyle name="Followed Hyperlink" xfId="11006" builtinId="9" hidden="1"/>
    <cellStyle name="Followed Hyperlink" xfId="11007" builtinId="9" hidden="1"/>
    <cellStyle name="Followed Hyperlink" xfId="11008" builtinId="9" hidden="1"/>
    <cellStyle name="Followed Hyperlink" xfId="11009" builtinId="9" hidden="1"/>
    <cellStyle name="Followed Hyperlink" xfId="11010" builtinId="9" hidden="1"/>
    <cellStyle name="Followed Hyperlink" xfId="11011" builtinId="9" hidden="1"/>
    <cellStyle name="Followed Hyperlink" xfId="11012" builtinId="9" hidden="1"/>
    <cellStyle name="Followed Hyperlink" xfId="11013" builtinId="9" hidden="1"/>
    <cellStyle name="Followed Hyperlink" xfId="11014" builtinId="9" hidden="1"/>
    <cellStyle name="Followed Hyperlink" xfId="11015" builtinId="9" hidden="1"/>
    <cellStyle name="Followed Hyperlink" xfId="11016" builtinId="9" hidden="1"/>
    <cellStyle name="Followed Hyperlink" xfId="11017" builtinId="9" hidden="1"/>
    <cellStyle name="Followed Hyperlink" xfId="11018" builtinId="9" hidden="1"/>
    <cellStyle name="Followed Hyperlink" xfId="11019" builtinId="9" hidden="1"/>
    <cellStyle name="Followed Hyperlink" xfId="11020"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26" builtinId="9" hidden="1"/>
    <cellStyle name="Followed Hyperlink" xfId="11027" builtinId="9" hidden="1"/>
    <cellStyle name="Followed Hyperlink" xfId="11028" builtinId="9" hidden="1"/>
    <cellStyle name="Followed Hyperlink" xfId="11029" builtinId="9" hidden="1"/>
    <cellStyle name="Followed Hyperlink" xfId="11030" builtinId="9" hidden="1"/>
    <cellStyle name="Followed Hyperlink" xfId="11031" builtinId="9" hidden="1"/>
    <cellStyle name="Followed Hyperlink" xfId="11032" builtinId="9" hidden="1"/>
    <cellStyle name="Followed Hyperlink" xfId="11033" builtinId="9" hidden="1"/>
    <cellStyle name="Followed Hyperlink" xfId="11034" builtinId="9" hidden="1"/>
    <cellStyle name="Followed Hyperlink" xfId="11035" builtinId="9" hidden="1"/>
    <cellStyle name="Followed Hyperlink" xfId="11036" builtinId="9" hidden="1"/>
    <cellStyle name="Followed Hyperlink" xfId="11037" builtinId="9" hidden="1"/>
    <cellStyle name="Followed Hyperlink" xfId="11038" builtinId="9" hidden="1"/>
    <cellStyle name="Followed Hyperlink" xfId="11039" builtinId="9" hidden="1"/>
    <cellStyle name="Followed Hyperlink" xfId="11040" builtinId="9" hidden="1"/>
    <cellStyle name="Followed Hyperlink" xfId="11041" builtinId="9" hidden="1"/>
    <cellStyle name="Followed Hyperlink" xfId="11042" builtinId="9" hidden="1"/>
    <cellStyle name="Followed Hyperlink" xfId="11043" builtinId="9" hidden="1"/>
    <cellStyle name="Followed Hyperlink" xfId="11044" builtinId="9" hidden="1"/>
    <cellStyle name="Followed Hyperlink" xfId="11045" builtinId="9" hidden="1"/>
    <cellStyle name="Followed Hyperlink" xfId="11046" builtinId="9" hidden="1"/>
    <cellStyle name="Followed Hyperlink" xfId="11047" builtinId="9" hidden="1"/>
    <cellStyle name="Followed Hyperlink" xfId="11048" builtinId="9" hidden="1"/>
    <cellStyle name="Followed Hyperlink" xfId="11049" builtinId="9" hidden="1"/>
    <cellStyle name="Followed Hyperlink" xfId="11050" builtinId="9" hidden="1"/>
    <cellStyle name="Followed Hyperlink" xfId="11051" builtinId="9" hidden="1"/>
    <cellStyle name="Followed Hyperlink" xfId="11052" builtinId="9" hidden="1"/>
    <cellStyle name="Followed Hyperlink" xfId="11053" builtinId="9" hidden="1"/>
    <cellStyle name="Followed Hyperlink" xfId="11054" builtinId="9" hidden="1"/>
    <cellStyle name="Followed Hyperlink" xfId="11055" builtinId="9" hidden="1"/>
    <cellStyle name="Followed Hyperlink" xfId="11056" builtinId="9" hidden="1"/>
    <cellStyle name="Followed Hyperlink" xfId="11057" builtinId="9" hidden="1"/>
    <cellStyle name="Followed Hyperlink" xfId="11058"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4" builtinId="9" hidden="1"/>
    <cellStyle name="Followed Hyperlink" xfId="11065" builtinId="9" hidden="1"/>
    <cellStyle name="Followed Hyperlink" xfId="11066" builtinId="9" hidden="1"/>
    <cellStyle name="Followed Hyperlink" xfId="11067" builtinId="9" hidden="1"/>
    <cellStyle name="Followed Hyperlink" xfId="11068" builtinId="9" hidden="1"/>
    <cellStyle name="Followed Hyperlink" xfId="11069" builtinId="9" hidden="1"/>
    <cellStyle name="Followed Hyperlink" xfId="11070" builtinId="9" hidden="1"/>
    <cellStyle name="Followed Hyperlink" xfId="11071" builtinId="9" hidden="1"/>
    <cellStyle name="Followed Hyperlink" xfId="11072" builtinId="9" hidden="1"/>
    <cellStyle name="Followed Hyperlink" xfId="11073" builtinId="9" hidden="1"/>
    <cellStyle name="Followed Hyperlink" xfId="11074" builtinId="9" hidden="1"/>
    <cellStyle name="Followed Hyperlink" xfId="11075" builtinId="9" hidden="1"/>
    <cellStyle name="Followed Hyperlink" xfId="11076" builtinId="9" hidden="1"/>
    <cellStyle name="Followed Hyperlink" xfId="11077" builtinId="9" hidden="1"/>
    <cellStyle name="Followed Hyperlink" xfId="11078" builtinId="9" hidden="1"/>
    <cellStyle name="Followed Hyperlink" xfId="11079" builtinId="9" hidden="1"/>
    <cellStyle name="Followed Hyperlink" xfId="11080" builtinId="9" hidden="1"/>
    <cellStyle name="Followed Hyperlink" xfId="11081" builtinId="9" hidden="1"/>
    <cellStyle name="Followed Hyperlink" xfId="11082" builtinId="9" hidden="1"/>
    <cellStyle name="Followed Hyperlink" xfId="11083" builtinId="9" hidden="1"/>
    <cellStyle name="Followed Hyperlink" xfId="11084" builtinId="9" hidden="1"/>
    <cellStyle name="Followed Hyperlink" xfId="11085" builtinId="9" hidden="1"/>
    <cellStyle name="Followed Hyperlink" xfId="11086" builtinId="9" hidden="1"/>
    <cellStyle name="Followed Hyperlink" xfId="11339" builtinId="9" hidden="1"/>
    <cellStyle name="Followed Hyperlink" xfId="11341" builtinId="9" hidden="1"/>
    <cellStyle name="Followed Hyperlink" xfId="11343" builtinId="9" hidden="1"/>
    <cellStyle name="Followed Hyperlink" xfId="11345" builtinId="9" hidden="1"/>
    <cellStyle name="Followed Hyperlink" xfId="11347" builtinId="9" hidden="1"/>
    <cellStyle name="Followed Hyperlink" xfId="11349" builtinId="9" hidden="1"/>
    <cellStyle name="Followed Hyperlink" xfId="11351" builtinId="9" hidden="1"/>
    <cellStyle name="Followed Hyperlink" xfId="11353" builtinId="9" hidden="1"/>
    <cellStyle name="Followed Hyperlink" xfId="11355" builtinId="9" hidden="1"/>
    <cellStyle name="Followed Hyperlink" xfId="11357" builtinId="9" hidden="1"/>
    <cellStyle name="Followed Hyperlink" xfId="11359" builtinId="9" hidden="1"/>
    <cellStyle name="Followed Hyperlink" xfId="11361" builtinId="9" hidden="1"/>
    <cellStyle name="Followed Hyperlink" xfId="11363" builtinId="9" hidden="1"/>
    <cellStyle name="Followed Hyperlink" xfId="11365" builtinId="9" hidden="1"/>
    <cellStyle name="Followed Hyperlink" xfId="11367" builtinId="9" hidden="1"/>
    <cellStyle name="Followed Hyperlink" xfId="11369" builtinId="9" hidden="1"/>
    <cellStyle name="Followed Hyperlink" xfId="11371" builtinId="9" hidden="1"/>
    <cellStyle name="Followed Hyperlink" xfId="11373" builtinId="9" hidden="1"/>
    <cellStyle name="Followed Hyperlink" xfId="11375" builtinId="9" hidden="1"/>
    <cellStyle name="Followed Hyperlink" xfId="11377" builtinId="9" hidden="1"/>
    <cellStyle name="Followed Hyperlink" xfId="11379" builtinId="9" hidden="1"/>
    <cellStyle name="Followed Hyperlink" xfId="11381" builtinId="9" hidden="1"/>
    <cellStyle name="Followed Hyperlink" xfId="11383" builtinId="9" hidden="1"/>
    <cellStyle name="Followed Hyperlink" xfId="11385" builtinId="9" hidden="1"/>
    <cellStyle name="Followed Hyperlink" xfId="11387" builtinId="9" hidden="1"/>
    <cellStyle name="Followed Hyperlink" xfId="11389" builtinId="9" hidden="1"/>
    <cellStyle name="Followed Hyperlink" xfId="11391" builtinId="9" hidden="1"/>
    <cellStyle name="Followed Hyperlink" xfId="11393" builtinId="9" hidden="1"/>
    <cellStyle name="Followed Hyperlink" xfId="11395" builtinId="9" hidden="1"/>
    <cellStyle name="Followed Hyperlink" xfId="11397" builtinId="9" hidden="1"/>
    <cellStyle name="Followed Hyperlink" xfId="11399" builtinId="9" hidden="1"/>
    <cellStyle name="Followed Hyperlink" xfId="11401" builtinId="9" hidden="1"/>
    <cellStyle name="Followed Hyperlink" xfId="11403" builtinId="9" hidden="1"/>
    <cellStyle name="Followed Hyperlink" xfId="11405" builtinId="9" hidden="1"/>
    <cellStyle name="Followed Hyperlink" xfId="11407" builtinId="9" hidden="1"/>
    <cellStyle name="Followed Hyperlink" xfId="11409" builtinId="9" hidden="1"/>
    <cellStyle name="Followed Hyperlink" xfId="11411" builtinId="9" hidden="1"/>
    <cellStyle name="Followed Hyperlink" xfId="11413" builtinId="9" hidden="1"/>
    <cellStyle name="Followed Hyperlink" xfId="11415" builtinId="9" hidden="1"/>
    <cellStyle name="Followed Hyperlink" xfId="11417" builtinId="9" hidden="1"/>
    <cellStyle name="Followed Hyperlink" xfId="11419" builtinId="9" hidden="1"/>
    <cellStyle name="Followed Hyperlink" xfId="11421" builtinId="9" hidden="1"/>
    <cellStyle name="Followed Hyperlink" xfId="11423" builtinId="9" hidden="1"/>
    <cellStyle name="Followed Hyperlink" xfId="11425" builtinId="9" hidden="1"/>
    <cellStyle name="Followed Hyperlink" xfId="11427" builtinId="9" hidden="1"/>
    <cellStyle name="Followed Hyperlink" xfId="11429" builtinId="9" hidden="1"/>
    <cellStyle name="Followed Hyperlink" xfId="11431" builtinId="9" hidden="1"/>
    <cellStyle name="Followed Hyperlink" xfId="11433" builtinId="9" hidden="1"/>
    <cellStyle name="Followed Hyperlink" xfId="11435" builtinId="9" hidden="1"/>
    <cellStyle name="Followed Hyperlink" xfId="11437" builtinId="9" hidden="1"/>
    <cellStyle name="Followed Hyperlink" xfId="11439" builtinId="9" hidden="1"/>
    <cellStyle name="Followed Hyperlink" xfId="11441" builtinId="9" hidden="1"/>
    <cellStyle name="Followed Hyperlink" xfId="11443" builtinId="9" hidden="1"/>
    <cellStyle name="Followed Hyperlink" xfId="11445" builtinId="9" hidden="1"/>
    <cellStyle name="Followed Hyperlink" xfId="11447" builtinId="9" hidden="1"/>
    <cellStyle name="Followed Hyperlink" xfId="11449" builtinId="9" hidden="1"/>
    <cellStyle name="Followed Hyperlink" xfId="11451" builtinId="9" hidden="1"/>
    <cellStyle name="Followed Hyperlink" xfId="11453" builtinId="9" hidden="1"/>
    <cellStyle name="Followed Hyperlink" xfId="11455" builtinId="9" hidden="1"/>
    <cellStyle name="Followed Hyperlink" xfId="11457" builtinId="9" hidden="1"/>
    <cellStyle name="Followed Hyperlink" xfId="11459" builtinId="9" hidden="1"/>
    <cellStyle name="Followed Hyperlink" xfId="11461" builtinId="9" hidden="1"/>
    <cellStyle name="Followed Hyperlink" xfId="11463" builtinId="9" hidden="1"/>
    <cellStyle name="Followed Hyperlink" xfId="11465" builtinId="9" hidden="1"/>
    <cellStyle name="Followed Hyperlink" xfId="11467" builtinId="9" hidden="1"/>
    <cellStyle name="Followed Hyperlink" xfId="11469" builtinId="9" hidden="1"/>
    <cellStyle name="Followed Hyperlink" xfId="11471" builtinId="9" hidden="1"/>
    <cellStyle name="Followed Hyperlink" xfId="11473" builtinId="9" hidden="1"/>
    <cellStyle name="Followed Hyperlink" xfId="11475" builtinId="9" hidden="1"/>
    <cellStyle name="Followed Hyperlink" xfId="11477" builtinId="9" hidden="1"/>
    <cellStyle name="Followed Hyperlink" xfId="11479" builtinId="9" hidden="1"/>
    <cellStyle name="Followed Hyperlink" xfId="11481" builtinId="9" hidden="1"/>
    <cellStyle name="Followed Hyperlink" xfId="11483" builtinId="9" hidden="1"/>
    <cellStyle name="Followed Hyperlink" xfId="11485" builtinId="9" hidden="1"/>
    <cellStyle name="Followed Hyperlink" xfId="11487" builtinId="9" hidden="1"/>
    <cellStyle name="Followed Hyperlink" xfId="11489" builtinId="9" hidden="1"/>
    <cellStyle name="Followed Hyperlink" xfId="11491" builtinId="9" hidden="1"/>
    <cellStyle name="Followed Hyperlink" xfId="11493" builtinId="9" hidden="1"/>
    <cellStyle name="Followed Hyperlink" xfId="11495" builtinId="9" hidden="1"/>
    <cellStyle name="Followed Hyperlink" xfId="11497" builtinId="9" hidden="1"/>
    <cellStyle name="Followed Hyperlink" xfId="11498" builtinId="9" hidden="1"/>
    <cellStyle name="Followed Hyperlink" xfId="11499" builtinId="9" hidden="1"/>
    <cellStyle name="Followed Hyperlink" xfId="11500" builtinId="9" hidden="1"/>
    <cellStyle name="Followed Hyperlink" xfId="11502" builtinId="9" hidden="1"/>
    <cellStyle name="Followed Hyperlink" xfId="11503" builtinId="9" hidden="1"/>
    <cellStyle name="Followed Hyperlink" xfId="11505" builtinId="9" hidden="1"/>
    <cellStyle name="Followed Hyperlink" xfId="11507" builtinId="9" hidden="1"/>
    <cellStyle name="Followed Hyperlink" xfId="11509" builtinId="9" hidden="1"/>
    <cellStyle name="Followed Hyperlink" xfId="11511" builtinId="9" hidden="1"/>
    <cellStyle name="Followed Hyperlink" xfId="11513" builtinId="9" hidden="1"/>
    <cellStyle name="Followed Hyperlink" xfId="11515" builtinId="9" hidden="1"/>
    <cellStyle name="Followed Hyperlink" xfId="11517" builtinId="9" hidden="1"/>
    <cellStyle name="Followed Hyperlink" xfId="11519" builtinId="9" hidden="1"/>
    <cellStyle name="Followed Hyperlink" xfId="11521" builtinId="9" hidden="1"/>
    <cellStyle name="Followed Hyperlink" xfId="11523" builtinId="9" hidden="1"/>
    <cellStyle name="Followed Hyperlink" xfId="11525" builtinId="9" hidden="1"/>
    <cellStyle name="Followed Hyperlink" xfId="11527" builtinId="9" hidden="1"/>
    <cellStyle name="Followed Hyperlink" xfId="11529" builtinId="9" hidden="1"/>
    <cellStyle name="Followed Hyperlink" xfId="11531" builtinId="9" hidden="1"/>
    <cellStyle name="Followed Hyperlink" xfId="11533" builtinId="9" hidden="1"/>
    <cellStyle name="Followed Hyperlink" xfId="11535" builtinId="9" hidden="1"/>
    <cellStyle name="Followed Hyperlink" xfId="11537" builtinId="9" hidden="1"/>
    <cellStyle name="Followed Hyperlink" xfId="11539" builtinId="9" hidden="1"/>
    <cellStyle name="Followed Hyperlink" xfId="11541" builtinId="9" hidden="1"/>
    <cellStyle name="Followed Hyperlink" xfId="11543" builtinId="9" hidden="1"/>
    <cellStyle name="Followed Hyperlink" xfId="11545" builtinId="9" hidden="1"/>
    <cellStyle name="Followed Hyperlink" xfId="11547" builtinId="9" hidden="1"/>
    <cellStyle name="Followed Hyperlink" xfId="11549" builtinId="9" hidden="1"/>
    <cellStyle name="Followed Hyperlink" xfId="11551" builtinId="9" hidden="1"/>
    <cellStyle name="Followed Hyperlink" xfId="11553"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9" builtinId="9" hidden="1"/>
    <cellStyle name="Followed Hyperlink" xfId="11975" builtinId="9" hidden="1"/>
    <cellStyle name="Followed Hyperlink" xfId="11971"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43" builtinId="9" hidden="1"/>
    <cellStyle name="Followed Hyperlink" xfId="11939" builtinId="9" hidden="1"/>
    <cellStyle name="Followed Hyperlink" xfId="11935"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07" builtinId="9" hidden="1"/>
    <cellStyle name="Followed Hyperlink" xfId="11903" builtinId="9" hidden="1"/>
    <cellStyle name="Followed Hyperlink" xfId="11899" builtinId="9" hidden="1"/>
    <cellStyle name="Followed Hyperlink" xfId="11895"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67" builtinId="9" hidden="1"/>
    <cellStyle name="Followed Hyperlink" xfId="11863" builtinId="9" hidden="1"/>
    <cellStyle name="Followed Hyperlink" xfId="11859"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31" builtinId="9" hidden="1"/>
    <cellStyle name="Followed Hyperlink" xfId="11827" builtinId="9" hidden="1"/>
    <cellStyle name="Followed Hyperlink" xfId="11823" builtinId="9" hidden="1"/>
    <cellStyle name="Followed Hyperlink" xfId="11819"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791" builtinId="9" hidden="1"/>
    <cellStyle name="Followed Hyperlink" xfId="11787" builtinId="9" hidden="1"/>
    <cellStyle name="Followed Hyperlink" xfId="12005" builtinId="9" hidden="1"/>
    <cellStyle name="Followed Hyperlink" xfId="11558" builtinId="9" hidden="1"/>
    <cellStyle name="Followed Hyperlink" xfId="12006"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76" builtinId="9" hidden="1"/>
    <cellStyle name="Followed Hyperlink" xfId="12177" builtinId="9" hidden="1"/>
    <cellStyle name="Followed Hyperlink" xfId="12178" builtinId="9" hidden="1"/>
    <cellStyle name="Followed Hyperlink" xfId="12179" builtinId="9" hidden="1"/>
    <cellStyle name="Followed Hyperlink" xfId="12180" builtinId="9" hidden="1"/>
    <cellStyle name="Followed Hyperlink" xfId="12181" builtinId="9" hidden="1"/>
    <cellStyle name="Followed Hyperlink" xfId="12182" builtinId="9" hidden="1"/>
    <cellStyle name="Followed Hyperlink" xfId="12183" builtinId="9" hidden="1"/>
    <cellStyle name="Followed Hyperlink" xfId="12184" builtinId="9" hidden="1"/>
    <cellStyle name="Followed Hyperlink" xfId="12185" builtinId="9" hidden="1"/>
    <cellStyle name="Followed Hyperlink" xfId="12186" builtinId="9" hidden="1"/>
    <cellStyle name="Followed Hyperlink" xfId="12187" builtinId="9" hidden="1"/>
    <cellStyle name="Followed Hyperlink" xfId="12188" builtinId="9" hidden="1"/>
    <cellStyle name="Followed Hyperlink" xfId="12189" builtinId="9" hidden="1"/>
    <cellStyle name="Followed Hyperlink" xfId="12190" builtinId="9" hidden="1"/>
    <cellStyle name="Followed Hyperlink" xfId="12191" builtinId="9" hidden="1"/>
    <cellStyle name="Followed Hyperlink" xfId="12192" builtinId="9" hidden="1"/>
    <cellStyle name="Followed Hyperlink" xfId="12193" builtinId="9" hidden="1"/>
    <cellStyle name="Followed Hyperlink" xfId="12194" builtinId="9" hidden="1"/>
    <cellStyle name="Followed Hyperlink" xfId="12195" builtinId="9" hidden="1"/>
    <cellStyle name="Followed Hyperlink" xfId="12196" builtinId="9" hidden="1"/>
    <cellStyle name="Followed Hyperlink" xfId="12197" builtinId="9" hidden="1"/>
    <cellStyle name="Followed Hyperlink" xfId="12198"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4" builtinId="9" hidden="1"/>
    <cellStyle name="Followed Hyperlink" xfId="12205" builtinId="9" hidden="1"/>
    <cellStyle name="Followed Hyperlink" xfId="12206" builtinId="9" hidden="1"/>
    <cellStyle name="Followed Hyperlink" xfId="12207" builtinId="9" hidden="1"/>
    <cellStyle name="Followed Hyperlink" xfId="12208" builtinId="9" hidden="1"/>
    <cellStyle name="Followed Hyperlink" xfId="12209" builtinId="9" hidden="1"/>
    <cellStyle name="Followed Hyperlink" xfId="12210" builtinId="9" hidden="1"/>
    <cellStyle name="Followed Hyperlink" xfId="12211" builtinId="9" hidden="1"/>
    <cellStyle name="Followed Hyperlink" xfId="12212" builtinId="9" hidden="1"/>
    <cellStyle name="Followed Hyperlink" xfId="12213" builtinId="9" hidden="1"/>
    <cellStyle name="Followed Hyperlink" xfId="12214" builtinId="9" hidden="1"/>
    <cellStyle name="Followed Hyperlink" xfId="12215" builtinId="9" hidden="1"/>
    <cellStyle name="Followed Hyperlink" xfId="12216" builtinId="9" hidden="1"/>
    <cellStyle name="Followed Hyperlink" xfId="12288" builtinId="9" hidden="1"/>
    <cellStyle name="Followed Hyperlink" xfId="12289" builtinId="9" hidden="1"/>
    <cellStyle name="Followed Hyperlink" xfId="12290" builtinId="9" hidden="1"/>
    <cellStyle name="Followed Hyperlink" xfId="12291" builtinId="9" hidden="1"/>
    <cellStyle name="Followed Hyperlink" xfId="12292" builtinId="9" hidden="1"/>
    <cellStyle name="Followed Hyperlink" xfId="12293" builtinId="9" hidden="1"/>
    <cellStyle name="Followed Hyperlink" xfId="12294" builtinId="9" hidden="1"/>
    <cellStyle name="Followed Hyperlink" xfId="12295" builtinId="9" hidden="1"/>
    <cellStyle name="Followed Hyperlink" xfId="12296" builtinId="9" hidden="1"/>
    <cellStyle name="Followed Hyperlink" xfId="12297" builtinId="9" hidden="1"/>
    <cellStyle name="Followed Hyperlink" xfId="12298" builtinId="9" hidden="1"/>
    <cellStyle name="Followed Hyperlink" xfId="12299" builtinId="9" hidden="1"/>
    <cellStyle name="Followed Hyperlink" xfId="12300" builtinId="9" hidden="1"/>
    <cellStyle name="Followed Hyperlink" xfId="12301" builtinId="9" hidden="1"/>
    <cellStyle name="Followed Hyperlink" xfId="12302" builtinId="9" hidden="1"/>
    <cellStyle name="Followed Hyperlink" xfId="12303" builtinId="9" hidden="1"/>
    <cellStyle name="Followed Hyperlink" xfId="12304" builtinId="9" hidden="1"/>
    <cellStyle name="Followed Hyperlink" xfId="12305" builtinId="9" hidden="1"/>
    <cellStyle name="Followed Hyperlink" xfId="12306" builtinId="9" hidden="1"/>
    <cellStyle name="Followed Hyperlink" xfId="12307" builtinId="9" hidden="1"/>
    <cellStyle name="Followed Hyperlink" xfId="12308" builtinId="9" hidden="1"/>
    <cellStyle name="Followed Hyperlink" xfId="12309" builtinId="9" hidden="1"/>
    <cellStyle name="Followed Hyperlink" xfId="12310" builtinId="9" hidden="1"/>
    <cellStyle name="Followed Hyperlink" xfId="12311"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17" builtinId="9" hidden="1"/>
    <cellStyle name="Followed Hyperlink" xfId="12318" builtinId="9" hidden="1"/>
    <cellStyle name="Followed Hyperlink" xfId="12319" builtinId="9" hidden="1"/>
    <cellStyle name="Followed Hyperlink" xfId="12320" builtinId="9" hidden="1"/>
    <cellStyle name="Followed Hyperlink" xfId="12321" builtinId="9" hidden="1"/>
    <cellStyle name="Followed Hyperlink" xfId="12322" builtinId="9" hidden="1"/>
    <cellStyle name="Followed Hyperlink" xfId="12323" builtinId="9" hidden="1"/>
    <cellStyle name="Followed Hyperlink" xfId="12324" builtinId="9" hidden="1"/>
    <cellStyle name="Followed Hyperlink" xfId="12325" builtinId="9" hidden="1"/>
    <cellStyle name="Followed Hyperlink" xfId="12326" builtinId="9" hidden="1"/>
    <cellStyle name="Followed Hyperlink" xfId="12327" builtinId="9" hidden="1"/>
    <cellStyle name="Followed Hyperlink" xfId="12328" builtinId="9" hidden="1"/>
    <cellStyle name="Followed Hyperlink" xfId="12329" builtinId="9" hidden="1"/>
    <cellStyle name="Followed Hyperlink" xfId="12330" builtinId="9" hidden="1"/>
    <cellStyle name="Followed Hyperlink" xfId="12331" builtinId="9" hidden="1"/>
    <cellStyle name="Followed Hyperlink" xfId="12332" builtinId="9" hidden="1"/>
    <cellStyle name="Followed Hyperlink" xfId="12333" builtinId="9" hidden="1"/>
    <cellStyle name="Followed Hyperlink" xfId="12334" builtinId="9" hidden="1"/>
    <cellStyle name="Followed Hyperlink" xfId="12335" builtinId="9" hidden="1"/>
    <cellStyle name="Followed Hyperlink" xfId="12336" builtinId="9" hidden="1"/>
    <cellStyle name="Followed Hyperlink" xfId="12337" builtinId="9" hidden="1"/>
    <cellStyle name="Followed Hyperlink" xfId="12338" builtinId="9" hidden="1"/>
    <cellStyle name="Followed Hyperlink" xfId="12339" builtinId="9" hidden="1"/>
    <cellStyle name="Followed Hyperlink" xfId="12340" builtinId="9" hidden="1"/>
    <cellStyle name="Followed Hyperlink" xfId="12341" builtinId="9" hidden="1"/>
    <cellStyle name="Followed Hyperlink" xfId="12342" builtinId="9" hidden="1"/>
    <cellStyle name="Followed Hyperlink" xfId="12343" builtinId="9" hidden="1"/>
    <cellStyle name="Followed Hyperlink" xfId="12344" builtinId="9" hidden="1"/>
    <cellStyle name="Followed Hyperlink" xfId="12345" builtinId="9" hidden="1"/>
    <cellStyle name="Followed Hyperlink" xfId="12346" builtinId="9" hidden="1"/>
    <cellStyle name="Followed Hyperlink" xfId="12347" builtinId="9" hidden="1"/>
    <cellStyle name="Followed Hyperlink" xfId="12348" builtinId="9" hidden="1"/>
    <cellStyle name="Followed Hyperlink" xfId="12349"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55" builtinId="9" hidden="1"/>
    <cellStyle name="Followed Hyperlink" xfId="12356" builtinId="9" hidden="1"/>
    <cellStyle name="Followed Hyperlink" xfId="12357" builtinId="9" hidden="1"/>
    <cellStyle name="Followed Hyperlink" xfId="12358" builtinId="9" hidden="1"/>
    <cellStyle name="Followed Hyperlink" xfId="12359" builtinId="9" hidden="1"/>
    <cellStyle name="Followed Hyperlink" xfId="12360" builtinId="9" hidden="1"/>
    <cellStyle name="Followed Hyperlink" xfId="12361" builtinId="9" hidden="1"/>
    <cellStyle name="Followed Hyperlink" xfId="12362" builtinId="9" hidden="1"/>
    <cellStyle name="Followed Hyperlink" xfId="12368" builtinId="9" hidden="1"/>
    <cellStyle name="Followed Hyperlink" xfId="12369" builtinId="9" hidden="1"/>
    <cellStyle name="Followed Hyperlink" xfId="12370" builtinId="9" hidden="1"/>
    <cellStyle name="Followed Hyperlink" xfId="12371" builtinId="9" hidden="1"/>
    <cellStyle name="Followed Hyperlink" xfId="12372" builtinId="9" hidden="1"/>
    <cellStyle name="Followed Hyperlink" xfId="12373" builtinId="9" hidden="1"/>
    <cellStyle name="Followed Hyperlink" xfId="12374" builtinId="9" hidden="1"/>
    <cellStyle name="Followed Hyperlink" xfId="12375" builtinId="9" hidden="1"/>
    <cellStyle name="Followed Hyperlink" xfId="12376" builtinId="9" hidden="1"/>
    <cellStyle name="Followed Hyperlink" xfId="12377" builtinId="9" hidden="1"/>
    <cellStyle name="Followed Hyperlink" xfId="12378" builtinId="9" hidden="1"/>
    <cellStyle name="Followed Hyperlink" xfId="12379" builtinId="9" hidden="1"/>
    <cellStyle name="Followed Hyperlink" xfId="12380" builtinId="9" hidden="1"/>
    <cellStyle name="Followed Hyperlink" xfId="12381" builtinId="9" hidden="1"/>
    <cellStyle name="Followed Hyperlink" xfId="12382" builtinId="9" hidden="1"/>
    <cellStyle name="Followed Hyperlink" xfId="12383" builtinId="9" hidden="1"/>
    <cellStyle name="Followed Hyperlink" xfId="12384" builtinId="9" hidden="1"/>
    <cellStyle name="Followed Hyperlink" xfId="12385" builtinId="9" hidden="1"/>
    <cellStyle name="Followed Hyperlink" xfId="12386" builtinId="9" hidden="1"/>
    <cellStyle name="Followed Hyperlink" xfId="12387"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3" builtinId="9" hidden="1"/>
    <cellStyle name="Followed Hyperlink" xfId="12394" builtinId="9" hidden="1"/>
    <cellStyle name="Followed Hyperlink" xfId="12395" builtinId="9" hidden="1"/>
    <cellStyle name="Followed Hyperlink" xfId="12396" builtinId="9" hidden="1"/>
    <cellStyle name="Followed Hyperlink" xfId="12397" builtinId="9" hidden="1"/>
    <cellStyle name="Followed Hyperlink" xfId="12398" builtinId="9" hidden="1"/>
    <cellStyle name="Followed Hyperlink" xfId="12399" builtinId="9" hidden="1"/>
    <cellStyle name="Followed Hyperlink" xfId="12400" builtinId="9" hidden="1"/>
    <cellStyle name="Followed Hyperlink" xfId="12401" builtinId="9" hidden="1"/>
    <cellStyle name="Followed Hyperlink" xfId="12402" builtinId="9" hidden="1"/>
    <cellStyle name="Followed Hyperlink" xfId="12403" builtinId="9" hidden="1"/>
    <cellStyle name="Followed Hyperlink" xfId="12404" builtinId="9" hidden="1"/>
    <cellStyle name="Followed Hyperlink" xfId="12405" builtinId="9" hidden="1"/>
    <cellStyle name="Followed Hyperlink" xfId="12406" builtinId="9" hidden="1"/>
    <cellStyle name="Followed Hyperlink" xfId="12407" builtinId="9" hidden="1"/>
    <cellStyle name="Followed Hyperlink" xfId="12408" builtinId="9" hidden="1"/>
    <cellStyle name="Followed Hyperlink" xfId="12409" builtinId="9" hidden="1"/>
    <cellStyle name="Followed Hyperlink" xfId="12410" builtinId="9" hidden="1"/>
    <cellStyle name="Followed Hyperlink" xfId="12411" builtinId="9" hidden="1"/>
    <cellStyle name="Followed Hyperlink" xfId="12412" builtinId="9" hidden="1"/>
    <cellStyle name="Followed Hyperlink" xfId="12413" builtinId="9" hidden="1"/>
    <cellStyle name="Followed Hyperlink" xfId="12414" builtinId="9" hidden="1"/>
    <cellStyle name="Followed Hyperlink" xfId="12415" builtinId="9" hidden="1"/>
    <cellStyle name="Followed Hyperlink" xfId="12416" builtinId="9" hidden="1"/>
    <cellStyle name="Followed Hyperlink" xfId="12417" builtinId="9" hidden="1"/>
    <cellStyle name="Followed Hyperlink" xfId="12422" builtinId="9" hidden="1"/>
    <cellStyle name="Followed Hyperlink" xfId="12423" builtinId="9" hidden="1"/>
    <cellStyle name="Followed Hyperlink" xfId="12424" builtinId="9" hidden="1"/>
    <cellStyle name="Followed Hyperlink" xfId="12425"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1" builtinId="9" hidden="1"/>
    <cellStyle name="Followed Hyperlink" xfId="12432" builtinId="9" hidden="1"/>
    <cellStyle name="Followed Hyperlink" xfId="12433" builtinId="9" hidden="1"/>
    <cellStyle name="Followed Hyperlink" xfId="12434" builtinId="9" hidden="1"/>
    <cellStyle name="Followed Hyperlink" xfId="12435" builtinId="9" hidden="1"/>
    <cellStyle name="Followed Hyperlink" xfId="12436" builtinId="9" hidden="1"/>
    <cellStyle name="Followed Hyperlink" xfId="12437" builtinId="9" hidden="1"/>
    <cellStyle name="Followed Hyperlink" xfId="12438" builtinId="9" hidden="1"/>
    <cellStyle name="Followed Hyperlink" xfId="12439" builtinId="9" hidden="1"/>
    <cellStyle name="Followed Hyperlink" xfId="12440" builtinId="9" hidden="1"/>
    <cellStyle name="Followed Hyperlink" xfId="12441" builtinId="9" hidden="1"/>
    <cellStyle name="Followed Hyperlink" xfId="12442" builtinId="9" hidden="1"/>
    <cellStyle name="Followed Hyperlink" xfId="12443" builtinId="9" hidden="1"/>
    <cellStyle name="Followed Hyperlink" xfId="12444" builtinId="9" hidden="1"/>
    <cellStyle name="Followed Hyperlink" xfId="12445" builtinId="9" hidden="1"/>
    <cellStyle name="Followed Hyperlink" xfId="12446" builtinId="9" hidden="1"/>
    <cellStyle name="Followed Hyperlink" xfId="12447" builtinId="9" hidden="1"/>
    <cellStyle name="Followed Hyperlink" xfId="12448" builtinId="9" hidden="1"/>
    <cellStyle name="Followed Hyperlink" xfId="12449" builtinId="9" hidden="1"/>
    <cellStyle name="Followed Hyperlink" xfId="12450" builtinId="9" hidden="1"/>
    <cellStyle name="Followed Hyperlink" xfId="12451" builtinId="9" hidden="1"/>
    <cellStyle name="Followed Hyperlink" xfId="12452" builtinId="9" hidden="1"/>
    <cellStyle name="Followed Hyperlink" xfId="12453" builtinId="9" hidden="1"/>
    <cellStyle name="Followed Hyperlink" xfId="12454" builtinId="9" hidden="1"/>
    <cellStyle name="Followed Hyperlink" xfId="12455" builtinId="9" hidden="1"/>
    <cellStyle name="Followed Hyperlink" xfId="12456" builtinId="9" hidden="1"/>
    <cellStyle name="Followed Hyperlink" xfId="12457" builtinId="9" hidden="1"/>
    <cellStyle name="Followed Hyperlink" xfId="12458" builtinId="9" hidden="1"/>
    <cellStyle name="Followed Hyperlink" xfId="12459" builtinId="9" hidden="1"/>
    <cellStyle name="Followed Hyperlink" xfId="12460" builtinId="9" hidden="1"/>
    <cellStyle name="Followed Hyperlink" xfId="12461" builtinId="9" hidden="1"/>
    <cellStyle name="Followed Hyperlink" xfId="12462" builtinId="9" hidden="1"/>
    <cellStyle name="Followed Hyperlink" xfId="12463"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69" builtinId="9" hidden="1"/>
    <cellStyle name="Followed Hyperlink" xfId="12470" builtinId="9" hidden="1"/>
    <cellStyle name="Followed Hyperlink" xfId="12471" builtinId="9" hidden="1"/>
    <cellStyle name="Followed Hyperlink" xfId="12472" builtinId="9" hidden="1"/>
    <cellStyle name="Followed Hyperlink" xfId="12473" builtinId="9" hidden="1"/>
    <cellStyle name="Followed Hyperlink" xfId="12474" builtinId="9" hidden="1"/>
    <cellStyle name="Followed Hyperlink" xfId="12475" builtinId="9" hidden="1"/>
    <cellStyle name="Followed Hyperlink" xfId="12476" builtinId="9" hidden="1"/>
    <cellStyle name="Followed Hyperlink" xfId="12477" builtinId="9" hidden="1"/>
    <cellStyle name="Followed Hyperlink" xfId="12478" builtinId="9" hidden="1"/>
    <cellStyle name="Followed Hyperlink" xfId="12479" builtinId="9" hidden="1"/>
    <cellStyle name="Followed Hyperlink" xfId="12480" builtinId="9" hidden="1"/>
    <cellStyle name="Followed Hyperlink" xfId="12481" builtinId="9" hidden="1"/>
    <cellStyle name="Followed Hyperlink" xfId="12482" builtinId="9" hidden="1"/>
    <cellStyle name="Followed Hyperlink" xfId="12483" builtinId="9" hidden="1"/>
    <cellStyle name="Followed Hyperlink" xfId="12484" builtinId="9" hidden="1"/>
    <cellStyle name="Followed Hyperlink" xfId="12485" builtinId="9" hidden="1"/>
    <cellStyle name="Followed Hyperlink" xfId="12486" builtinId="9" hidden="1"/>
    <cellStyle name="Followed Hyperlink" xfId="12487" builtinId="9" hidden="1"/>
    <cellStyle name="Followed Hyperlink" xfId="12488" builtinId="9" hidden="1"/>
    <cellStyle name="Followed Hyperlink" xfId="12489" builtinId="9" hidden="1"/>
    <cellStyle name="Followed Hyperlink" xfId="12490" builtinId="9" hidden="1"/>
    <cellStyle name="Followed Hyperlink" xfId="12491" builtinId="9" hidden="1"/>
    <cellStyle name="Followed Hyperlink" xfId="12492" builtinId="9" hidden="1"/>
    <cellStyle name="Followed Hyperlink" xfId="12493" builtinId="9" hidden="1"/>
    <cellStyle name="Followed Hyperlink" xfId="12494" builtinId="9" hidden="1"/>
    <cellStyle name="Followed Hyperlink" xfId="12495" builtinId="9" hidden="1"/>
    <cellStyle name="Followed Hyperlink" xfId="12496" builtinId="9" hidden="1"/>
    <cellStyle name="Followed Hyperlink" xfId="12497" builtinId="9" hidden="1"/>
    <cellStyle name="Followed Hyperlink" xfId="12498" builtinId="9" hidden="1"/>
    <cellStyle name="Followed Hyperlink" xfId="12499" builtinId="9" hidden="1"/>
    <cellStyle name="Followed Hyperlink" xfId="12500" builtinId="9" hidden="1"/>
    <cellStyle name="Followed Hyperlink" xfId="12501"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07" builtinId="9" hidden="1"/>
    <cellStyle name="Followed Hyperlink" xfId="12508" builtinId="9" hidden="1"/>
    <cellStyle name="Followed Hyperlink" xfId="12509" builtinId="9" hidden="1"/>
    <cellStyle name="Followed Hyperlink" xfId="12510" builtinId="9" hidden="1"/>
    <cellStyle name="Followed Hyperlink" xfId="12511" builtinId="9" hidden="1"/>
    <cellStyle name="Followed Hyperlink" xfId="12512" builtinId="9" hidden="1"/>
    <cellStyle name="Followed Hyperlink" xfId="12513" builtinId="9" hidden="1"/>
    <cellStyle name="Followed Hyperlink" xfId="12514" builtinId="9" hidden="1"/>
    <cellStyle name="Followed Hyperlink" xfId="12515" builtinId="9" hidden="1"/>
    <cellStyle name="Followed Hyperlink" xfId="12516" builtinId="9" hidden="1"/>
    <cellStyle name="Followed Hyperlink" xfId="12517" builtinId="9" hidden="1"/>
    <cellStyle name="Followed Hyperlink" xfId="12518" builtinId="9" hidden="1"/>
    <cellStyle name="Followed Hyperlink" xfId="12519" builtinId="9" hidden="1"/>
    <cellStyle name="Followed Hyperlink" xfId="12520" builtinId="9" hidden="1"/>
    <cellStyle name="Followed Hyperlink" xfId="12521" builtinId="9" hidden="1"/>
    <cellStyle name="Followed Hyperlink" xfId="12522" builtinId="9" hidden="1"/>
    <cellStyle name="Followed Hyperlink" xfId="12523" builtinId="9" hidden="1"/>
    <cellStyle name="Followed Hyperlink" xfId="12524" builtinId="9" hidden="1"/>
    <cellStyle name="Followed Hyperlink" xfId="12525" builtinId="9" hidden="1"/>
    <cellStyle name="Followed Hyperlink" xfId="12526" builtinId="9" hidden="1"/>
    <cellStyle name="Followed Hyperlink" xfId="12527" builtinId="9" hidden="1"/>
    <cellStyle name="Followed Hyperlink" xfId="12528" builtinId="9" hidden="1"/>
    <cellStyle name="Followed Hyperlink" xfId="12529" builtinId="9" hidden="1"/>
    <cellStyle name="Followed Hyperlink" xfId="12530" builtinId="9" hidden="1"/>
    <cellStyle name="Followed Hyperlink" xfId="12531" builtinId="9" hidden="1"/>
    <cellStyle name="Followed Hyperlink" xfId="12532" builtinId="9" hidden="1"/>
    <cellStyle name="Followed Hyperlink" xfId="12533" builtinId="9" hidden="1"/>
    <cellStyle name="Followed Hyperlink" xfId="12534" builtinId="9" hidden="1"/>
    <cellStyle name="Followed Hyperlink" xfId="12535" builtinId="9" hidden="1"/>
    <cellStyle name="Followed Hyperlink" xfId="12536" builtinId="9" hidden="1"/>
    <cellStyle name="Followed Hyperlink" xfId="12537" builtinId="9" hidden="1"/>
    <cellStyle name="Followed Hyperlink" xfId="12538" builtinId="9" hidden="1"/>
    <cellStyle name="Followed Hyperlink" xfId="12539"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45" builtinId="9" hidden="1"/>
    <cellStyle name="Followed Hyperlink" xfId="12546" builtinId="9" hidden="1"/>
    <cellStyle name="Followed Hyperlink" xfId="12547" builtinId="9" hidden="1"/>
    <cellStyle name="Followed Hyperlink" xfId="12548" builtinId="9" hidden="1"/>
    <cellStyle name="Followed Hyperlink" xfId="12549" builtinId="9" hidden="1"/>
    <cellStyle name="Followed Hyperlink" xfId="12550" builtinId="9" hidden="1"/>
    <cellStyle name="Followed Hyperlink" xfId="12551" builtinId="9" hidden="1"/>
    <cellStyle name="Followed Hyperlink" xfId="12552" builtinId="9" hidden="1"/>
    <cellStyle name="Followed Hyperlink" xfId="12553" builtinId="9" hidden="1"/>
    <cellStyle name="Followed Hyperlink" xfId="12554" builtinId="9" hidden="1"/>
    <cellStyle name="Followed Hyperlink" xfId="12555" builtinId="9" hidden="1"/>
    <cellStyle name="Followed Hyperlink" xfId="12556" builtinId="9" hidden="1"/>
    <cellStyle name="Followed Hyperlink" xfId="12557" builtinId="9" hidden="1"/>
    <cellStyle name="Followed Hyperlink" xfId="12558" builtinId="9" hidden="1"/>
    <cellStyle name="Followed Hyperlink" xfId="12559" builtinId="9" hidden="1"/>
    <cellStyle name="Followed Hyperlink" xfId="12560" builtinId="9" hidden="1"/>
    <cellStyle name="Followed Hyperlink" xfId="12561" builtinId="9" hidden="1"/>
    <cellStyle name="Followed Hyperlink" xfId="12562" builtinId="9" hidden="1"/>
    <cellStyle name="Followed Hyperlink" xfId="12563" builtinId="9" hidden="1"/>
    <cellStyle name="Followed Hyperlink" xfId="12564" builtinId="9" hidden="1"/>
    <cellStyle name="Followed Hyperlink" xfId="12565" builtinId="9" hidden="1"/>
    <cellStyle name="Followed Hyperlink" xfId="12566" builtinId="9" hidden="1"/>
    <cellStyle name="Followed Hyperlink" xfId="12567" builtinId="9" hidden="1"/>
    <cellStyle name="Followed Hyperlink" xfId="12568" builtinId="9" hidden="1"/>
    <cellStyle name="Followed Hyperlink" xfId="12569" builtinId="9" hidden="1"/>
    <cellStyle name="Followed Hyperlink" xfId="13217" builtinId="9" hidden="1"/>
    <cellStyle name="Followed Hyperlink" xfId="13219" builtinId="9" hidden="1"/>
    <cellStyle name="Followed Hyperlink" xfId="13221" builtinId="9" hidden="1"/>
    <cellStyle name="Followed Hyperlink" xfId="13223" builtinId="9" hidden="1"/>
    <cellStyle name="Followed Hyperlink" xfId="13225" builtinId="9" hidden="1"/>
    <cellStyle name="Followed Hyperlink" xfId="13227" builtinId="9" hidden="1"/>
    <cellStyle name="Followed Hyperlink" xfId="13229" builtinId="9" hidden="1"/>
    <cellStyle name="Followed Hyperlink" xfId="13231" builtinId="9" hidden="1"/>
    <cellStyle name="Followed Hyperlink" xfId="13233" builtinId="9" hidden="1"/>
    <cellStyle name="Followed Hyperlink" xfId="13235" builtinId="9" hidden="1"/>
    <cellStyle name="Followed Hyperlink" xfId="13237" builtinId="9" hidden="1"/>
    <cellStyle name="Followed Hyperlink" xfId="13239" builtinId="9" hidden="1"/>
    <cellStyle name="Followed Hyperlink" xfId="13241" builtinId="9" hidden="1"/>
    <cellStyle name="Followed Hyperlink" xfId="13243" builtinId="9" hidden="1"/>
    <cellStyle name="Followed Hyperlink" xfId="13245" builtinId="9" hidden="1"/>
    <cellStyle name="Followed Hyperlink" xfId="13247" builtinId="9" hidden="1"/>
    <cellStyle name="Followed Hyperlink" xfId="13249" builtinId="9" hidden="1"/>
    <cellStyle name="Followed Hyperlink" xfId="13251" builtinId="9" hidden="1"/>
    <cellStyle name="Followed Hyperlink" xfId="13253" builtinId="9" hidden="1"/>
    <cellStyle name="Followed Hyperlink" xfId="13255" builtinId="9" hidden="1"/>
    <cellStyle name="Followed Hyperlink" xfId="13257" builtinId="9" hidden="1"/>
    <cellStyle name="Followed Hyperlink" xfId="13259" builtinId="9" hidden="1"/>
    <cellStyle name="Followed Hyperlink" xfId="13261" builtinId="9" hidden="1"/>
    <cellStyle name="Followed Hyperlink" xfId="13263" builtinId="9" hidden="1"/>
    <cellStyle name="Followed Hyperlink" xfId="13265" builtinId="9" hidden="1"/>
    <cellStyle name="Followed Hyperlink" xfId="13267" builtinId="9" hidden="1"/>
    <cellStyle name="Followed Hyperlink" xfId="13269" builtinId="9" hidden="1"/>
    <cellStyle name="Followed Hyperlink" xfId="13271" builtinId="9" hidden="1"/>
    <cellStyle name="Followed Hyperlink" xfId="13273" builtinId="9" hidden="1"/>
    <cellStyle name="Followed Hyperlink" xfId="13275" builtinId="9" hidden="1"/>
    <cellStyle name="Followed Hyperlink" xfId="13277" builtinId="9" hidden="1"/>
    <cellStyle name="Followed Hyperlink" xfId="13279" builtinId="9" hidden="1"/>
    <cellStyle name="Followed Hyperlink" xfId="13281" builtinId="9" hidden="1"/>
    <cellStyle name="Followed Hyperlink" xfId="13283" builtinId="9" hidden="1"/>
    <cellStyle name="Followed Hyperlink" xfId="13285" builtinId="9" hidden="1"/>
    <cellStyle name="Followed Hyperlink" xfId="13287" builtinId="9" hidden="1"/>
    <cellStyle name="Followed Hyperlink" xfId="13289" builtinId="9" hidden="1"/>
    <cellStyle name="Followed Hyperlink" xfId="13291" builtinId="9" hidden="1"/>
    <cellStyle name="Followed Hyperlink" xfId="13293" builtinId="9" hidden="1"/>
    <cellStyle name="Followed Hyperlink" xfId="13295" builtinId="9" hidden="1"/>
    <cellStyle name="Followed Hyperlink" xfId="13297" builtinId="9" hidden="1"/>
    <cellStyle name="Followed Hyperlink" xfId="13299" builtinId="9" hidden="1"/>
    <cellStyle name="Followed Hyperlink" xfId="13301" builtinId="9" hidden="1"/>
    <cellStyle name="Followed Hyperlink" xfId="13303" builtinId="9" hidden="1"/>
    <cellStyle name="Followed Hyperlink" xfId="13305" builtinId="9" hidden="1"/>
    <cellStyle name="Followed Hyperlink" xfId="13307" builtinId="9" hidden="1"/>
    <cellStyle name="Followed Hyperlink" xfId="13309" builtinId="9" hidden="1"/>
    <cellStyle name="Followed Hyperlink" xfId="13311" builtinId="9" hidden="1"/>
    <cellStyle name="Followed Hyperlink" xfId="13313" builtinId="9" hidden="1"/>
    <cellStyle name="Followed Hyperlink" xfId="13315" builtinId="9" hidden="1"/>
    <cellStyle name="Followed Hyperlink" xfId="13317" builtinId="9" hidden="1"/>
    <cellStyle name="Followed Hyperlink" xfId="13319" builtinId="9" hidden="1"/>
    <cellStyle name="Followed Hyperlink" xfId="13321" builtinId="9" hidden="1"/>
    <cellStyle name="Followed Hyperlink" xfId="13323" builtinId="9" hidden="1"/>
    <cellStyle name="Followed Hyperlink" xfId="13325" builtinId="9" hidden="1"/>
    <cellStyle name="Followed Hyperlink" xfId="13327" builtinId="9" hidden="1"/>
    <cellStyle name="Followed Hyperlink" xfId="13329" builtinId="9" hidden="1"/>
    <cellStyle name="Followed Hyperlink" xfId="13331" builtinId="9" hidden="1"/>
    <cellStyle name="Followed Hyperlink" xfId="13333" builtinId="9" hidden="1"/>
    <cellStyle name="Followed Hyperlink" xfId="13335" builtinId="9" hidden="1"/>
    <cellStyle name="Followed Hyperlink" xfId="13337" builtinId="9" hidden="1"/>
    <cellStyle name="Followed Hyperlink" xfId="13339" builtinId="9" hidden="1"/>
    <cellStyle name="Followed Hyperlink" xfId="13341" builtinId="9" hidden="1"/>
    <cellStyle name="Followed Hyperlink" xfId="13343" builtinId="9" hidden="1"/>
    <cellStyle name="Followed Hyperlink" xfId="13345" builtinId="9" hidden="1"/>
    <cellStyle name="Followed Hyperlink" xfId="13347" builtinId="9" hidden="1"/>
    <cellStyle name="Followed Hyperlink" xfId="13349" builtinId="9" hidden="1"/>
    <cellStyle name="Followed Hyperlink" xfId="13351" builtinId="9" hidden="1"/>
    <cellStyle name="Followed Hyperlink" xfId="13353" builtinId="9" hidden="1"/>
    <cellStyle name="Followed Hyperlink" xfId="13355" builtinId="9" hidden="1"/>
    <cellStyle name="Followed Hyperlink" xfId="13357" builtinId="9" hidden="1"/>
    <cellStyle name="Followed Hyperlink" xfId="13359" builtinId="9" hidden="1"/>
    <cellStyle name="Followed Hyperlink" xfId="13361" builtinId="9" hidden="1"/>
    <cellStyle name="Followed Hyperlink" xfId="13363" builtinId="9" hidden="1"/>
    <cellStyle name="Followed Hyperlink" xfId="13365" builtinId="9" hidden="1"/>
    <cellStyle name="Followed Hyperlink" xfId="13367" builtinId="9" hidden="1"/>
    <cellStyle name="Followed Hyperlink" xfId="13369" builtinId="9" hidden="1"/>
    <cellStyle name="Followed Hyperlink" xfId="13371" builtinId="9" hidden="1"/>
    <cellStyle name="Followed Hyperlink" xfId="13373" builtinId="9" hidden="1"/>
    <cellStyle name="Followed Hyperlink" xfId="13375" builtinId="9" hidden="1"/>
    <cellStyle name="Followed Hyperlink" xfId="13377" builtinId="9" hidden="1"/>
    <cellStyle name="Followed Hyperlink" xfId="13379" builtinId="9" hidden="1"/>
    <cellStyle name="Followed Hyperlink" xfId="13381" builtinId="9" hidden="1"/>
    <cellStyle name="Followed Hyperlink" xfId="13383" builtinId="9" hidden="1"/>
    <cellStyle name="Followed Hyperlink" xfId="13385" builtinId="9" hidden="1"/>
    <cellStyle name="Followed Hyperlink" xfId="13387" builtinId="9" hidden="1"/>
    <cellStyle name="Followed Hyperlink" xfId="13389" builtinId="9" hidden="1"/>
    <cellStyle name="Followed Hyperlink" xfId="13391" builtinId="9" hidden="1"/>
    <cellStyle name="Followed Hyperlink" xfId="13393" builtinId="9" hidden="1"/>
    <cellStyle name="Followed Hyperlink" xfId="13395" builtinId="9" hidden="1"/>
    <cellStyle name="Followed Hyperlink" xfId="13397" builtinId="9" hidden="1"/>
    <cellStyle name="Followed Hyperlink" xfId="13399" builtinId="9" hidden="1"/>
    <cellStyle name="Followed Hyperlink" xfId="13401" builtinId="9" hidden="1"/>
    <cellStyle name="Followed Hyperlink" xfId="13403" builtinId="9" hidden="1"/>
    <cellStyle name="Followed Hyperlink" xfId="13405" builtinId="9" hidden="1"/>
    <cellStyle name="Followed Hyperlink" xfId="13407" builtinId="9" hidden="1"/>
    <cellStyle name="Followed Hyperlink" xfId="13409" builtinId="9" hidden="1"/>
    <cellStyle name="Followed Hyperlink" xfId="13411" builtinId="9" hidden="1"/>
    <cellStyle name="Followed Hyperlink" xfId="13413" builtinId="9" hidden="1"/>
    <cellStyle name="Followed Hyperlink" xfId="13415" builtinId="9" hidden="1"/>
    <cellStyle name="Followed Hyperlink" xfId="13417" builtinId="9" hidden="1"/>
    <cellStyle name="Followed Hyperlink" xfId="13419" builtinId="9" hidden="1"/>
    <cellStyle name="Followed Hyperlink" xfId="13421" builtinId="9" hidden="1"/>
    <cellStyle name="Followed Hyperlink" xfId="13423" builtinId="9" hidden="1"/>
    <cellStyle name="Followed Hyperlink" xfId="13425" builtinId="9" hidden="1"/>
    <cellStyle name="Followed Hyperlink" xfId="13427" builtinId="9" hidden="1"/>
    <cellStyle name="Followed Hyperlink" xfId="13429" builtinId="9" hidden="1"/>
    <cellStyle name="Followed Hyperlink" xfId="13431" builtinId="9" hidden="1"/>
    <cellStyle name="Followed Hyperlink" xfId="13433" builtinId="9" hidden="1"/>
    <cellStyle name="Followed Hyperlink" xfId="13435"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45" builtinId="9" hidden="1"/>
    <cellStyle name="Followed Hyperlink" xfId="13841" builtinId="9" hidden="1"/>
    <cellStyle name="Followed Hyperlink" xfId="13837" builtinId="9" hidden="1"/>
    <cellStyle name="Followed Hyperlink" xfId="13833"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05" builtinId="9" hidden="1"/>
    <cellStyle name="Followed Hyperlink" xfId="13801" builtinId="9" hidden="1"/>
    <cellStyle name="Followed Hyperlink" xfId="13797"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69" builtinId="9" hidden="1"/>
    <cellStyle name="Followed Hyperlink" xfId="13765" builtinId="9" hidden="1"/>
    <cellStyle name="Followed Hyperlink" xfId="13761" builtinId="9" hidden="1"/>
    <cellStyle name="Followed Hyperlink" xfId="13757"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29" builtinId="9" hidden="1"/>
    <cellStyle name="Followed Hyperlink" xfId="13725" builtinId="9" hidden="1"/>
    <cellStyle name="Followed Hyperlink" xfId="13721"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693" builtinId="9" hidden="1"/>
    <cellStyle name="Followed Hyperlink" xfId="13689" builtinId="9" hidden="1"/>
    <cellStyle name="Followed Hyperlink" xfId="13685" builtinId="9" hidden="1"/>
    <cellStyle name="Followed Hyperlink" xfId="13681" builtinId="9" hidden="1"/>
    <cellStyle name="Followed Hyperlink" xfId="13677" builtinId="9" hidden="1"/>
    <cellStyle name="Followed Hyperlink" xfId="13673" builtinId="9" hidden="1"/>
    <cellStyle name="Followed Hyperlink" xfId="13669" builtinId="9" hidden="1"/>
    <cellStyle name="Followed Hyperlink" xfId="13887" builtinId="9" hidden="1"/>
    <cellStyle name="Followed Hyperlink" xfId="13440" builtinId="9" hidden="1"/>
    <cellStyle name="Followed Hyperlink" xfId="13888"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4070" builtinId="9" hidden="1"/>
    <cellStyle name="Followed Hyperlink" xfId="14071" builtinId="9" hidden="1"/>
    <cellStyle name="Followed Hyperlink" xfId="14072" builtinId="9" hidden="1"/>
    <cellStyle name="Followed Hyperlink" xfId="14073" builtinId="9" hidden="1"/>
    <cellStyle name="Followed Hyperlink" xfId="14074" builtinId="9" hidden="1"/>
    <cellStyle name="Followed Hyperlink" xfId="14075" builtinId="9" hidden="1"/>
    <cellStyle name="Followed Hyperlink" xfId="14076" builtinId="9" hidden="1"/>
    <cellStyle name="Followed Hyperlink" xfId="14077" builtinId="9" hidden="1"/>
    <cellStyle name="Followed Hyperlink" xfId="14078" builtinId="9" hidden="1"/>
    <cellStyle name="Followed Hyperlink" xfId="14079" builtinId="9" hidden="1"/>
    <cellStyle name="Followed Hyperlink" xfId="14080" builtinId="9" hidden="1"/>
    <cellStyle name="Followed Hyperlink" xfId="14081" builtinId="9" hidden="1"/>
    <cellStyle name="Followed Hyperlink" xfId="14082" builtinId="9" hidden="1"/>
    <cellStyle name="Followed Hyperlink" xfId="14083" builtinId="9" hidden="1"/>
    <cellStyle name="Followed Hyperlink" xfId="14084" builtinId="9" hidden="1"/>
    <cellStyle name="Followed Hyperlink" xfId="14085" builtinId="9" hidden="1"/>
    <cellStyle name="Followed Hyperlink" xfId="14086" builtinId="9" hidden="1"/>
    <cellStyle name="Followed Hyperlink" xfId="14087" builtinId="9" hidden="1"/>
    <cellStyle name="Followed Hyperlink" xfId="14088" builtinId="9" hidden="1"/>
    <cellStyle name="Followed Hyperlink" xfId="14089" builtinId="9" hidden="1"/>
    <cellStyle name="Followed Hyperlink" xfId="14090" builtinId="9" hidden="1"/>
    <cellStyle name="Followed Hyperlink" xfId="14091" builtinId="9" hidden="1"/>
    <cellStyle name="Followed Hyperlink" xfId="14092" builtinId="9" hidden="1"/>
    <cellStyle name="Followed Hyperlink" xfId="14093" builtinId="9" hidden="1"/>
    <cellStyle name="Followed Hyperlink" xfId="14094" builtinId="9" hidden="1"/>
    <cellStyle name="Followed Hyperlink" xfId="14095" builtinId="9" hidden="1"/>
    <cellStyle name="Followed Hyperlink" xfId="14096" builtinId="9" hidden="1"/>
    <cellStyle name="Followed Hyperlink" xfId="14097"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3" builtinId="9" hidden="1"/>
    <cellStyle name="Followed Hyperlink" xfId="14104" builtinId="9" hidden="1"/>
    <cellStyle name="Followed Hyperlink" xfId="14105" builtinId="9" hidden="1"/>
    <cellStyle name="Followed Hyperlink" xfId="14106" builtinId="9" hidden="1"/>
    <cellStyle name="Followed Hyperlink" xfId="14107" builtinId="9" hidden="1"/>
    <cellStyle name="Followed Hyperlink" xfId="14108" builtinId="9" hidden="1"/>
    <cellStyle name="Followed Hyperlink" xfId="14109" builtinId="9" hidden="1"/>
    <cellStyle name="Followed Hyperlink" xfId="14110" builtinId="9" hidden="1"/>
    <cellStyle name="Followed Hyperlink" xfId="14192" builtinId="9" hidden="1"/>
    <cellStyle name="Followed Hyperlink" xfId="14193" builtinId="9" hidden="1"/>
    <cellStyle name="Followed Hyperlink" xfId="14194" builtinId="9" hidden="1"/>
    <cellStyle name="Followed Hyperlink" xfId="14195" builtinId="9" hidden="1"/>
    <cellStyle name="Followed Hyperlink" xfId="14196" builtinId="9" hidden="1"/>
    <cellStyle name="Followed Hyperlink" xfId="14197" builtinId="9" hidden="1"/>
    <cellStyle name="Followed Hyperlink" xfId="14198" builtinId="9" hidden="1"/>
    <cellStyle name="Followed Hyperlink" xfId="14199" builtinId="9" hidden="1"/>
    <cellStyle name="Followed Hyperlink" xfId="14200" builtinId="9" hidden="1"/>
    <cellStyle name="Followed Hyperlink" xfId="14201" builtinId="9" hidden="1"/>
    <cellStyle name="Followed Hyperlink" xfId="14202" builtinId="9" hidden="1"/>
    <cellStyle name="Followed Hyperlink" xfId="14203" builtinId="9" hidden="1"/>
    <cellStyle name="Followed Hyperlink" xfId="14204" builtinId="9" hidden="1"/>
    <cellStyle name="Followed Hyperlink" xfId="14205" builtinId="9" hidden="1"/>
    <cellStyle name="Followed Hyperlink" xfId="14206" builtinId="9" hidden="1"/>
    <cellStyle name="Followed Hyperlink" xfId="14207" builtinId="9" hidden="1"/>
    <cellStyle name="Followed Hyperlink" xfId="14208" builtinId="9" hidden="1"/>
    <cellStyle name="Followed Hyperlink" xfId="14209" builtinId="9" hidden="1"/>
    <cellStyle name="Followed Hyperlink" xfId="14210" builtinId="9" hidden="1"/>
    <cellStyle name="Followed Hyperlink" xfId="14211"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17" builtinId="9" hidden="1"/>
    <cellStyle name="Followed Hyperlink" xfId="14218" builtinId="9" hidden="1"/>
    <cellStyle name="Followed Hyperlink" xfId="14219" builtinId="9" hidden="1"/>
    <cellStyle name="Followed Hyperlink" xfId="14220" builtinId="9" hidden="1"/>
    <cellStyle name="Followed Hyperlink" xfId="14221" builtinId="9" hidden="1"/>
    <cellStyle name="Followed Hyperlink" xfId="14222" builtinId="9" hidden="1"/>
    <cellStyle name="Followed Hyperlink" xfId="14223" builtinId="9" hidden="1"/>
    <cellStyle name="Followed Hyperlink" xfId="14224" builtinId="9" hidden="1"/>
    <cellStyle name="Followed Hyperlink" xfId="14225" builtinId="9" hidden="1"/>
    <cellStyle name="Followed Hyperlink" xfId="14226" builtinId="9" hidden="1"/>
    <cellStyle name="Followed Hyperlink" xfId="14227" builtinId="9" hidden="1"/>
    <cellStyle name="Followed Hyperlink" xfId="14228" builtinId="9" hidden="1"/>
    <cellStyle name="Followed Hyperlink" xfId="14229" builtinId="9" hidden="1"/>
    <cellStyle name="Followed Hyperlink" xfId="14230" builtinId="9" hidden="1"/>
    <cellStyle name="Followed Hyperlink" xfId="14231" builtinId="9" hidden="1"/>
    <cellStyle name="Followed Hyperlink" xfId="14232" builtinId="9" hidden="1"/>
    <cellStyle name="Followed Hyperlink" xfId="14233" builtinId="9" hidden="1"/>
    <cellStyle name="Followed Hyperlink" xfId="14234" builtinId="9" hidden="1"/>
    <cellStyle name="Followed Hyperlink" xfId="14235" builtinId="9" hidden="1"/>
    <cellStyle name="Followed Hyperlink" xfId="14236" builtinId="9" hidden="1"/>
    <cellStyle name="Followed Hyperlink" xfId="14237" builtinId="9" hidden="1"/>
    <cellStyle name="Followed Hyperlink" xfId="14238" builtinId="9" hidden="1"/>
    <cellStyle name="Followed Hyperlink" xfId="14239" builtinId="9" hidden="1"/>
    <cellStyle name="Followed Hyperlink" xfId="14240" builtinId="9" hidden="1"/>
    <cellStyle name="Followed Hyperlink" xfId="14241" builtinId="9" hidden="1"/>
    <cellStyle name="Followed Hyperlink" xfId="14242" builtinId="9" hidden="1"/>
    <cellStyle name="Followed Hyperlink" xfId="14243" builtinId="9" hidden="1"/>
    <cellStyle name="Followed Hyperlink" xfId="14244" builtinId="9" hidden="1"/>
    <cellStyle name="Followed Hyperlink" xfId="14245" builtinId="9" hidden="1"/>
    <cellStyle name="Followed Hyperlink" xfId="14246" builtinId="9" hidden="1"/>
    <cellStyle name="Followed Hyperlink" xfId="14247" builtinId="9" hidden="1"/>
    <cellStyle name="Followed Hyperlink" xfId="14248" builtinId="9" hidden="1"/>
    <cellStyle name="Followed Hyperlink" xfId="14249"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55" builtinId="9" hidden="1"/>
    <cellStyle name="Followed Hyperlink" xfId="14256" builtinId="9" hidden="1"/>
    <cellStyle name="Followed Hyperlink" xfId="14257" builtinId="9" hidden="1"/>
    <cellStyle name="Followed Hyperlink" xfId="14258" builtinId="9" hidden="1"/>
    <cellStyle name="Followed Hyperlink" xfId="14259" builtinId="9" hidden="1"/>
    <cellStyle name="Followed Hyperlink" xfId="14260" builtinId="9" hidden="1"/>
    <cellStyle name="Followed Hyperlink" xfId="14261" builtinId="9" hidden="1"/>
    <cellStyle name="Followed Hyperlink" xfId="14262" builtinId="9" hidden="1"/>
    <cellStyle name="Followed Hyperlink" xfId="14263" builtinId="9" hidden="1"/>
    <cellStyle name="Followed Hyperlink" xfId="14264" builtinId="9" hidden="1"/>
    <cellStyle name="Followed Hyperlink" xfId="14265" builtinId="9" hidden="1"/>
    <cellStyle name="Followed Hyperlink" xfId="14266" builtinId="9" hidden="1"/>
    <cellStyle name="Followed Hyperlink" xfId="14272" builtinId="9" hidden="1"/>
    <cellStyle name="Followed Hyperlink" xfId="14273" builtinId="9" hidden="1"/>
    <cellStyle name="Followed Hyperlink" xfId="14274" builtinId="9" hidden="1"/>
    <cellStyle name="Followed Hyperlink" xfId="14275" builtinId="9" hidden="1"/>
    <cellStyle name="Followed Hyperlink" xfId="14276" builtinId="9" hidden="1"/>
    <cellStyle name="Followed Hyperlink" xfId="14277" builtinId="9" hidden="1"/>
    <cellStyle name="Followed Hyperlink" xfId="14278" builtinId="9" hidden="1"/>
    <cellStyle name="Followed Hyperlink" xfId="14279" builtinId="9" hidden="1"/>
    <cellStyle name="Followed Hyperlink" xfId="14280" builtinId="9" hidden="1"/>
    <cellStyle name="Followed Hyperlink" xfId="14281" builtinId="9" hidden="1"/>
    <cellStyle name="Followed Hyperlink" xfId="14282" builtinId="9" hidden="1"/>
    <cellStyle name="Followed Hyperlink" xfId="14283" builtinId="9" hidden="1"/>
    <cellStyle name="Followed Hyperlink" xfId="14284" builtinId="9" hidden="1"/>
    <cellStyle name="Followed Hyperlink" xfId="14285" builtinId="9" hidden="1"/>
    <cellStyle name="Followed Hyperlink" xfId="14286" builtinId="9" hidden="1"/>
    <cellStyle name="Followed Hyperlink" xfId="14287"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3" builtinId="9" hidden="1"/>
    <cellStyle name="Followed Hyperlink" xfId="14294" builtinId="9" hidden="1"/>
    <cellStyle name="Followed Hyperlink" xfId="14295" builtinId="9" hidden="1"/>
    <cellStyle name="Followed Hyperlink" xfId="14296" builtinId="9" hidden="1"/>
    <cellStyle name="Followed Hyperlink" xfId="14297" builtinId="9" hidden="1"/>
    <cellStyle name="Followed Hyperlink" xfId="14298" builtinId="9" hidden="1"/>
    <cellStyle name="Followed Hyperlink" xfId="14299" builtinId="9" hidden="1"/>
    <cellStyle name="Followed Hyperlink" xfId="14300" builtinId="9" hidden="1"/>
    <cellStyle name="Followed Hyperlink" xfId="14301" builtinId="9" hidden="1"/>
    <cellStyle name="Followed Hyperlink" xfId="14302" builtinId="9" hidden="1"/>
    <cellStyle name="Followed Hyperlink" xfId="14303" builtinId="9" hidden="1"/>
    <cellStyle name="Followed Hyperlink" xfId="14304" builtinId="9" hidden="1"/>
    <cellStyle name="Followed Hyperlink" xfId="14305" builtinId="9" hidden="1"/>
    <cellStyle name="Followed Hyperlink" xfId="14306" builtinId="9" hidden="1"/>
    <cellStyle name="Followed Hyperlink" xfId="14307" builtinId="9" hidden="1"/>
    <cellStyle name="Followed Hyperlink" xfId="14308" builtinId="9" hidden="1"/>
    <cellStyle name="Followed Hyperlink" xfId="14309" builtinId="9" hidden="1"/>
    <cellStyle name="Followed Hyperlink" xfId="14310" builtinId="9" hidden="1"/>
    <cellStyle name="Followed Hyperlink" xfId="14311" builtinId="9" hidden="1"/>
    <cellStyle name="Followed Hyperlink" xfId="14312" builtinId="9" hidden="1"/>
    <cellStyle name="Followed Hyperlink" xfId="14313" builtinId="9" hidden="1"/>
    <cellStyle name="Followed Hyperlink" xfId="14314" builtinId="9" hidden="1"/>
    <cellStyle name="Followed Hyperlink" xfId="14315" builtinId="9" hidden="1"/>
    <cellStyle name="Followed Hyperlink" xfId="14316" builtinId="9" hidden="1"/>
    <cellStyle name="Followed Hyperlink" xfId="14317" builtinId="9" hidden="1"/>
    <cellStyle name="Followed Hyperlink" xfId="14318" builtinId="9" hidden="1"/>
    <cellStyle name="Followed Hyperlink" xfId="14319" builtinId="9" hidden="1"/>
    <cellStyle name="Followed Hyperlink" xfId="14320" builtinId="9" hidden="1"/>
    <cellStyle name="Followed Hyperlink" xfId="14321" builtinId="9" hidden="1"/>
    <cellStyle name="Followed Hyperlink" xfId="14328" builtinId="9" hidden="1"/>
    <cellStyle name="Followed Hyperlink" xfId="14329" builtinId="9" hidden="1"/>
    <cellStyle name="Followed Hyperlink" xfId="14330" builtinId="9" hidden="1"/>
    <cellStyle name="Followed Hyperlink" xfId="14331" builtinId="9" hidden="1"/>
    <cellStyle name="Followed Hyperlink" xfId="14332" builtinId="9" hidden="1"/>
    <cellStyle name="Followed Hyperlink" xfId="14333" builtinId="9" hidden="1"/>
    <cellStyle name="Followed Hyperlink" xfId="14334" builtinId="9" hidden="1"/>
    <cellStyle name="Followed Hyperlink" xfId="14335" builtinId="9" hidden="1"/>
    <cellStyle name="Followed Hyperlink" xfId="14336" builtinId="9" hidden="1"/>
    <cellStyle name="Followed Hyperlink" xfId="14337" builtinId="9" hidden="1"/>
    <cellStyle name="Followed Hyperlink" xfId="14338" builtinId="9" hidden="1"/>
    <cellStyle name="Followed Hyperlink" xfId="14339" builtinId="9" hidden="1"/>
    <cellStyle name="Followed Hyperlink" xfId="14340" builtinId="9" hidden="1"/>
    <cellStyle name="Followed Hyperlink" xfId="14341" builtinId="9" hidden="1"/>
    <cellStyle name="Followed Hyperlink" xfId="14342" builtinId="9" hidden="1"/>
    <cellStyle name="Followed Hyperlink" xfId="14343" builtinId="9" hidden="1"/>
    <cellStyle name="Followed Hyperlink" xfId="14344" builtinId="9" hidden="1"/>
    <cellStyle name="Followed Hyperlink" xfId="14345" builtinId="9" hidden="1"/>
    <cellStyle name="Followed Hyperlink" xfId="14346" builtinId="9" hidden="1"/>
    <cellStyle name="Followed Hyperlink" xfId="14347" builtinId="9" hidden="1"/>
    <cellStyle name="Followed Hyperlink" xfId="14348" builtinId="9" hidden="1"/>
    <cellStyle name="Followed Hyperlink" xfId="14349" builtinId="9" hidden="1"/>
    <cellStyle name="Followed Hyperlink" xfId="14350" builtinId="9" hidden="1"/>
    <cellStyle name="Followed Hyperlink" xfId="14351" builtinId="9" hidden="1"/>
    <cellStyle name="Followed Hyperlink" xfId="14352" builtinId="9" hidden="1"/>
    <cellStyle name="Followed Hyperlink" xfId="14353" builtinId="9" hidden="1"/>
    <cellStyle name="Followed Hyperlink" xfId="14354" builtinId="9" hidden="1"/>
    <cellStyle name="Followed Hyperlink" xfId="14355" builtinId="9" hidden="1"/>
    <cellStyle name="Followed Hyperlink" xfId="14356" builtinId="9" hidden="1"/>
    <cellStyle name="Followed Hyperlink" xfId="14357" builtinId="9" hidden="1"/>
    <cellStyle name="Followed Hyperlink" xfId="14358" builtinId="9" hidden="1"/>
    <cellStyle name="Followed Hyperlink" xfId="14359" builtinId="9" hidden="1"/>
    <cellStyle name="Followed Hyperlink" xfId="14360" builtinId="9" hidden="1"/>
    <cellStyle name="Followed Hyperlink" xfId="14361" builtinId="9" hidden="1"/>
    <cellStyle name="Followed Hyperlink" xfId="14362" builtinId="9" hidden="1"/>
    <cellStyle name="Followed Hyperlink" xfId="14363"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69" builtinId="9" hidden="1"/>
    <cellStyle name="Followed Hyperlink" xfId="14370" builtinId="9" hidden="1"/>
    <cellStyle name="Followed Hyperlink" xfId="14371" builtinId="9" hidden="1"/>
    <cellStyle name="Followed Hyperlink" xfId="14372" builtinId="9" hidden="1"/>
    <cellStyle name="Followed Hyperlink" xfId="14373" builtinId="9" hidden="1"/>
    <cellStyle name="Followed Hyperlink" xfId="14374" builtinId="9" hidden="1"/>
    <cellStyle name="Followed Hyperlink" xfId="14375" builtinId="9" hidden="1"/>
    <cellStyle name="Followed Hyperlink" xfId="14376" builtinId="9" hidden="1"/>
    <cellStyle name="Followed Hyperlink" xfId="14377" builtinId="9" hidden="1"/>
    <cellStyle name="Followed Hyperlink" xfId="14378" builtinId="9" hidden="1"/>
    <cellStyle name="Followed Hyperlink" xfId="14379" builtinId="9" hidden="1"/>
    <cellStyle name="Followed Hyperlink" xfId="14380" builtinId="9" hidden="1"/>
    <cellStyle name="Followed Hyperlink" xfId="14381" builtinId="9" hidden="1"/>
    <cellStyle name="Followed Hyperlink" xfId="14382" builtinId="9" hidden="1"/>
    <cellStyle name="Followed Hyperlink" xfId="14383" builtinId="9" hidden="1"/>
    <cellStyle name="Followed Hyperlink" xfId="14384" builtinId="9" hidden="1"/>
    <cellStyle name="Followed Hyperlink" xfId="14385" builtinId="9" hidden="1"/>
    <cellStyle name="Followed Hyperlink" xfId="14386" builtinId="9" hidden="1"/>
    <cellStyle name="Followed Hyperlink" xfId="14387" builtinId="9" hidden="1"/>
    <cellStyle name="Followed Hyperlink" xfId="14388" builtinId="9" hidden="1"/>
    <cellStyle name="Followed Hyperlink" xfId="14389" builtinId="9" hidden="1"/>
    <cellStyle name="Followed Hyperlink" xfId="14390" builtinId="9" hidden="1"/>
    <cellStyle name="Followed Hyperlink" xfId="14391" builtinId="9" hidden="1"/>
    <cellStyle name="Followed Hyperlink" xfId="14392" builtinId="9" hidden="1"/>
    <cellStyle name="Followed Hyperlink" xfId="14393" builtinId="9" hidden="1"/>
    <cellStyle name="Followed Hyperlink" xfId="14394" builtinId="9" hidden="1"/>
    <cellStyle name="Followed Hyperlink" xfId="14395" builtinId="9" hidden="1"/>
    <cellStyle name="Followed Hyperlink" xfId="14396" builtinId="9" hidden="1"/>
    <cellStyle name="Followed Hyperlink" xfId="14397" builtinId="9" hidden="1"/>
    <cellStyle name="Followed Hyperlink" xfId="14398" builtinId="9" hidden="1"/>
    <cellStyle name="Followed Hyperlink" xfId="14399" builtinId="9" hidden="1"/>
    <cellStyle name="Followed Hyperlink" xfId="14400" builtinId="9" hidden="1"/>
    <cellStyle name="Followed Hyperlink" xfId="14401"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07" builtinId="9" hidden="1"/>
    <cellStyle name="Followed Hyperlink" xfId="14408" builtinId="9" hidden="1"/>
    <cellStyle name="Followed Hyperlink" xfId="14409" builtinId="9" hidden="1"/>
    <cellStyle name="Followed Hyperlink" xfId="14410" builtinId="9" hidden="1"/>
    <cellStyle name="Followed Hyperlink" xfId="14411" builtinId="9" hidden="1"/>
    <cellStyle name="Followed Hyperlink" xfId="14412" builtinId="9" hidden="1"/>
    <cellStyle name="Followed Hyperlink" xfId="14413" builtinId="9" hidden="1"/>
    <cellStyle name="Followed Hyperlink" xfId="14414" builtinId="9" hidden="1"/>
    <cellStyle name="Followed Hyperlink" xfId="14415" builtinId="9" hidden="1"/>
    <cellStyle name="Followed Hyperlink" xfId="14416" builtinId="9" hidden="1"/>
    <cellStyle name="Followed Hyperlink" xfId="14417" builtinId="9" hidden="1"/>
    <cellStyle name="Followed Hyperlink" xfId="14418" builtinId="9" hidden="1"/>
    <cellStyle name="Followed Hyperlink" xfId="14419" builtinId="9" hidden="1"/>
    <cellStyle name="Followed Hyperlink" xfId="14420" builtinId="9" hidden="1"/>
    <cellStyle name="Followed Hyperlink" xfId="14421" builtinId="9" hidden="1"/>
    <cellStyle name="Followed Hyperlink" xfId="14422" builtinId="9" hidden="1"/>
    <cellStyle name="Followed Hyperlink" xfId="14423" builtinId="9" hidden="1"/>
    <cellStyle name="Followed Hyperlink" xfId="14424" builtinId="9" hidden="1"/>
    <cellStyle name="Followed Hyperlink" xfId="14425" builtinId="9" hidden="1"/>
    <cellStyle name="Followed Hyperlink" xfId="14426" builtinId="9" hidden="1"/>
    <cellStyle name="Followed Hyperlink" xfId="14427" builtinId="9" hidden="1"/>
    <cellStyle name="Followed Hyperlink" xfId="14428" builtinId="9" hidden="1"/>
    <cellStyle name="Followed Hyperlink" xfId="14429" builtinId="9" hidden="1"/>
    <cellStyle name="Followed Hyperlink" xfId="14430" builtinId="9" hidden="1"/>
    <cellStyle name="Followed Hyperlink" xfId="14431" builtinId="9" hidden="1"/>
    <cellStyle name="Followed Hyperlink" xfId="14432" builtinId="9" hidden="1"/>
    <cellStyle name="Followed Hyperlink" xfId="14433" builtinId="9" hidden="1"/>
    <cellStyle name="Followed Hyperlink" xfId="14434" builtinId="9" hidden="1"/>
    <cellStyle name="Followed Hyperlink" xfId="14435" builtinId="9" hidden="1"/>
    <cellStyle name="Followed Hyperlink" xfId="14436" builtinId="9" hidden="1"/>
    <cellStyle name="Followed Hyperlink" xfId="14437" builtinId="9" hidden="1"/>
    <cellStyle name="Followed Hyperlink" xfId="14438" builtinId="9" hidden="1"/>
    <cellStyle name="Followed Hyperlink" xfId="14439"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45" builtinId="9" hidden="1"/>
    <cellStyle name="Followed Hyperlink" xfId="14446" builtinId="9" hidden="1"/>
    <cellStyle name="Followed Hyperlink" xfId="14447" builtinId="9" hidden="1"/>
    <cellStyle name="Followed Hyperlink" xfId="14448" builtinId="9" hidden="1"/>
    <cellStyle name="Followed Hyperlink" xfId="14449" builtinId="9" hidden="1"/>
    <cellStyle name="Followed Hyperlink" xfId="14450" builtinId="9" hidden="1"/>
    <cellStyle name="Followed Hyperlink" xfId="14451" builtinId="9" hidden="1"/>
    <cellStyle name="Followed Hyperlink" xfId="14452" builtinId="9" hidden="1"/>
    <cellStyle name="Followed Hyperlink" xfId="14453" builtinId="9" hidden="1"/>
    <cellStyle name="Followed Hyperlink" xfId="14454" builtinId="9" hidden="1"/>
    <cellStyle name="Followed Hyperlink" xfId="14455" builtinId="9" hidden="1"/>
    <cellStyle name="Followed Hyperlink" xfId="14456" builtinId="9" hidden="1"/>
    <cellStyle name="Followed Hyperlink" xfId="14457" builtinId="9" hidden="1"/>
    <cellStyle name="Followed Hyperlink" xfId="14458" builtinId="9" hidden="1"/>
    <cellStyle name="Followed Hyperlink" xfId="14459" builtinId="9" hidden="1"/>
    <cellStyle name="Followed Hyperlink" xfId="14460" builtinId="9" hidden="1"/>
    <cellStyle name="Followed Hyperlink" xfId="14461" builtinId="9" hidden="1"/>
    <cellStyle name="Followed Hyperlink" xfId="14462" builtinId="9" hidden="1"/>
    <cellStyle name="Followed Hyperlink" xfId="14463" builtinId="9" hidden="1"/>
    <cellStyle name="Followed Hyperlink" xfId="14464" builtinId="9" hidden="1"/>
    <cellStyle name="Followed Hyperlink" xfId="14465" builtinId="9" hidden="1"/>
    <cellStyle name="Followed Hyperlink" xfId="14466" builtinId="9" hidden="1"/>
    <cellStyle name="Followed Hyperlink" xfId="14467" builtinId="9" hidden="1"/>
    <cellStyle name="Followed Hyperlink" xfId="14468" builtinId="9" hidden="1"/>
    <cellStyle name="Followed Hyperlink" xfId="14469" builtinId="9" hidden="1"/>
    <cellStyle name="Followed Hyperlink" xfId="14470" builtinId="9" hidden="1"/>
    <cellStyle name="Followed Hyperlink" xfId="14471" builtinId="9" hidden="1"/>
    <cellStyle name="Followed Hyperlink" xfId="14472" builtinId="9" hidden="1"/>
    <cellStyle name="Followed Hyperlink" xfId="14473" builtinId="9" hidden="1"/>
    <cellStyle name="Followed Hyperlink" xfId="14474" builtinId="9" hidden="1"/>
    <cellStyle name="Followed Hyperlink" xfId="14475" builtinId="9" hidden="1"/>
    <cellStyle name="Followed Hyperlink" xfId="14161" builtinId="9" hidden="1"/>
    <cellStyle name="Followed Hyperlink" xfId="14646" builtinId="9" hidden="1"/>
    <cellStyle name="Followed Hyperlink" xfId="14159" builtinId="9" hidden="1"/>
    <cellStyle name="Followed Hyperlink" xfId="14850" builtinId="9" hidden="1"/>
    <cellStyle name="Followed Hyperlink" xfId="14112" builtinId="9" hidden="1"/>
    <cellStyle name="Followed Hyperlink" xfId="14868" builtinId="9" hidden="1"/>
    <cellStyle name="Followed Hyperlink" xfId="14156" builtinId="9" hidden="1"/>
    <cellStyle name="Followed Hyperlink" xfId="14708" builtinId="9" hidden="1"/>
    <cellStyle name="Followed Hyperlink" xfId="14707" builtinId="9" hidden="1"/>
    <cellStyle name="Followed Hyperlink" xfId="14602" builtinId="9" hidden="1"/>
    <cellStyle name="Followed Hyperlink" xfId="14866" builtinId="9" hidden="1"/>
    <cellStyle name="Followed Hyperlink" xfId="14521" builtinId="9" hidden="1"/>
    <cellStyle name="Followed Hyperlink" xfId="14520" builtinId="9" hidden="1"/>
    <cellStyle name="Followed Hyperlink" xfId="14519" builtinId="9" hidden="1"/>
    <cellStyle name="Followed Hyperlink" xfId="14166" builtinId="9" hidden="1"/>
    <cellStyle name="Followed Hyperlink" xfId="14152" builtinId="9" hidden="1"/>
    <cellStyle name="Followed Hyperlink" xfId="14865" builtinId="9" hidden="1"/>
    <cellStyle name="Followed Hyperlink" xfId="14150" builtinId="9" hidden="1"/>
    <cellStyle name="Followed Hyperlink" xfId="14514" builtinId="9" hidden="1"/>
    <cellStyle name="Followed Hyperlink" xfId="14149" builtinId="9" hidden="1"/>
    <cellStyle name="Followed Hyperlink" xfId="14509" builtinId="9" hidden="1"/>
    <cellStyle name="Followed Hyperlink" xfId="14037" builtinId="9" hidden="1"/>
    <cellStyle name="Followed Hyperlink" xfId="14504" builtinId="9" hidden="1"/>
    <cellStyle name="Followed Hyperlink" xfId="14505" builtinId="9" hidden="1"/>
    <cellStyle name="Followed Hyperlink" xfId="13663" builtinId="9" hidden="1"/>
    <cellStyle name="Followed Hyperlink" xfId="14141" builtinId="9" hidden="1"/>
    <cellStyle name="Followed Hyperlink" xfId="14143" builtinId="9" hidden="1"/>
    <cellStyle name="Followed Hyperlink" xfId="14142" builtinId="9" hidden="1"/>
    <cellStyle name="Followed Hyperlink" xfId="14174" builtinId="9" hidden="1"/>
    <cellStyle name="Followed Hyperlink" xfId="13665" builtinId="9" hidden="1"/>
    <cellStyle name="Followed Hyperlink" xfId="14667" builtinId="9" hidden="1"/>
    <cellStyle name="Followed Hyperlink" xfId="14600" builtinId="9" hidden="1"/>
    <cellStyle name="Followed Hyperlink" xfId="14706" builtinId="9" hidden="1"/>
    <cellStyle name="Followed Hyperlink" xfId="14140" builtinId="9" hidden="1"/>
    <cellStyle name="Followed Hyperlink" xfId="14705" builtinId="9" hidden="1"/>
    <cellStyle name="Followed Hyperlink" xfId="14645" builtinId="9" hidden="1"/>
    <cellStyle name="Followed Hyperlink" xfId="14139" builtinId="9" hidden="1"/>
    <cellStyle name="Followed Hyperlink" xfId="14660" builtinId="9" hidden="1"/>
    <cellStyle name="Followed Hyperlink" xfId="14596" builtinId="9" hidden="1"/>
    <cellStyle name="Followed Hyperlink" xfId="14165" builtinId="9" hidden="1"/>
    <cellStyle name="Followed Hyperlink" xfId="13211" builtinId="9" hidden="1"/>
    <cellStyle name="Followed Hyperlink" xfId="15199" builtinId="9" hidden="1"/>
    <cellStyle name="Followed Hyperlink" xfId="15197" builtinId="9" hidden="1"/>
    <cellStyle name="Followed Hyperlink" xfId="15195" builtinId="9" hidden="1"/>
    <cellStyle name="Followed Hyperlink" xfId="15193" builtinId="9" hidden="1"/>
    <cellStyle name="Followed Hyperlink" xfId="15191" builtinId="9" hidden="1"/>
    <cellStyle name="Followed Hyperlink" xfId="15189" builtinId="9" hidden="1"/>
    <cellStyle name="Followed Hyperlink" xfId="15187" builtinId="9" hidden="1"/>
    <cellStyle name="Followed Hyperlink" xfId="15185" builtinId="9" hidden="1"/>
    <cellStyle name="Followed Hyperlink" xfId="15183" builtinId="9" hidden="1"/>
    <cellStyle name="Followed Hyperlink" xfId="15181" builtinId="9" hidden="1"/>
    <cellStyle name="Followed Hyperlink" xfId="15179" builtinId="9" hidden="1"/>
    <cellStyle name="Followed Hyperlink" xfId="15177" builtinId="9" hidden="1"/>
    <cellStyle name="Followed Hyperlink" xfId="15175" builtinId="9" hidden="1"/>
    <cellStyle name="Followed Hyperlink" xfId="15173" builtinId="9" hidden="1"/>
    <cellStyle name="Followed Hyperlink" xfId="15171" builtinId="9" hidden="1"/>
    <cellStyle name="Followed Hyperlink" xfId="15169" builtinId="9" hidden="1"/>
    <cellStyle name="Followed Hyperlink" xfId="15167" builtinId="9" hidden="1"/>
    <cellStyle name="Followed Hyperlink" xfId="15165" builtinId="9" hidden="1"/>
    <cellStyle name="Followed Hyperlink" xfId="15163" builtinId="9" hidden="1"/>
    <cellStyle name="Followed Hyperlink" xfId="15161" builtinId="9" hidden="1"/>
    <cellStyle name="Followed Hyperlink" xfId="15159" builtinId="9" hidden="1"/>
    <cellStyle name="Followed Hyperlink" xfId="15157" builtinId="9" hidden="1"/>
    <cellStyle name="Followed Hyperlink" xfId="15155" builtinId="9" hidden="1"/>
    <cellStyle name="Followed Hyperlink" xfId="15153" builtinId="9" hidden="1"/>
    <cellStyle name="Followed Hyperlink" xfId="15151" builtinId="9" hidden="1"/>
    <cellStyle name="Followed Hyperlink" xfId="15149" builtinId="9" hidden="1"/>
    <cellStyle name="Followed Hyperlink" xfId="15147" builtinId="9" hidden="1"/>
    <cellStyle name="Followed Hyperlink" xfId="15145" builtinId="9" hidden="1"/>
    <cellStyle name="Followed Hyperlink" xfId="15143" builtinId="9" hidden="1"/>
    <cellStyle name="Followed Hyperlink" xfId="15141" builtinId="9" hidden="1"/>
    <cellStyle name="Followed Hyperlink" xfId="15139" builtinId="9" hidden="1"/>
    <cellStyle name="Followed Hyperlink" xfId="15137" builtinId="9" hidden="1"/>
    <cellStyle name="Followed Hyperlink" xfId="15135" builtinId="9" hidden="1"/>
    <cellStyle name="Followed Hyperlink" xfId="15133" builtinId="9" hidden="1"/>
    <cellStyle name="Followed Hyperlink" xfId="15131" builtinId="9" hidden="1"/>
    <cellStyle name="Followed Hyperlink" xfId="15129" builtinId="9" hidden="1"/>
    <cellStyle name="Followed Hyperlink" xfId="15127" builtinId="9" hidden="1"/>
    <cellStyle name="Followed Hyperlink" xfId="15125" builtinId="9" hidden="1"/>
    <cellStyle name="Followed Hyperlink" xfId="15123" builtinId="9" hidden="1"/>
    <cellStyle name="Followed Hyperlink" xfId="15121" builtinId="9" hidden="1"/>
    <cellStyle name="Followed Hyperlink" xfId="15119" builtinId="9" hidden="1"/>
    <cellStyle name="Followed Hyperlink" xfId="15117" builtinId="9" hidden="1"/>
    <cellStyle name="Followed Hyperlink" xfId="15115" builtinId="9" hidden="1"/>
    <cellStyle name="Followed Hyperlink" xfId="15113" builtinId="9" hidden="1"/>
    <cellStyle name="Followed Hyperlink" xfId="15111" builtinId="9" hidden="1"/>
    <cellStyle name="Followed Hyperlink" xfId="15109" builtinId="9" hidden="1"/>
    <cellStyle name="Followed Hyperlink" xfId="15107" builtinId="9" hidden="1"/>
    <cellStyle name="Followed Hyperlink" xfId="15105" builtinId="9" hidden="1"/>
    <cellStyle name="Followed Hyperlink" xfId="15103" builtinId="9" hidden="1"/>
    <cellStyle name="Followed Hyperlink" xfId="15101" builtinId="9" hidden="1"/>
    <cellStyle name="Followed Hyperlink" xfId="15099" builtinId="9" hidden="1"/>
    <cellStyle name="Followed Hyperlink" xfId="15097" builtinId="9" hidden="1"/>
    <cellStyle name="Followed Hyperlink" xfId="15095" builtinId="9" hidden="1"/>
    <cellStyle name="Followed Hyperlink" xfId="15093" builtinId="9" hidden="1"/>
    <cellStyle name="Followed Hyperlink" xfId="15091" builtinId="9" hidden="1"/>
    <cellStyle name="Followed Hyperlink" xfId="15089" builtinId="9" hidden="1"/>
    <cellStyle name="Followed Hyperlink" xfId="15087" builtinId="9" hidden="1"/>
    <cellStyle name="Followed Hyperlink" xfId="15085" builtinId="9" hidden="1"/>
    <cellStyle name="Followed Hyperlink" xfId="15083" builtinId="9" hidden="1"/>
    <cellStyle name="Followed Hyperlink" xfId="15081" builtinId="9" hidden="1"/>
    <cellStyle name="Followed Hyperlink" xfId="15079" builtinId="9" hidden="1"/>
    <cellStyle name="Followed Hyperlink" xfId="15077" builtinId="9" hidden="1"/>
    <cellStyle name="Followed Hyperlink" xfId="15075" builtinId="9" hidden="1"/>
    <cellStyle name="Followed Hyperlink" xfId="15073" builtinId="9" hidden="1"/>
    <cellStyle name="Followed Hyperlink" xfId="15071" builtinId="9" hidden="1"/>
    <cellStyle name="Followed Hyperlink" xfId="15069" builtinId="9" hidden="1"/>
    <cellStyle name="Followed Hyperlink" xfId="15067" builtinId="9" hidden="1"/>
    <cellStyle name="Followed Hyperlink" xfId="15065" builtinId="9" hidden="1"/>
    <cellStyle name="Followed Hyperlink" xfId="15063" builtinId="9" hidden="1"/>
    <cellStyle name="Followed Hyperlink" xfId="15056" builtinId="9" hidden="1"/>
    <cellStyle name="Followed Hyperlink" xfId="15054" builtinId="9" hidden="1"/>
    <cellStyle name="Followed Hyperlink" xfId="15052" builtinId="9" hidden="1"/>
    <cellStyle name="Followed Hyperlink" xfId="15050" builtinId="9" hidden="1"/>
    <cellStyle name="Followed Hyperlink" xfId="15048" builtinId="9" hidden="1"/>
    <cellStyle name="Followed Hyperlink" xfId="15046" builtinId="9" hidden="1"/>
    <cellStyle name="Followed Hyperlink" xfId="15044" builtinId="9" hidden="1"/>
    <cellStyle name="Followed Hyperlink" xfId="15042" builtinId="9" hidden="1"/>
    <cellStyle name="Followed Hyperlink" xfId="15040" builtinId="9" hidden="1"/>
    <cellStyle name="Followed Hyperlink" xfId="15038" builtinId="9" hidden="1"/>
    <cellStyle name="Followed Hyperlink" xfId="15036" builtinId="9" hidden="1"/>
    <cellStyle name="Followed Hyperlink" xfId="15034" builtinId="9" hidden="1"/>
    <cellStyle name="Followed Hyperlink" xfId="15032" builtinId="9" hidden="1"/>
    <cellStyle name="Followed Hyperlink" xfId="15030" builtinId="9" hidden="1"/>
    <cellStyle name="Followed Hyperlink" xfId="15028" builtinId="9" hidden="1"/>
    <cellStyle name="Followed Hyperlink" xfId="15026" builtinId="9" hidden="1"/>
    <cellStyle name="Followed Hyperlink" xfId="15024" builtinId="9" hidden="1"/>
    <cellStyle name="Followed Hyperlink" xfId="15022" builtinId="9" hidden="1"/>
    <cellStyle name="Followed Hyperlink" xfId="15020" builtinId="9" hidden="1"/>
    <cellStyle name="Followed Hyperlink" xfId="15018" builtinId="9" hidden="1"/>
    <cellStyle name="Followed Hyperlink" xfId="15016" builtinId="9" hidden="1"/>
    <cellStyle name="Followed Hyperlink" xfId="15014" builtinId="9" hidden="1"/>
    <cellStyle name="Followed Hyperlink" xfId="15012" builtinId="9" hidden="1"/>
    <cellStyle name="Followed Hyperlink" xfId="15010" builtinId="9" hidden="1"/>
    <cellStyle name="Followed Hyperlink" xfId="15008" builtinId="9" hidden="1"/>
    <cellStyle name="Followed Hyperlink" xfId="15006" builtinId="9" hidden="1"/>
    <cellStyle name="Followed Hyperlink" xfId="15004" builtinId="9" hidden="1"/>
    <cellStyle name="Followed Hyperlink" xfId="15002" builtinId="9" hidden="1"/>
    <cellStyle name="Followed Hyperlink" xfId="14137" builtinId="9" hidden="1"/>
    <cellStyle name="Followed Hyperlink" xfId="14999" builtinId="9" hidden="1"/>
    <cellStyle name="Followed Hyperlink" xfId="14997" builtinId="9" hidden="1"/>
    <cellStyle name="Followed Hyperlink" xfId="14995" builtinId="9" hidden="1"/>
    <cellStyle name="Followed Hyperlink" xfId="14993" builtinId="9" hidden="1"/>
    <cellStyle name="Followed Hyperlink" xfId="14991" builtinId="9" hidden="1"/>
    <cellStyle name="Followed Hyperlink" xfId="14989" builtinId="9" hidden="1"/>
    <cellStyle name="Followed Hyperlink" xfId="14987" builtinId="9" hidden="1"/>
    <cellStyle name="Followed Hyperlink" xfId="14985" builtinId="9" hidden="1"/>
    <cellStyle name="Followed Hyperlink" xfId="14983" builtinId="9" hidden="1"/>
    <cellStyle name="Followed Hyperlink" xfId="14981" builtinId="9" hidden="1"/>
    <cellStyle name="Followed Hyperlink" xfId="14979" builtinId="9" hidden="1"/>
    <cellStyle name="Followed Hyperlink" xfId="14977" builtinId="9" hidden="1"/>
    <cellStyle name="Followed Hyperlink" xfId="14975" builtinId="9" hidden="1"/>
    <cellStyle name="Followed Hyperlink" xfId="14973" builtinId="9" hidden="1"/>
    <cellStyle name="Followed Hyperlink" xfId="14971" builtinId="9" hidden="1"/>
    <cellStyle name="Followed Hyperlink" xfId="14969" builtinId="9" hidden="1"/>
    <cellStyle name="Followed Hyperlink" xfId="14967" builtinId="9" hidden="1"/>
    <cellStyle name="Followed Hyperlink" xfId="14965" builtinId="9" hidden="1"/>
    <cellStyle name="Followed Hyperlink" xfId="14963" builtinId="9" hidden="1"/>
    <cellStyle name="Followed Hyperlink" xfId="14961" builtinId="9" hidden="1"/>
    <cellStyle name="Followed Hyperlink" xfId="14959" builtinId="9" hidden="1"/>
    <cellStyle name="Followed Hyperlink" xfId="14957" builtinId="9" hidden="1"/>
    <cellStyle name="Followed Hyperlink" xfId="14955" builtinId="9" hidden="1"/>
    <cellStyle name="Followed Hyperlink" xfId="14953" builtinId="9" hidden="1"/>
    <cellStyle name="Followed Hyperlink" xfId="14951" builtinId="9" hidden="1"/>
    <cellStyle name="Followed Hyperlink" xfId="14949" builtinId="9" hidden="1"/>
    <cellStyle name="Followed Hyperlink" xfId="14947" builtinId="9" hidden="1"/>
    <cellStyle name="Followed Hyperlink" xfId="14945" builtinId="9" hidden="1"/>
    <cellStyle name="Followed Hyperlink" xfId="14943" builtinId="9" hidden="1"/>
    <cellStyle name="Followed Hyperlink" xfId="14941" builtinId="9" hidden="1"/>
    <cellStyle name="Followed Hyperlink" xfId="14939" builtinId="9" hidden="1"/>
    <cellStyle name="Followed Hyperlink" xfId="14937" builtinId="9" hidden="1"/>
    <cellStyle name="Followed Hyperlink" xfId="14935" builtinId="9" hidden="1"/>
    <cellStyle name="Followed Hyperlink" xfId="14933" builtinId="9" hidden="1"/>
    <cellStyle name="Followed Hyperlink" xfId="14931" builtinId="9" hidden="1"/>
    <cellStyle name="Followed Hyperlink" xfId="14929" builtinId="9" hidden="1"/>
    <cellStyle name="Followed Hyperlink" xfId="14927" builtinId="9" hidden="1"/>
    <cellStyle name="Followed Hyperlink" xfId="14925" builtinId="9" hidden="1"/>
    <cellStyle name="Followed Hyperlink" xfId="14923" builtinId="9" hidden="1"/>
    <cellStyle name="Followed Hyperlink" xfId="14921" builtinId="9" hidden="1"/>
    <cellStyle name="Followed Hyperlink" xfId="14919" builtinId="9" hidden="1"/>
    <cellStyle name="Followed Hyperlink" xfId="14917" builtinId="9" hidden="1"/>
    <cellStyle name="Followed Hyperlink" xfId="14915" builtinId="9" hidden="1"/>
    <cellStyle name="Followed Hyperlink" xfId="14913" builtinId="9" hidden="1"/>
    <cellStyle name="Followed Hyperlink" xfId="14911" builtinId="9" hidden="1"/>
    <cellStyle name="Followed Hyperlink" xfId="14909" builtinId="9" hidden="1"/>
    <cellStyle name="Followed Hyperlink" xfId="14907" builtinId="9" hidden="1"/>
    <cellStyle name="Followed Hyperlink" xfId="14905" builtinId="9" hidden="1"/>
    <cellStyle name="Followed Hyperlink" xfId="14903" builtinId="9" hidden="1"/>
    <cellStyle name="Followed Hyperlink" xfId="14901" builtinId="9" hidden="1"/>
    <cellStyle name="Followed Hyperlink" xfId="14899" builtinId="9" hidden="1"/>
    <cellStyle name="Followed Hyperlink" xfId="14620" builtinId="9" hidden="1"/>
    <cellStyle name="Followed Hyperlink" xfId="14896" builtinId="9" hidden="1"/>
    <cellStyle name="Followed Hyperlink" xfId="14894" builtinId="9" hidden="1"/>
    <cellStyle name="Followed Hyperlink" xfId="14892" builtinId="9" hidden="1"/>
    <cellStyle name="Followed Hyperlink" xfId="14890" builtinId="9" hidden="1"/>
    <cellStyle name="Followed Hyperlink" xfId="14888" builtinId="9" hidden="1"/>
    <cellStyle name="Followed Hyperlink" xfId="14886" builtinId="9" hidden="1"/>
    <cellStyle name="Followed Hyperlink" xfId="14884" builtinId="9" hidden="1"/>
    <cellStyle name="Followed Hyperlink" xfId="14882" builtinId="9" hidden="1"/>
    <cellStyle name="Followed Hyperlink" xfId="14880" builtinId="9" hidden="1"/>
    <cellStyle name="Followed Hyperlink" xfId="14878" builtinId="9" hidden="1"/>
    <cellStyle name="Followed Hyperlink" xfId="14876" builtinId="9" hidden="1"/>
    <cellStyle name="Followed Hyperlink" xfId="14874" builtinId="9" hidden="1"/>
    <cellStyle name="Followed Hyperlink" xfId="14872" builtinId="9" hidden="1"/>
    <cellStyle name="Followed Hyperlink" xfId="14870" builtinId="9" hidden="1"/>
    <cellStyle name="Followed Hyperlink" xfId="13434" builtinId="9" hidden="1"/>
    <cellStyle name="Followed Hyperlink" xfId="13430" builtinId="9" hidden="1"/>
    <cellStyle name="Followed Hyperlink" xfId="13426" builtinId="9" hidden="1"/>
    <cellStyle name="Followed Hyperlink" xfId="13422" builtinId="9" hidden="1"/>
    <cellStyle name="Followed Hyperlink" xfId="13418" builtinId="9" hidden="1"/>
    <cellStyle name="Followed Hyperlink" xfId="13414"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386" builtinId="9" hidden="1"/>
    <cellStyle name="Followed Hyperlink" xfId="13382" builtinId="9" hidden="1"/>
    <cellStyle name="Followed Hyperlink" xfId="13378" builtinId="9" hidden="1"/>
    <cellStyle name="Followed Hyperlink" xfId="13362" builtinId="9" hidden="1"/>
    <cellStyle name="Followed Hyperlink" xfId="13358" builtinId="9" hidden="1"/>
    <cellStyle name="Followed Hyperlink" xfId="13354" builtinId="9" hidden="1"/>
    <cellStyle name="Followed Hyperlink" xfId="13350" builtinId="9" hidden="1"/>
    <cellStyle name="Followed Hyperlink" xfId="13346" builtinId="9" hidden="1"/>
    <cellStyle name="Followed Hyperlink" xfId="13342" builtinId="9" hidden="1"/>
    <cellStyle name="Followed Hyperlink" xfId="13338"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10" builtinId="9" hidden="1"/>
    <cellStyle name="Followed Hyperlink" xfId="13306" builtinId="9" hidden="1"/>
    <cellStyle name="Followed Hyperlink" xfId="13302"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74" builtinId="9" hidden="1"/>
    <cellStyle name="Followed Hyperlink" xfId="13270" builtinId="9" hidden="1"/>
    <cellStyle name="Followed Hyperlink" xfId="13266" builtinId="9" hidden="1"/>
    <cellStyle name="Followed Hyperlink" xfId="13262"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34" builtinId="9" hidden="1"/>
    <cellStyle name="Followed Hyperlink" xfId="13230" builtinId="9" hidden="1"/>
    <cellStyle name="Followed Hyperlink" xfId="13226" builtinId="9" hidden="1"/>
    <cellStyle name="Followed Hyperlink" xfId="13222" builtinId="9" hidden="1"/>
    <cellStyle name="Followed Hyperlink" xfId="13218" builtinId="9" hidden="1"/>
    <cellStyle name="Followed Hyperlink" xfId="14136" builtinId="9" hidden="1"/>
    <cellStyle name="Followed Hyperlink" xfId="14703" builtinId="9" hidden="1"/>
    <cellStyle name="Followed Hyperlink" xfId="14134" builtinId="9" hidden="1"/>
    <cellStyle name="Followed Hyperlink" xfId="14702" builtinId="9" hidden="1"/>
    <cellStyle name="Followed Hyperlink" xfId="14133" builtinId="9" hidden="1"/>
    <cellStyle name="Followed Hyperlink" xfId="14701" builtinId="9" hidden="1"/>
    <cellStyle name="Followed Hyperlink" xfId="14618" builtinId="9" hidden="1"/>
    <cellStyle name="Followed Hyperlink" xfId="14005" builtinId="9" hidden="1"/>
    <cellStyle name="Followed Hyperlink" xfId="14736" builtinId="9" hidden="1"/>
    <cellStyle name="Followed Hyperlink" xfId="14659" builtinId="9" hidden="1"/>
    <cellStyle name="Followed Hyperlink" xfId="14004" builtinId="9" hidden="1"/>
    <cellStyle name="Followed Hyperlink" xfId="14590" builtinId="9" hidden="1"/>
    <cellStyle name="Followed Hyperlink" xfId="14738" builtinId="9" hidden="1"/>
    <cellStyle name="Followed Hyperlink" xfId="13996" builtinId="9" hidden="1"/>
    <cellStyle name="Followed Hyperlink" xfId="14587" builtinId="9" hidden="1"/>
    <cellStyle name="Followed Hyperlink" xfId="14585" builtinId="9" hidden="1"/>
    <cellStyle name="Followed Hyperlink" xfId="14583" builtinId="9" hidden="1"/>
    <cellStyle name="Followed Hyperlink" xfId="14581" builtinId="9" hidden="1"/>
    <cellStyle name="Followed Hyperlink" xfId="14130" builtinId="9" hidden="1"/>
    <cellStyle name="Followed Hyperlink" xfId="14698" builtinId="9" hidden="1"/>
    <cellStyle name="Followed Hyperlink" xfId="14128" builtinId="9" hidden="1"/>
    <cellStyle name="Followed Hyperlink" xfId="14127" builtinId="9" hidden="1"/>
    <cellStyle name="Followed Hyperlink" xfId="14125" builtinId="9" hidden="1"/>
    <cellStyle name="Followed Hyperlink" xfId="14579" builtinId="9" hidden="1"/>
    <cellStyle name="Followed Hyperlink" xfId="14001" builtinId="9" hidden="1"/>
    <cellStyle name="Followed Hyperlink" xfId="14578" builtinId="9" hidden="1"/>
    <cellStyle name="Followed Hyperlink" xfId="14180" builtinId="9" hidden="1"/>
    <cellStyle name="Followed Hyperlink" xfId="14189" builtinId="9" hidden="1"/>
    <cellStyle name="Followed Hyperlink" xfId="14122" builtinId="9" hidden="1"/>
    <cellStyle name="Followed Hyperlink" xfId="14123" builtinId="9" hidden="1"/>
    <cellStyle name="Followed Hyperlink" xfId="14863" builtinId="9" hidden="1"/>
    <cellStyle name="Followed Hyperlink" xfId="14497" builtinId="9" hidden="1"/>
    <cellStyle name="Followed Hyperlink" xfId="14120" builtinId="9" hidden="1"/>
    <cellStyle name="Followed Hyperlink" xfId="14121" builtinId="9" hidden="1"/>
    <cellStyle name="Followed Hyperlink" xfId="14668" builtinId="9" hidden="1"/>
    <cellStyle name="Followed Hyperlink" xfId="14770" builtinId="9" hidden="1"/>
    <cellStyle name="Followed Hyperlink" xfId="14574" builtinId="9" hidden="1"/>
    <cellStyle name="Followed Hyperlink" xfId="14572" builtinId="9" hidden="1"/>
    <cellStyle name="Followed Hyperlink" xfId="14570" builtinId="9" hidden="1"/>
    <cellStyle name="Followed Hyperlink" xfId="14568" builtinId="9" hidden="1"/>
    <cellStyle name="Followed Hyperlink" xfId="14695" builtinId="9" hidden="1"/>
    <cellStyle name="Followed Hyperlink" xfId="14694" builtinId="9" hidden="1"/>
    <cellStyle name="Followed Hyperlink" xfId="14118" builtinId="9" hidden="1"/>
    <cellStyle name="Followed Hyperlink" xfId="14644" builtinId="9" hidden="1"/>
    <cellStyle name="Followed Hyperlink" xfId="14117" builtinId="9" hidden="1"/>
    <cellStyle name="Followed Hyperlink" xfId="14657" builtinId="9" hidden="1"/>
    <cellStyle name="Followed Hyperlink" xfId="14634" builtinId="9" hidden="1"/>
    <cellStyle name="Followed Hyperlink" xfId="14565" builtinId="9" hidden="1"/>
    <cellStyle name="Followed Hyperlink" xfId="14008" builtinId="9" hidden="1"/>
    <cellStyle name="Followed Hyperlink" xfId="14692" builtinId="9" hidden="1"/>
    <cellStyle name="Followed Hyperlink" xfId="14002" builtinId="9" hidden="1"/>
    <cellStyle name="Followed Hyperlink" xfId="14031" builtinId="9" hidden="1"/>
    <cellStyle name="Followed Hyperlink" xfId="14178" builtinId="9" hidden="1"/>
    <cellStyle name="Followed Hyperlink" xfId="14689" builtinId="9" hidden="1"/>
    <cellStyle name="Followed Hyperlink" xfId="14688" builtinId="9" hidden="1"/>
    <cellStyle name="Followed Hyperlink" xfId="14687" builtinId="9" hidden="1"/>
    <cellStyle name="Followed Hyperlink" xfId="14686" builtinId="9" hidden="1"/>
    <cellStyle name="Followed Hyperlink" xfId="14685" builtinId="9" hidden="1"/>
    <cellStyle name="Followed Hyperlink" xfId="14684" builtinId="9" hidden="1"/>
    <cellStyle name="Followed Hyperlink" xfId="14683" builtinId="9" hidden="1"/>
    <cellStyle name="Followed Hyperlink" xfId="14682" builtinId="9" hidden="1"/>
    <cellStyle name="Followed Hyperlink" xfId="14681" builtinId="9" hidden="1"/>
    <cellStyle name="Followed Hyperlink" xfId="14114" builtinId="9" hidden="1"/>
    <cellStyle name="Followed Hyperlink" xfId="14496" builtinId="9" hidden="1"/>
    <cellStyle name="Followed Hyperlink" xfId="14495" builtinId="9" hidden="1"/>
    <cellStyle name="Followed Hyperlink" xfId="14035" builtinId="9" hidden="1"/>
    <cellStyle name="Followed Hyperlink" xfId="14494" builtinId="9" hidden="1"/>
    <cellStyle name="Followed Hyperlink" xfId="14493" builtinId="9" hidden="1"/>
    <cellStyle name="Followed Hyperlink" xfId="14033" builtinId="9" hidden="1"/>
    <cellStyle name="Followed Hyperlink" xfId="14492" builtinId="9" hidden="1"/>
    <cellStyle name="Followed Hyperlink" xfId="14491" builtinId="9" hidden="1"/>
    <cellStyle name="Followed Hyperlink" xfId="14029" builtinId="9" hidden="1"/>
    <cellStyle name="Followed Hyperlink" xfId="14490" builtinId="9" hidden="1"/>
    <cellStyle name="Followed Hyperlink" xfId="14677" builtinId="9" hidden="1"/>
    <cellStyle name="Followed Hyperlink" xfId="14064" builtinId="9" hidden="1"/>
    <cellStyle name="Followed Hyperlink" xfId="14052" builtinId="9" hidden="1"/>
    <cellStyle name="Followed Hyperlink" xfId="14679" builtinId="9" hidden="1"/>
    <cellStyle name="Followed Hyperlink" xfId="14068" builtinId="9" hidden="1"/>
    <cellStyle name="Followed Hyperlink" xfId="14018" builtinId="9" hidden="1"/>
    <cellStyle name="Followed Hyperlink" xfId="14026" builtinId="9" hidden="1"/>
    <cellStyle name="Followed Hyperlink" xfId="14034" builtinId="9" hidden="1"/>
    <cellStyle name="Followed Hyperlink" xfId="14016" builtinId="9" hidden="1"/>
    <cellStyle name="Followed Hyperlink" xfId="14023" builtinId="9" hidden="1"/>
    <cellStyle name="Followed Hyperlink" xfId="14690" builtinId="9" hidden="1"/>
    <cellStyle name="Followed Hyperlink" xfId="14179" builtinId="9" hidden="1"/>
    <cellStyle name="Followed Hyperlink" xfId="14116" builtinId="9" hidden="1"/>
    <cellStyle name="Followed Hyperlink" xfId="14693" builtinId="9" hidden="1"/>
    <cellStyle name="Followed Hyperlink" xfId="14566" builtinId="9" hidden="1"/>
    <cellStyle name="Followed Hyperlink" xfId="14567" builtinId="9" hidden="1"/>
    <cellStyle name="Followed Hyperlink" xfId="13210" builtinId="9" hidden="1"/>
    <cellStyle name="Followed Hyperlink" xfId="14571" builtinId="9" hidden="1"/>
    <cellStyle name="Followed Hyperlink" xfId="14575" builtinId="9" hidden="1"/>
    <cellStyle name="Followed Hyperlink" xfId="13664" builtinId="9" hidden="1"/>
    <cellStyle name="Followed Hyperlink" xfId="14164" builtinId="9" hidden="1"/>
    <cellStyle name="Followed Hyperlink" xfId="14111" builtinId="9" hidden="1"/>
    <cellStyle name="Followed Hyperlink" xfId="14615" builtinId="9" hidden="1"/>
    <cellStyle name="Followed Hyperlink" xfId="14177" builtinId="9" hidden="1"/>
    <cellStyle name="Followed Hyperlink" xfId="14697" builtinId="9" hidden="1"/>
    <cellStyle name="Followed Hyperlink" xfId="13436" builtinId="9" hidden="1"/>
    <cellStyle name="Followed Hyperlink" xfId="14015" builtinId="9" hidden="1"/>
    <cellStyle name="Followed Hyperlink" xfId="14617" builtinId="9" hidden="1"/>
    <cellStyle name="Followed Hyperlink" xfId="14584" builtinId="9" hidden="1"/>
    <cellStyle name="Followed Hyperlink" xfId="14588" builtinId="9" hidden="1"/>
    <cellStyle name="Followed Hyperlink" xfId="14699" builtinId="9" hidden="1"/>
    <cellStyle name="Followed Hyperlink" xfId="14592" builtinId="9" hidden="1"/>
    <cellStyle name="Followed Hyperlink" xfId="14700" builtinId="9" hidden="1"/>
    <cellStyle name="Followed Hyperlink" xfId="14594" builtinId="9" hidden="1"/>
    <cellStyle name="Followed Hyperlink" xfId="14595" builtinId="9" hidden="1"/>
    <cellStyle name="Followed Hyperlink" xfId="14619" builtinId="9" hidden="1"/>
    <cellStyle name="Followed Hyperlink" xfId="13216" builtinId="9" hidden="1"/>
    <cellStyle name="Followed Hyperlink" xfId="13224" builtinId="9" hidden="1"/>
    <cellStyle name="Followed Hyperlink" xfId="13232" builtinId="9" hidden="1"/>
    <cellStyle name="Followed Hyperlink" xfId="13240" builtinId="9" hidden="1"/>
    <cellStyle name="Followed Hyperlink" xfId="13248" builtinId="9" hidden="1"/>
    <cellStyle name="Followed Hyperlink" xfId="13256" builtinId="9" hidden="1"/>
    <cellStyle name="Followed Hyperlink" xfId="13264" builtinId="9" hidden="1"/>
    <cellStyle name="Followed Hyperlink" xfId="13272" builtinId="9" hidden="1"/>
    <cellStyle name="Followed Hyperlink" xfId="13280" builtinId="9" hidden="1"/>
    <cellStyle name="Followed Hyperlink" xfId="13288" builtinId="9" hidden="1"/>
    <cellStyle name="Followed Hyperlink" xfId="13296" builtinId="9" hidden="1"/>
    <cellStyle name="Followed Hyperlink" xfId="13304" builtinId="9" hidden="1"/>
    <cellStyle name="Followed Hyperlink" xfId="13312" builtinId="9" hidden="1"/>
    <cellStyle name="Followed Hyperlink" xfId="13320" builtinId="9" hidden="1"/>
    <cellStyle name="Followed Hyperlink" xfId="13328" builtinId="9" hidden="1"/>
    <cellStyle name="Followed Hyperlink" xfId="13336" builtinId="9" hidden="1"/>
    <cellStyle name="Followed Hyperlink" xfId="13344" builtinId="9" hidden="1"/>
    <cellStyle name="Followed Hyperlink" xfId="13352" builtinId="9" hidden="1"/>
    <cellStyle name="Followed Hyperlink" xfId="13360" builtinId="9" hidden="1"/>
    <cellStyle name="Followed Hyperlink" xfId="14062" builtinId="9" hidden="1"/>
    <cellStyle name="Followed Hyperlink" xfId="15058" builtinId="9" hidden="1"/>
    <cellStyle name="Followed Hyperlink" xfId="14489" builtinId="9" hidden="1"/>
    <cellStyle name="Followed Hyperlink" xfId="14488" builtinId="9" hidden="1"/>
    <cellStyle name="Followed Hyperlink" xfId="14487" builtinId="9" hidden="1"/>
    <cellStyle name="Followed Hyperlink" xfId="14021" builtinId="9" hidden="1"/>
    <cellStyle name="Followed Hyperlink" xfId="14486" builtinId="9" hidden="1"/>
    <cellStyle name="Followed Hyperlink" xfId="14485" builtinId="9" hidden="1"/>
    <cellStyle name="Followed Hyperlink" xfId="14017" builtinId="9" hidden="1"/>
    <cellStyle name="Followed Hyperlink" xfId="14484" builtinId="9" hidden="1"/>
    <cellStyle name="Followed Hyperlink" xfId="14483" builtinId="9" hidden="1"/>
    <cellStyle name="Followed Hyperlink" xfId="14482" builtinId="9" hidden="1"/>
    <cellStyle name="Followed Hyperlink" xfId="14869" builtinId="9" hidden="1"/>
    <cellStyle name="Followed Hyperlink" xfId="14000" builtinId="9" hidden="1"/>
    <cellStyle name="Followed Hyperlink" xfId="13997" builtinId="9" hidden="1"/>
    <cellStyle name="Followed Hyperlink" xfId="13441" builtinId="9" hidden="1"/>
    <cellStyle name="Followed Hyperlink" xfId="14673" builtinId="9" hidden="1"/>
    <cellStyle name="Followed Hyperlink" xfId="14065" builtinId="9" hidden="1"/>
    <cellStyle name="Followed Hyperlink" xfId="14051" builtinId="9" hidden="1"/>
    <cellStyle name="Followed Hyperlink" xfId="14672" builtinId="9" hidden="1"/>
    <cellStyle name="Followed Hyperlink" xfId="14063" builtinId="9" hidden="1"/>
    <cellStyle name="Followed Hyperlink" xfId="14049" builtinId="9" hidden="1"/>
    <cellStyle name="Followed Hyperlink" xfId="14671" builtinId="9" hidden="1"/>
    <cellStyle name="Followed Hyperlink" xfId="14061" builtinId="9" hidden="1"/>
    <cellStyle name="Followed Hyperlink" xfId="14047" builtinId="9" hidden="1"/>
    <cellStyle name="Followed Hyperlink" xfId="14670" builtinId="9" hidden="1"/>
    <cellStyle name="Followed Hyperlink" xfId="14059" builtinId="9" hidden="1"/>
    <cellStyle name="Followed Hyperlink" xfId="14045" builtinId="9" hidden="1"/>
    <cellStyle name="Followed Hyperlink" xfId="14669" builtinId="9" hidden="1"/>
    <cellStyle name="Followed Hyperlink" xfId="14057" builtinId="9" hidden="1"/>
    <cellStyle name="Followed Hyperlink" xfId="14043" builtinId="9" hidden="1"/>
    <cellStyle name="Followed Hyperlink" xfId="14039" builtinId="9" hidden="1"/>
    <cellStyle name="Followed Hyperlink" xfId="13661" builtinId="9" hidden="1"/>
    <cellStyle name="Followed Hyperlink" xfId="15205" builtinId="9" hidden="1"/>
    <cellStyle name="Followed Hyperlink" xfId="15207" builtinId="9" hidden="1"/>
    <cellStyle name="Followed Hyperlink" xfId="15209" builtinId="9" hidden="1"/>
    <cellStyle name="Followed Hyperlink" xfId="15211" builtinId="9" hidden="1"/>
    <cellStyle name="Followed Hyperlink" xfId="15213" builtinId="9" hidden="1"/>
    <cellStyle name="Followed Hyperlink" xfId="15215" builtinId="9" hidden="1"/>
    <cellStyle name="Followed Hyperlink" xfId="15217" builtinId="9" hidden="1"/>
    <cellStyle name="Followed Hyperlink" xfId="15219" builtinId="9" hidden="1"/>
    <cellStyle name="Followed Hyperlink" xfId="15221" builtinId="9" hidden="1"/>
    <cellStyle name="Followed Hyperlink" xfId="15223" builtinId="9" hidden="1"/>
    <cellStyle name="Followed Hyperlink" xfId="15225" builtinId="9" hidden="1"/>
    <cellStyle name="Followed Hyperlink" xfId="15227" builtinId="9" hidden="1"/>
    <cellStyle name="Followed Hyperlink" xfId="15229" builtinId="9" hidden="1"/>
    <cellStyle name="Followed Hyperlink" xfId="15231" builtinId="9" hidden="1"/>
    <cellStyle name="Followed Hyperlink" xfId="15233" builtinId="9" hidden="1"/>
    <cellStyle name="Followed Hyperlink" xfId="15235" builtinId="9" hidden="1"/>
    <cellStyle name="Followed Hyperlink" xfId="15237" builtinId="9" hidden="1"/>
    <cellStyle name="Followed Hyperlink" xfId="15239" builtinId="9" hidden="1"/>
    <cellStyle name="Followed Hyperlink" xfId="15241" builtinId="9" hidden="1"/>
    <cellStyle name="Followed Hyperlink" xfId="15243" builtinId="9" hidden="1"/>
    <cellStyle name="Followed Hyperlink" xfId="15245" builtinId="9" hidden="1"/>
    <cellStyle name="Followed Hyperlink" xfId="15247" builtinId="9" hidden="1"/>
    <cellStyle name="Followed Hyperlink" xfId="15321" builtinId="9" hidden="1"/>
    <cellStyle name="Followed Hyperlink" xfId="15322" builtinId="9" hidden="1"/>
    <cellStyle name="Followed Hyperlink" xfId="15323" builtinId="9" hidden="1"/>
    <cellStyle name="Followed Hyperlink" xfId="15324" builtinId="9" hidden="1"/>
    <cellStyle name="Followed Hyperlink" xfId="15325" builtinId="9" hidden="1"/>
    <cellStyle name="Followed Hyperlink" xfId="15326" builtinId="9" hidden="1"/>
    <cellStyle name="Followed Hyperlink" xfId="15327" builtinId="9" hidden="1"/>
    <cellStyle name="Followed Hyperlink" xfId="15328" builtinId="9" hidden="1"/>
    <cellStyle name="Followed Hyperlink" xfId="15329" builtinId="9" hidden="1"/>
    <cellStyle name="Followed Hyperlink" xfId="15330" builtinId="9" hidden="1"/>
    <cellStyle name="Followed Hyperlink" xfId="15331" builtinId="9" hidden="1"/>
    <cellStyle name="Followed Hyperlink" xfId="15332" builtinId="9" hidden="1"/>
    <cellStyle name="Followed Hyperlink" xfId="15333" builtinId="9" hidden="1"/>
    <cellStyle name="Followed Hyperlink" xfId="15334" builtinId="9" hidden="1"/>
    <cellStyle name="Followed Hyperlink" xfId="15335" builtinId="9" hidden="1"/>
    <cellStyle name="Followed Hyperlink" xfId="15336" builtinId="9" hidden="1"/>
    <cellStyle name="Followed Hyperlink" xfId="15337" builtinId="9" hidden="1"/>
    <cellStyle name="Followed Hyperlink" xfId="15338" builtinId="9" hidden="1"/>
    <cellStyle name="Followed Hyperlink" xfId="15339" builtinId="9" hidden="1"/>
    <cellStyle name="Followed Hyperlink" xfId="15340" builtinId="9" hidden="1"/>
    <cellStyle name="Followed Hyperlink" xfId="15341" builtinId="9" hidden="1"/>
    <cellStyle name="Followed Hyperlink" xfId="15342" builtinId="9" hidden="1"/>
    <cellStyle name="Followed Hyperlink" xfId="15343" builtinId="9" hidden="1"/>
    <cellStyle name="Followed Hyperlink" xfId="15344" builtinId="9" hidden="1"/>
    <cellStyle name="Followed Hyperlink" xfId="15345" builtinId="9" hidden="1"/>
    <cellStyle name="Followed Hyperlink" xfId="15346" builtinId="9" hidden="1"/>
    <cellStyle name="Followed Hyperlink" xfId="15347" builtinId="9" hidden="1"/>
    <cellStyle name="Followed Hyperlink" xfId="15348" builtinId="9" hidden="1"/>
    <cellStyle name="Followed Hyperlink" xfId="15349"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55" builtinId="9" hidden="1"/>
    <cellStyle name="Followed Hyperlink" xfId="15356" builtinId="9" hidden="1"/>
    <cellStyle name="Followed Hyperlink" xfId="15357" builtinId="9" hidden="1"/>
    <cellStyle name="Followed Hyperlink" xfId="15358" builtinId="9" hidden="1"/>
    <cellStyle name="Followed Hyperlink" xfId="15359" builtinId="9" hidden="1"/>
    <cellStyle name="Followed Hyperlink" xfId="15360" builtinId="9" hidden="1"/>
    <cellStyle name="Followed Hyperlink" xfId="15361" builtinId="9" hidden="1"/>
    <cellStyle name="Followed Hyperlink" xfId="15441" builtinId="9" hidden="1"/>
    <cellStyle name="Followed Hyperlink" xfId="15442" builtinId="9" hidden="1"/>
    <cellStyle name="Followed Hyperlink" xfId="15443" builtinId="9" hidden="1"/>
    <cellStyle name="Followed Hyperlink" xfId="15444" builtinId="9" hidden="1"/>
    <cellStyle name="Followed Hyperlink" xfId="15445" builtinId="9" hidden="1"/>
    <cellStyle name="Followed Hyperlink" xfId="15446" builtinId="9" hidden="1"/>
    <cellStyle name="Followed Hyperlink" xfId="15447" builtinId="9" hidden="1"/>
    <cellStyle name="Followed Hyperlink" xfId="15448" builtinId="9" hidden="1"/>
    <cellStyle name="Followed Hyperlink" xfId="15449" builtinId="9" hidden="1"/>
    <cellStyle name="Followed Hyperlink" xfId="15450" builtinId="9" hidden="1"/>
    <cellStyle name="Followed Hyperlink" xfId="15451" builtinId="9" hidden="1"/>
    <cellStyle name="Followed Hyperlink" xfId="15452" builtinId="9" hidden="1"/>
    <cellStyle name="Followed Hyperlink" xfId="15453" builtinId="9" hidden="1"/>
    <cellStyle name="Followed Hyperlink" xfId="15454" builtinId="9" hidden="1"/>
    <cellStyle name="Followed Hyperlink" xfId="15455" builtinId="9" hidden="1"/>
    <cellStyle name="Followed Hyperlink" xfId="15456" builtinId="9" hidden="1"/>
    <cellStyle name="Followed Hyperlink" xfId="15457" builtinId="9" hidden="1"/>
    <cellStyle name="Followed Hyperlink" xfId="15458" builtinId="9" hidden="1"/>
    <cellStyle name="Followed Hyperlink" xfId="15459" builtinId="9" hidden="1"/>
    <cellStyle name="Followed Hyperlink" xfId="15460" builtinId="9" hidden="1"/>
    <cellStyle name="Followed Hyperlink" xfId="15461" builtinId="9" hidden="1"/>
    <cellStyle name="Followed Hyperlink" xfId="15462" builtinId="9" hidden="1"/>
    <cellStyle name="Followed Hyperlink" xfId="15463"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69" builtinId="9" hidden="1"/>
    <cellStyle name="Followed Hyperlink" xfId="15470" builtinId="9" hidden="1"/>
    <cellStyle name="Followed Hyperlink" xfId="15471" builtinId="9" hidden="1"/>
    <cellStyle name="Followed Hyperlink" xfId="15472" builtinId="9" hidden="1"/>
    <cellStyle name="Followed Hyperlink" xfId="15473" builtinId="9" hidden="1"/>
    <cellStyle name="Followed Hyperlink" xfId="15474" builtinId="9" hidden="1"/>
    <cellStyle name="Followed Hyperlink" xfId="15475" builtinId="9" hidden="1"/>
    <cellStyle name="Followed Hyperlink" xfId="15476" builtinId="9" hidden="1"/>
    <cellStyle name="Followed Hyperlink" xfId="15477" builtinId="9" hidden="1"/>
    <cellStyle name="Followed Hyperlink" xfId="15478" builtinId="9" hidden="1"/>
    <cellStyle name="Followed Hyperlink" xfId="15479" builtinId="9" hidden="1"/>
    <cellStyle name="Followed Hyperlink" xfId="15480" builtinId="9" hidden="1"/>
    <cellStyle name="Followed Hyperlink" xfId="15481" builtinId="9" hidden="1"/>
    <cellStyle name="Followed Hyperlink" xfId="15482" builtinId="9" hidden="1"/>
    <cellStyle name="Followed Hyperlink" xfId="15483" builtinId="9" hidden="1"/>
    <cellStyle name="Followed Hyperlink" xfId="15484" builtinId="9" hidden="1"/>
    <cellStyle name="Followed Hyperlink" xfId="15485" builtinId="9" hidden="1"/>
    <cellStyle name="Followed Hyperlink" xfId="15486" builtinId="9" hidden="1"/>
    <cellStyle name="Followed Hyperlink" xfId="15487" builtinId="9" hidden="1"/>
    <cellStyle name="Followed Hyperlink" xfId="15488" builtinId="9" hidden="1"/>
    <cellStyle name="Followed Hyperlink" xfId="15489" builtinId="9" hidden="1"/>
    <cellStyle name="Followed Hyperlink" xfId="15490" builtinId="9" hidden="1"/>
    <cellStyle name="Followed Hyperlink" xfId="15491" builtinId="9" hidden="1"/>
    <cellStyle name="Followed Hyperlink" xfId="15492" builtinId="9" hidden="1"/>
    <cellStyle name="Followed Hyperlink" xfId="15493" builtinId="9" hidden="1"/>
    <cellStyle name="Followed Hyperlink" xfId="15494" builtinId="9" hidden="1"/>
    <cellStyle name="Followed Hyperlink" xfId="15495" builtinId="9" hidden="1"/>
    <cellStyle name="Followed Hyperlink" xfId="15496" builtinId="9" hidden="1"/>
    <cellStyle name="Followed Hyperlink" xfId="15497" builtinId="9" hidden="1"/>
    <cellStyle name="Followed Hyperlink" xfId="15498" builtinId="9" hidden="1"/>
    <cellStyle name="Followed Hyperlink" xfId="15499" builtinId="9" hidden="1"/>
    <cellStyle name="Followed Hyperlink" xfId="15500" builtinId="9" hidden="1"/>
    <cellStyle name="Followed Hyperlink" xfId="15501"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07" builtinId="9" hidden="1"/>
    <cellStyle name="Followed Hyperlink" xfId="15508" builtinId="9" hidden="1"/>
    <cellStyle name="Followed Hyperlink" xfId="15509" builtinId="9" hidden="1"/>
    <cellStyle name="Followed Hyperlink" xfId="15510" builtinId="9" hidden="1"/>
    <cellStyle name="Followed Hyperlink" xfId="15511" builtinId="9" hidden="1"/>
    <cellStyle name="Followed Hyperlink" xfId="15512" builtinId="9" hidden="1"/>
    <cellStyle name="Followed Hyperlink" xfId="15513" builtinId="9" hidden="1"/>
    <cellStyle name="Followed Hyperlink" xfId="15514" builtinId="9" hidden="1"/>
    <cellStyle name="Followed Hyperlink" xfId="15515" builtinId="9" hidden="1"/>
    <cellStyle name="Followed Hyperlink" xfId="15521" builtinId="9" hidden="1"/>
    <cellStyle name="Followed Hyperlink" xfId="15522" builtinId="9" hidden="1"/>
    <cellStyle name="Followed Hyperlink" xfId="15523" builtinId="9" hidden="1"/>
    <cellStyle name="Followed Hyperlink" xfId="15524" builtinId="9" hidden="1"/>
    <cellStyle name="Followed Hyperlink" xfId="15525" builtinId="9" hidden="1"/>
    <cellStyle name="Followed Hyperlink" xfId="15526" builtinId="9" hidden="1"/>
    <cellStyle name="Followed Hyperlink" xfId="15527" builtinId="9" hidden="1"/>
    <cellStyle name="Followed Hyperlink" xfId="15528" builtinId="9" hidden="1"/>
    <cellStyle name="Followed Hyperlink" xfId="15529" builtinId="9" hidden="1"/>
    <cellStyle name="Followed Hyperlink" xfId="15530" builtinId="9" hidden="1"/>
    <cellStyle name="Followed Hyperlink" xfId="15531" builtinId="9" hidden="1"/>
    <cellStyle name="Followed Hyperlink" xfId="15532" builtinId="9" hidden="1"/>
    <cellStyle name="Followed Hyperlink" xfId="15533" builtinId="9" hidden="1"/>
    <cellStyle name="Followed Hyperlink" xfId="15534" builtinId="9" hidden="1"/>
    <cellStyle name="Followed Hyperlink" xfId="15535" builtinId="9" hidden="1"/>
    <cellStyle name="Followed Hyperlink" xfId="15536" builtinId="9" hidden="1"/>
    <cellStyle name="Followed Hyperlink" xfId="15537" builtinId="9" hidden="1"/>
    <cellStyle name="Followed Hyperlink" xfId="15538" builtinId="9" hidden="1"/>
    <cellStyle name="Followed Hyperlink" xfId="15539"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45" builtinId="9" hidden="1"/>
    <cellStyle name="Followed Hyperlink" xfId="15546" builtinId="9" hidden="1"/>
    <cellStyle name="Followed Hyperlink" xfId="15547" builtinId="9" hidden="1"/>
    <cellStyle name="Followed Hyperlink" xfId="15548" builtinId="9" hidden="1"/>
    <cellStyle name="Followed Hyperlink" xfId="15549" builtinId="9" hidden="1"/>
    <cellStyle name="Followed Hyperlink" xfId="15550" builtinId="9" hidden="1"/>
    <cellStyle name="Followed Hyperlink" xfId="15551" builtinId="9" hidden="1"/>
    <cellStyle name="Followed Hyperlink" xfId="15552" builtinId="9" hidden="1"/>
    <cellStyle name="Followed Hyperlink" xfId="15553" builtinId="9" hidden="1"/>
    <cellStyle name="Followed Hyperlink" xfId="15554" builtinId="9" hidden="1"/>
    <cellStyle name="Followed Hyperlink" xfId="15555" builtinId="9" hidden="1"/>
    <cellStyle name="Followed Hyperlink" xfId="15556" builtinId="9" hidden="1"/>
    <cellStyle name="Followed Hyperlink" xfId="15557" builtinId="9" hidden="1"/>
    <cellStyle name="Followed Hyperlink" xfId="15558" builtinId="9" hidden="1"/>
    <cellStyle name="Followed Hyperlink" xfId="15559" builtinId="9" hidden="1"/>
    <cellStyle name="Followed Hyperlink" xfId="15560" builtinId="9" hidden="1"/>
    <cellStyle name="Followed Hyperlink" xfId="15561" builtinId="9" hidden="1"/>
    <cellStyle name="Followed Hyperlink" xfId="15562" builtinId="9" hidden="1"/>
    <cellStyle name="Followed Hyperlink" xfId="15563" builtinId="9" hidden="1"/>
    <cellStyle name="Followed Hyperlink" xfId="15564" builtinId="9" hidden="1"/>
    <cellStyle name="Followed Hyperlink" xfId="15565" builtinId="9" hidden="1"/>
    <cellStyle name="Followed Hyperlink" xfId="15566" builtinId="9" hidden="1"/>
    <cellStyle name="Followed Hyperlink" xfId="15567" builtinId="9" hidden="1"/>
    <cellStyle name="Followed Hyperlink" xfId="15568" builtinId="9" hidden="1"/>
    <cellStyle name="Followed Hyperlink" xfId="15569" builtinId="9" hidden="1"/>
    <cellStyle name="Followed Hyperlink" xfId="15570" builtinId="9" hidden="1"/>
    <cellStyle name="Followed Hyperlink" xfId="15577"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3" builtinId="9" hidden="1"/>
    <cellStyle name="Followed Hyperlink" xfId="15584" builtinId="9" hidden="1"/>
    <cellStyle name="Followed Hyperlink" xfId="15585" builtinId="9" hidden="1"/>
    <cellStyle name="Followed Hyperlink" xfId="15586" builtinId="9" hidden="1"/>
    <cellStyle name="Followed Hyperlink" xfId="15587" builtinId="9" hidden="1"/>
    <cellStyle name="Followed Hyperlink" xfId="15588" builtinId="9" hidden="1"/>
    <cellStyle name="Followed Hyperlink" xfId="15589" builtinId="9" hidden="1"/>
    <cellStyle name="Followed Hyperlink" xfId="15590" builtinId="9" hidden="1"/>
    <cellStyle name="Followed Hyperlink" xfId="15591" builtinId="9" hidden="1"/>
    <cellStyle name="Followed Hyperlink" xfId="15592" builtinId="9" hidden="1"/>
    <cellStyle name="Followed Hyperlink" xfId="15593" builtinId="9" hidden="1"/>
    <cellStyle name="Followed Hyperlink" xfId="15594" builtinId="9" hidden="1"/>
    <cellStyle name="Followed Hyperlink" xfId="15595" builtinId="9" hidden="1"/>
    <cellStyle name="Followed Hyperlink" xfId="15596" builtinId="9" hidden="1"/>
    <cellStyle name="Followed Hyperlink" xfId="15597" builtinId="9" hidden="1"/>
    <cellStyle name="Followed Hyperlink" xfId="15598" builtinId="9" hidden="1"/>
    <cellStyle name="Followed Hyperlink" xfId="15599" builtinId="9" hidden="1"/>
    <cellStyle name="Followed Hyperlink" xfId="15600" builtinId="9" hidden="1"/>
    <cellStyle name="Followed Hyperlink" xfId="15601" builtinId="9" hidden="1"/>
    <cellStyle name="Followed Hyperlink" xfId="15602" builtinId="9" hidden="1"/>
    <cellStyle name="Followed Hyperlink" xfId="15603" builtinId="9" hidden="1"/>
    <cellStyle name="Followed Hyperlink" xfId="15604" builtinId="9" hidden="1"/>
    <cellStyle name="Followed Hyperlink" xfId="15605" builtinId="9" hidden="1"/>
    <cellStyle name="Followed Hyperlink" xfId="15606" builtinId="9" hidden="1"/>
    <cellStyle name="Followed Hyperlink" xfId="15607" builtinId="9" hidden="1"/>
    <cellStyle name="Followed Hyperlink" xfId="15608" builtinId="9" hidden="1"/>
    <cellStyle name="Followed Hyperlink" xfId="15609" builtinId="9" hidden="1"/>
    <cellStyle name="Followed Hyperlink" xfId="15610" builtinId="9" hidden="1"/>
    <cellStyle name="Followed Hyperlink" xfId="15611" builtinId="9" hidden="1"/>
    <cellStyle name="Followed Hyperlink" xfId="15612" builtinId="9" hidden="1"/>
    <cellStyle name="Followed Hyperlink" xfId="15613" builtinId="9" hidden="1"/>
    <cellStyle name="Followed Hyperlink" xfId="15614" builtinId="9" hidden="1"/>
    <cellStyle name="Followed Hyperlink" xfId="15615"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1" builtinId="9" hidden="1"/>
    <cellStyle name="Followed Hyperlink" xfId="15622" builtinId="9" hidden="1"/>
    <cellStyle name="Followed Hyperlink" xfId="15623" builtinId="9" hidden="1"/>
    <cellStyle name="Followed Hyperlink" xfId="15624" builtinId="9" hidden="1"/>
    <cellStyle name="Followed Hyperlink" xfId="15625" builtinId="9" hidden="1"/>
    <cellStyle name="Followed Hyperlink" xfId="15626" builtinId="9" hidden="1"/>
    <cellStyle name="Followed Hyperlink" xfId="15627" builtinId="9" hidden="1"/>
    <cellStyle name="Followed Hyperlink" xfId="15628" builtinId="9" hidden="1"/>
    <cellStyle name="Followed Hyperlink" xfId="15629" builtinId="9" hidden="1"/>
    <cellStyle name="Followed Hyperlink" xfId="15630" builtinId="9" hidden="1"/>
    <cellStyle name="Followed Hyperlink" xfId="15631" builtinId="9" hidden="1"/>
    <cellStyle name="Followed Hyperlink" xfId="15632" builtinId="9" hidden="1"/>
    <cellStyle name="Followed Hyperlink" xfId="15633" builtinId="9" hidden="1"/>
    <cellStyle name="Followed Hyperlink" xfId="15634" builtinId="9" hidden="1"/>
    <cellStyle name="Followed Hyperlink" xfId="15635" builtinId="9" hidden="1"/>
    <cellStyle name="Followed Hyperlink" xfId="15636" builtinId="9" hidden="1"/>
    <cellStyle name="Followed Hyperlink" xfId="15637" builtinId="9" hidden="1"/>
    <cellStyle name="Followed Hyperlink" xfId="15638" builtinId="9" hidden="1"/>
    <cellStyle name="Followed Hyperlink" xfId="15639" builtinId="9" hidden="1"/>
    <cellStyle name="Followed Hyperlink" xfId="15640" builtinId="9" hidden="1"/>
    <cellStyle name="Followed Hyperlink" xfId="15641" builtinId="9" hidden="1"/>
    <cellStyle name="Followed Hyperlink" xfId="15642" builtinId="9" hidden="1"/>
    <cellStyle name="Followed Hyperlink" xfId="15643" builtinId="9" hidden="1"/>
    <cellStyle name="Followed Hyperlink" xfId="15644" builtinId="9" hidden="1"/>
    <cellStyle name="Followed Hyperlink" xfId="15645" builtinId="9" hidden="1"/>
    <cellStyle name="Followed Hyperlink" xfId="15646" builtinId="9" hidden="1"/>
    <cellStyle name="Followed Hyperlink" xfId="15647" builtinId="9" hidden="1"/>
    <cellStyle name="Followed Hyperlink" xfId="15648" builtinId="9" hidden="1"/>
    <cellStyle name="Followed Hyperlink" xfId="15649" builtinId="9" hidden="1"/>
    <cellStyle name="Followed Hyperlink" xfId="15650" builtinId="9" hidden="1"/>
    <cellStyle name="Followed Hyperlink" xfId="15651" builtinId="9" hidden="1"/>
    <cellStyle name="Followed Hyperlink" xfId="15652" builtinId="9" hidden="1"/>
    <cellStyle name="Followed Hyperlink" xfId="15653"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59" builtinId="9" hidden="1"/>
    <cellStyle name="Followed Hyperlink" xfId="15660" builtinId="9" hidden="1"/>
    <cellStyle name="Followed Hyperlink" xfId="15661" builtinId="9" hidden="1"/>
    <cellStyle name="Followed Hyperlink" xfId="15662" builtinId="9" hidden="1"/>
    <cellStyle name="Followed Hyperlink" xfId="15663" builtinId="9" hidden="1"/>
    <cellStyle name="Followed Hyperlink" xfId="15664" builtinId="9" hidden="1"/>
    <cellStyle name="Followed Hyperlink" xfId="15665" builtinId="9" hidden="1"/>
    <cellStyle name="Followed Hyperlink" xfId="15666" builtinId="9" hidden="1"/>
    <cellStyle name="Followed Hyperlink" xfId="15667" builtinId="9" hidden="1"/>
    <cellStyle name="Followed Hyperlink" xfId="15668" builtinId="9" hidden="1"/>
    <cellStyle name="Followed Hyperlink" xfId="15669" builtinId="9" hidden="1"/>
    <cellStyle name="Followed Hyperlink" xfId="15670" builtinId="9" hidden="1"/>
    <cellStyle name="Followed Hyperlink" xfId="15671" builtinId="9" hidden="1"/>
    <cellStyle name="Followed Hyperlink" xfId="15672" builtinId="9" hidden="1"/>
    <cellStyle name="Followed Hyperlink" xfId="15673" builtinId="9" hidden="1"/>
    <cellStyle name="Followed Hyperlink" xfId="15674" builtinId="9" hidden="1"/>
    <cellStyle name="Followed Hyperlink" xfId="15675" builtinId="9" hidden="1"/>
    <cellStyle name="Followed Hyperlink" xfId="15676" builtinId="9" hidden="1"/>
    <cellStyle name="Followed Hyperlink" xfId="15677" builtinId="9" hidden="1"/>
    <cellStyle name="Followed Hyperlink" xfId="15678" builtinId="9" hidden="1"/>
    <cellStyle name="Followed Hyperlink" xfId="15679" builtinId="9" hidden="1"/>
    <cellStyle name="Followed Hyperlink" xfId="15680" builtinId="9" hidden="1"/>
    <cellStyle name="Followed Hyperlink" xfId="15681" builtinId="9" hidden="1"/>
    <cellStyle name="Followed Hyperlink" xfId="15682" builtinId="9" hidden="1"/>
    <cellStyle name="Followed Hyperlink" xfId="15683" builtinId="9" hidden="1"/>
    <cellStyle name="Followed Hyperlink" xfId="15684" builtinId="9" hidden="1"/>
    <cellStyle name="Followed Hyperlink" xfId="15685" builtinId="9" hidden="1"/>
    <cellStyle name="Followed Hyperlink" xfId="15686" builtinId="9" hidden="1"/>
    <cellStyle name="Followed Hyperlink" xfId="15687" builtinId="9" hidden="1"/>
    <cellStyle name="Followed Hyperlink" xfId="15688" builtinId="9" hidden="1"/>
    <cellStyle name="Followed Hyperlink" xfId="15689" builtinId="9" hidden="1"/>
    <cellStyle name="Followed Hyperlink" xfId="15690" builtinId="9" hidden="1"/>
    <cellStyle name="Followed Hyperlink" xfId="15691"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697" builtinId="9" hidden="1"/>
    <cellStyle name="Followed Hyperlink" xfId="15698" builtinId="9" hidden="1"/>
    <cellStyle name="Followed Hyperlink" xfId="15699" builtinId="9" hidden="1"/>
    <cellStyle name="Followed Hyperlink" xfId="15700" builtinId="9" hidden="1"/>
    <cellStyle name="Followed Hyperlink" xfId="15701" builtinId="9" hidden="1"/>
    <cellStyle name="Followed Hyperlink" xfId="15702" builtinId="9" hidden="1"/>
    <cellStyle name="Followed Hyperlink" xfId="15703" builtinId="9" hidden="1"/>
    <cellStyle name="Followed Hyperlink" xfId="15704" builtinId="9" hidden="1"/>
    <cellStyle name="Followed Hyperlink" xfId="15705" builtinId="9" hidden="1"/>
    <cellStyle name="Followed Hyperlink" xfId="15706" builtinId="9" hidden="1"/>
    <cellStyle name="Followed Hyperlink" xfId="15707" builtinId="9" hidden="1"/>
    <cellStyle name="Followed Hyperlink" xfId="15708" builtinId="9" hidden="1"/>
    <cellStyle name="Followed Hyperlink" xfId="15709" builtinId="9" hidden="1"/>
    <cellStyle name="Followed Hyperlink" xfId="15710" builtinId="9" hidden="1"/>
    <cellStyle name="Followed Hyperlink" xfId="15711" builtinId="9" hidden="1"/>
    <cellStyle name="Followed Hyperlink" xfId="15712" builtinId="9" hidden="1"/>
    <cellStyle name="Followed Hyperlink" xfId="15713" builtinId="9" hidden="1"/>
    <cellStyle name="Followed Hyperlink" xfId="15714" builtinId="9" hidden="1"/>
    <cellStyle name="Followed Hyperlink" xfId="15715" builtinId="9" hidden="1"/>
    <cellStyle name="Followed Hyperlink" xfId="15716" builtinId="9" hidden="1"/>
    <cellStyle name="Followed Hyperlink" xfId="15717" builtinId="9" hidden="1"/>
    <cellStyle name="Followed Hyperlink" xfId="15718" builtinId="9" hidden="1"/>
    <cellStyle name="Followed Hyperlink" xfId="15719" builtinId="9" hidden="1"/>
    <cellStyle name="Followed Hyperlink" xfId="15720" builtinId="9" hidden="1"/>
    <cellStyle name="Followed Hyperlink" xfId="15721" builtinId="9" hidden="1"/>
    <cellStyle name="Followed Hyperlink" xfId="15722" builtinId="9" hidden="1"/>
    <cellStyle name="Followed Hyperlink" xfId="15723" builtinId="9" hidden="1"/>
    <cellStyle name="Followed Hyperlink" xfId="15724" builtinId="9" hidden="1"/>
    <cellStyle name="Followed Hyperlink" xfId="15411" builtinId="9" hidden="1"/>
    <cellStyle name="Followed Hyperlink" xfId="16062" builtinId="9" hidden="1"/>
    <cellStyle name="Followed Hyperlink" xfId="16025" builtinId="9" hidden="1"/>
    <cellStyle name="Followed Hyperlink" xfId="15910" builtinId="9" hidden="1"/>
    <cellStyle name="Followed Hyperlink" xfId="15890" builtinId="9" hidden="1"/>
    <cellStyle name="Followed Hyperlink" xfId="15893" builtinId="9" hidden="1"/>
    <cellStyle name="Followed Hyperlink" xfId="15974" builtinId="9" hidden="1"/>
    <cellStyle name="Followed Hyperlink" xfId="15810" builtinId="9" hidden="1"/>
    <cellStyle name="Followed Hyperlink" xfId="15426" builtinId="9" hidden="1"/>
    <cellStyle name="Followed Hyperlink" xfId="15880" builtinId="9" hidden="1"/>
    <cellStyle name="Followed Hyperlink" xfId="15782" builtinId="9" hidden="1"/>
    <cellStyle name="Followed Hyperlink" xfId="15966" builtinId="9" hidden="1"/>
    <cellStyle name="Followed Hyperlink" xfId="15781" builtinId="9" hidden="1"/>
    <cellStyle name="Followed Hyperlink" xfId="15437" builtinId="9" hidden="1"/>
    <cellStyle name="Followed Hyperlink" xfId="16097" builtinId="9" hidden="1"/>
    <cellStyle name="Followed Hyperlink" xfId="15963" builtinId="9" hidden="1"/>
    <cellStyle name="Followed Hyperlink" xfId="15858" builtinId="9" hidden="1"/>
    <cellStyle name="Followed Hyperlink" xfId="15779" builtinId="9" hidden="1"/>
    <cellStyle name="Followed Hyperlink" xfId="15780" builtinId="9" hidden="1"/>
    <cellStyle name="Followed Hyperlink" xfId="16451" builtinId="9" hidden="1"/>
    <cellStyle name="Followed Hyperlink" xfId="16103" builtinId="9" hidden="1"/>
    <cellStyle name="Followed Hyperlink" xfId="16116" builtinId="9" hidden="1"/>
    <cellStyle name="Followed Hyperlink" xfId="16012" builtinId="9" hidden="1"/>
    <cellStyle name="Followed Hyperlink" xfId="16011" builtinId="9" hidden="1"/>
    <cellStyle name="Followed Hyperlink" xfId="16010" builtinId="9" hidden="1"/>
    <cellStyle name="Followed Hyperlink" xfId="16009" builtinId="9" hidden="1"/>
    <cellStyle name="Followed Hyperlink" xfId="15806" builtinId="9" hidden="1"/>
    <cellStyle name="Followed Hyperlink" xfId="15434" builtinId="9" hidden="1"/>
    <cellStyle name="Followed Hyperlink" xfId="15777" builtinId="9" hidden="1"/>
    <cellStyle name="Followed Hyperlink" xfId="16079" builtinId="9" hidden="1"/>
    <cellStyle name="Followed Hyperlink" xfId="15775" builtinId="9" hidden="1"/>
    <cellStyle name="Followed Hyperlink" xfId="15776" builtinId="9" hidden="1"/>
    <cellStyle name="Followed Hyperlink" xfId="15408" builtinId="9" hidden="1"/>
    <cellStyle name="Followed Hyperlink" xfId="15975" builtinId="9" hidden="1"/>
    <cellStyle name="Followed Hyperlink" xfId="15801" builtinId="9" hidden="1"/>
    <cellStyle name="Followed Hyperlink" xfId="15802" builtinId="9" hidden="1"/>
    <cellStyle name="Followed Hyperlink" xfId="15422" builtinId="9" hidden="1"/>
    <cellStyle name="Followed Hyperlink" xfId="16008" builtinId="9" hidden="1"/>
    <cellStyle name="Followed Hyperlink" xfId="14003" builtinId="9" hidden="1"/>
    <cellStyle name="Followed Hyperlink" xfId="16067" builtinId="9" hidden="1"/>
    <cellStyle name="Followed Hyperlink" xfId="16041" builtinId="9" hidden="1"/>
    <cellStyle name="Followed Hyperlink" xfId="16007" builtinId="9" hidden="1"/>
    <cellStyle name="Followed Hyperlink" xfId="16051" builtinId="9" hidden="1"/>
    <cellStyle name="Followed Hyperlink" xfId="15989" builtinId="9" hidden="1"/>
    <cellStyle name="Followed Hyperlink" xfId="16053" builtinId="9" hidden="1"/>
    <cellStyle name="Followed Hyperlink" xfId="16006" builtinId="9" hidden="1"/>
    <cellStyle name="Followed Hyperlink" xfId="16005" builtinId="9" hidden="1"/>
    <cellStyle name="Followed Hyperlink" xfId="16004" builtinId="9" hidden="1"/>
    <cellStyle name="Followed Hyperlink" xfId="14710" builtinId="9" hidden="1"/>
    <cellStyle name="Followed Hyperlink" xfId="15987" builtinId="9" hidden="1"/>
    <cellStyle name="Followed Hyperlink" xfId="15262" builtinId="9" hidden="1"/>
    <cellStyle name="Followed Hyperlink" xfId="14709" builtinId="9" hidden="1"/>
    <cellStyle name="Followed Hyperlink" xfId="16064" builtinId="9" hidden="1"/>
    <cellStyle name="Followed Hyperlink" xfId="16027" builtinId="9" hidden="1"/>
    <cellStyle name="Followed Hyperlink" xfId="15911" builtinId="9" hidden="1"/>
    <cellStyle name="Followed Hyperlink" xfId="15871" builtinId="9" hidden="1"/>
    <cellStyle name="Followed Hyperlink" xfId="15849" builtinId="9" hidden="1"/>
    <cellStyle name="Followed Hyperlink" xfId="15800" builtinId="9" hidden="1"/>
    <cellStyle name="Followed Hyperlink" xfId="15433" builtinId="9" hidden="1"/>
    <cellStyle name="Followed Hyperlink" xfId="15971" builtinId="9" hidden="1"/>
    <cellStyle name="Followed Hyperlink" xfId="15857" builtinId="9" hidden="1"/>
    <cellStyle name="Followed Hyperlink" xfId="15771" builtinId="9" hidden="1"/>
    <cellStyle name="Followed Hyperlink" xfId="15770" builtinId="9" hidden="1"/>
    <cellStyle name="Followed Hyperlink" xfId="15769" builtinId="9" hidden="1"/>
    <cellStyle name="Followed Hyperlink" xfId="15768" builtinId="9" hidden="1"/>
    <cellStyle name="Followed Hyperlink" xfId="15416" builtinId="9" hidden="1"/>
    <cellStyle name="Followed Hyperlink" xfId="16090" builtinId="9" hidden="1"/>
    <cellStyle name="Followed Hyperlink" xfId="15401" builtinId="9" hidden="1"/>
    <cellStyle name="Followed Hyperlink" xfId="15895" builtinId="9" hidden="1"/>
    <cellStyle name="Followed Hyperlink" xfId="15885" builtinId="9" hidden="1"/>
    <cellStyle name="Followed Hyperlink" xfId="15798" builtinId="9" hidden="1"/>
    <cellStyle name="Followed Hyperlink" xfId="15413" builtinId="9" hidden="1"/>
    <cellStyle name="Followed Hyperlink" xfId="15981" builtinId="9" hidden="1"/>
    <cellStyle name="Followed Hyperlink" xfId="15886" builtinId="9" hidden="1"/>
    <cellStyle name="Followed Hyperlink" xfId="15797" builtinId="9" hidden="1"/>
    <cellStyle name="Followed Hyperlink" xfId="15364" builtinId="9" hidden="1"/>
    <cellStyle name="Followed Hyperlink" xfId="15765" builtinId="9" hidden="1"/>
    <cellStyle name="Followed Hyperlink" xfId="15764" builtinId="9" hidden="1"/>
    <cellStyle name="Followed Hyperlink" xfId="15400" builtinId="9" hidden="1"/>
    <cellStyle name="Followed Hyperlink" xfId="15763" builtinId="9" hidden="1"/>
    <cellStyle name="Followed Hyperlink" xfId="15399" builtinId="9" hidden="1"/>
    <cellStyle name="Followed Hyperlink" xfId="16039" builtinId="9" hidden="1"/>
    <cellStyle name="Followed Hyperlink" xfId="16002" builtinId="9" hidden="1"/>
    <cellStyle name="Followed Hyperlink" xfId="15758" builtinId="9" hidden="1"/>
    <cellStyle name="Followed Hyperlink" xfId="15762" builtinId="9" hidden="1"/>
    <cellStyle name="Followed Hyperlink" xfId="15794" builtinId="9" hidden="1"/>
    <cellStyle name="Followed Hyperlink" xfId="15418" builtinId="9" hidden="1"/>
    <cellStyle name="Followed Hyperlink" xfId="16072" builtinId="9" hidden="1"/>
    <cellStyle name="Followed Hyperlink" xfId="15759" builtinId="9" hidden="1"/>
    <cellStyle name="Followed Hyperlink" xfId="15760" builtinId="9" hidden="1"/>
    <cellStyle name="Followed Hyperlink" xfId="15398" builtinId="9" hidden="1"/>
    <cellStyle name="Followed Hyperlink" xfId="16095" builtinId="9" hidden="1"/>
    <cellStyle name="Followed Hyperlink" xfId="16037" builtinId="9" hidden="1"/>
    <cellStyle name="Followed Hyperlink" xfId="16450" builtinId="9" hidden="1"/>
    <cellStyle name="Followed Hyperlink" xfId="16109" builtinId="9" hidden="1"/>
    <cellStyle name="Followed Hyperlink" xfId="16106" builtinId="9" hidden="1"/>
    <cellStyle name="Followed Hyperlink" xfId="16092" builtinId="9" hidden="1"/>
    <cellStyle name="Followed Hyperlink" xfId="15395" builtinId="9" hidden="1"/>
    <cellStyle name="Followed Hyperlink" xfId="15999" builtinId="9" hidden="1"/>
    <cellStyle name="Followed Hyperlink" xfId="15998" builtinId="9" hidden="1"/>
    <cellStyle name="Followed Hyperlink" xfId="15997" builtinId="9" hidden="1"/>
    <cellStyle name="Followed Hyperlink" xfId="15996" builtinId="9" hidden="1"/>
    <cellStyle name="Followed Hyperlink" xfId="15791" builtinId="9" hidden="1"/>
    <cellStyle name="Followed Hyperlink" xfId="15431" builtinId="9" hidden="1"/>
    <cellStyle name="Followed Hyperlink" xfId="15756" builtinId="9" hidden="1"/>
    <cellStyle name="Followed Hyperlink" xfId="15789" builtinId="9" hidden="1"/>
    <cellStyle name="Followed Hyperlink" xfId="15396" builtinId="9" hidden="1"/>
    <cellStyle name="Followed Hyperlink" xfId="16094" builtinId="9" hidden="1"/>
    <cellStyle name="Followed Hyperlink" xfId="16036" builtinId="9" hidden="1"/>
    <cellStyle name="Followed Hyperlink" xfId="16034" builtinId="9" hidden="1"/>
    <cellStyle name="Followed Hyperlink" xfId="16088" builtinId="9" hidden="1"/>
    <cellStyle name="Followed Hyperlink" xfId="16086" builtinId="9" hidden="1"/>
    <cellStyle name="Followed Hyperlink" xfId="16081" builtinId="9" hidden="1"/>
    <cellStyle name="Followed Hyperlink" xfId="16066" builtinId="9" hidden="1"/>
    <cellStyle name="Followed Hyperlink" xfId="16115" builtinId="9" hidden="1"/>
    <cellStyle name="Followed Hyperlink" xfId="15394" builtinId="9" hidden="1"/>
    <cellStyle name="Followed Hyperlink" xfId="15751" builtinId="9" hidden="1"/>
    <cellStyle name="Followed Hyperlink" xfId="15752" builtinId="9" hidden="1"/>
    <cellStyle name="Followed Hyperlink" xfId="15252" builtinId="9" hidden="1"/>
    <cellStyle name="Followed Hyperlink" xfId="15201" builtinId="9" hidden="1"/>
    <cellStyle name="Followed Hyperlink" xfId="16032" builtinId="9" hidden="1"/>
    <cellStyle name="Followed Hyperlink" xfId="16048" builtinId="9" hidden="1"/>
    <cellStyle name="Followed Hyperlink" xfId="15914" builtinId="9" hidden="1"/>
    <cellStyle name="Followed Hyperlink" xfId="16049" builtinId="9" hidden="1"/>
    <cellStyle name="Followed Hyperlink" xfId="15985" builtinId="9" hidden="1"/>
    <cellStyle name="Followed Hyperlink" xfId="15903" builtinId="9" hidden="1"/>
    <cellStyle name="Followed Hyperlink" xfId="15859" builtinId="9" hidden="1"/>
    <cellStyle name="Followed Hyperlink" xfId="15868" builtinId="9" hidden="1"/>
    <cellStyle name="Followed Hyperlink" xfId="16063" builtinId="9" hidden="1"/>
    <cellStyle name="Followed Hyperlink" xfId="16026" builtinId="9" hidden="1"/>
    <cellStyle name="Followed Hyperlink" xfId="15909" builtinId="9" hidden="1"/>
    <cellStyle name="Followed Hyperlink" xfId="15889" builtinId="9" hidden="1"/>
    <cellStyle name="Followed Hyperlink" xfId="16061" builtinId="9" hidden="1"/>
    <cellStyle name="Followed Hyperlink" xfId="16024" builtinId="9" hidden="1"/>
    <cellStyle name="Followed Hyperlink" xfId="15972" builtinId="9" hidden="1"/>
    <cellStyle name="Followed Hyperlink" xfId="15898" builtinId="9" hidden="1"/>
    <cellStyle name="Followed Hyperlink" xfId="15784" builtinId="9" hidden="1"/>
    <cellStyle name="Followed Hyperlink" xfId="15882" builtinId="9" hidden="1"/>
    <cellStyle name="Followed Hyperlink" xfId="15964" builtinId="9" hidden="1"/>
    <cellStyle name="Followed Hyperlink" xfId="15750" builtinId="9" hidden="1"/>
    <cellStyle name="Followed Hyperlink" xfId="15848" builtinId="9" hidden="1"/>
    <cellStyle name="Followed Hyperlink" xfId="15954" builtinId="9" hidden="1"/>
    <cellStyle name="Followed Hyperlink" xfId="15390" builtinId="9" hidden="1"/>
    <cellStyle name="Followed Hyperlink" xfId="15953" builtinId="9" hidden="1"/>
    <cellStyle name="Followed Hyperlink" xfId="15892" builtinId="9" hidden="1"/>
    <cellStyle name="Followed Hyperlink" xfId="15389" builtinId="9" hidden="1"/>
    <cellStyle name="Followed Hyperlink" xfId="15908" builtinId="9" hidden="1"/>
    <cellStyle name="Followed Hyperlink" xfId="15844" builtinId="9" hidden="1"/>
    <cellStyle name="Followed Hyperlink" xfId="15415" builtinId="9" hidden="1"/>
    <cellStyle name="Followed Hyperlink" xfId="14605" builtinId="9" hidden="1"/>
    <cellStyle name="Followed Hyperlink" xfId="16447" builtinId="9" hidden="1"/>
    <cellStyle name="Followed Hyperlink" xfId="16445" builtinId="9" hidden="1"/>
    <cellStyle name="Followed Hyperlink" xfId="16443" builtinId="9" hidden="1"/>
    <cellStyle name="Followed Hyperlink" xfId="16441" builtinId="9" hidden="1"/>
    <cellStyle name="Followed Hyperlink" xfId="16439" builtinId="9" hidden="1"/>
    <cellStyle name="Followed Hyperlink" xfId="16437" builtinId="9" hidden="1"/>
    <cellStyle name="Followed Hyperlink" xfId="16435" builtinId="9" hidden="1"/>
    <cellStyle name="Followed Hyperlink" xfId="16433" builtinId="9" hidden="1"/>
    <cellStyle name="Followed Hyperlink" xfId="16431" builtinId="9" hidden="1"/>
    <cellStyle name="Followed Hyperlink" xfId="16429" builtinId="9" hidden="1"/>
    <cellStyle name="Followed Hyperlink" xfId="16427" builtinId="9" hidden="1"/>
    <cellStyle name="Followed Hyperlink" xfId="16425" builtinId="9" hidden="1"/>
    <cellStyle name="Followed Hyperlink" xfId="16423" builtinId="9" hidden="1"/>
    <cellStyle name="Followed Hyperlink" xfId="16421" builtinId="9" hidden="1"/>
    <cellStyle name="Followed Hyperlink" xfId="16419" builtinId="9" hidden="1"/>
    <cellStyle name="Followed Hyperlink" xfId="16417" builtinId="9" hidden="1"/>
    <cellStyle name="Followed Hyperlink" xfId="16415" builtinId="9" hidden="1"/>
    <cellStyle name="Followed Hyperlink" xfId="16413" builtinId="9" hidden="1"/>
    <cellStyle name="Followed Hyperlink" xfId="16411" builtinId="9" hidden="1"/>
    <cellStyle name="Followed Hyperlink" xfId="16409" builtinId="9" hidden="1"/>
    <cellStyle name="Followed Hyperlink" xfId="16407" builtinId="9" hidden="1"/>
    <cellStyle name="Followed Hyperlink" xfId="16405" builtinId="9" hidden="1"/>
    <cellStyle name="Followed Hyperlink" xfId="16403" builtinId="9" hidden="1"/>
    <cellStyle name="Followed Hyperlink" xfId="16401" builtinId="9" hidden="1"/>
    <cellStyle name="Followed Hyperlink" xfId="16399" builtinId="9" hidden="1"/>
    <cellStyle name="Followed Hyperlink" xfId="16397" builtinId="9" hidden="1"/>
    <cellStyle name="Followed Hyperlink" xfId="16395" builtinId="9" hidden="1"/>
    <cellStyle name="Followed Hyperlink" xfId="16393" builtinId="9" hidden="1"/>
    <cellStyle name="Followed Hyperlink" xfId="16391" builtinId="9" hidden="1"/>
    <cellStyle name="Followed Hyperlink" xfId="16389" builtinId="9" hidden="1"/>
    <cellStyle name="Followed Hyperlink" xfId="16387" builtinId="9" hidden="1"/>
    <cellStyle name="Followed Hyperlink" xfId="16385" builtinId="9" hidden="1"/>
    <cellStyle name="Followed Hyperlink" xfId="16383" builtinId="9" hidden="1"/>
    <cellStyle name="Followed Hyperlink" xfId="16381" builtinId="9" hidden="1"/>
    <cellStyle name="Followed Hyperlink" xfId="16379" builtinId="9" hidden="1"/>
    <cellStyle name="Followed Hyperlink" xfId="16377" builtinId="9" hidden="1"/>
    <cellStyle name="Followed Hyperlink" xfId="16375" builtinId="9" hidden="1"/>
    <cellStyle name="Followed Hyperlink" xfId="16373" builtinId="9" hidden="1"/>
    <cellStyle name="Followed Hyperlink" xfId="16371" builtinId="9" hidden="1"/>
    <cellStyle name="Followed Hyperlink" xfId="16369" builtinId="9" hidden="1"/>
    <cellStyle name="Followed Hyperlink" xfId="16367" builtinId="9" hidden="1"/>
    <cellStyle name="Followed Hyperlink" xfId="16365" builtinId="9" hidden="1"/>
    <cellStyle name="Followed Hyperlink" xfId="16363" builtinId="9" hidden="1"/>
    <cellStyle name="Followed Hyperlink" xfId="16361" builtinId="9" hidden="1"/>
    <cellStyle name="Followed Hyperlink" xfId="16359" builtinId="9" hidden="1"/>
    <cellStyle name="Followed Hyperlink" xfId="16357" builtinId="9" hidden="1"/>
    <cellStyle name="Followed Hyperlink" xfId="16355" builtinId="9" hidden="1"/>
    <cellStyle name="Followed Hyperlink" xfId="16353" builtinId="9" hidden="1"/>
    <cellStyle name="Followed Hyperlink" xfId="16351" builtinId="9" hidden="1"/>
    <cellStyle name="Followed Hyperlink" xfId="16349" builtinId="9" hidden="1"/>
    <cellStyle name="Followed Hyperlink" xfId="16347" builtinId="9" hidden="1"/>
    <cellStyle name="Followed Hyperlink" xfId="16345" builtinId="9" hidden="1"/>
    <cellStyle name="Followed Hyperlink" xfId="16343" builtinId="9" hidden="1"/>
    <cellStyle name="Followed Hyperlink" xfId="16341" builtinId="9" hidden="1"/>
    <cellStyle name="Followed Hyperlink" xfId="16339" builtinId="9" hidden="1"/>
    <cellStyle name="Followed Hyperlink" xfId="16337" builtinId="9" hidden="1"/>
    <cellStyle name="Followed Hyperlink" xfId="16335" builtinId="9" hidden="1"/>
    <cellStyle name="Followed Hyperlink" xfId="16333" builtinId="9" hidden="1"/>
    <cellStyle name="Followed Hyperlink" xfId="16331" builtinId="9" hidden="1"/>
    <cellStyle name="Followed Hyperlink" xfId="16329" builtinId="9" hidden="1"/>
    <cellStyle name="Followed Hyperlink" xfId="16327" builtinId="9" hidden="1"/>
    <cellStyle name="Followed Hyperlink" xfId="16325" builtinId="9" hidden="1"/>
    <cellStyle name="Followed Hyperlink" xfId="16323" builtinId="9" hidden="1"/>
    <cellStyle name="Followed Hyperlink" xfId="16321" builtinId="9" hidden="1"/>
    <cellStyle name="Followed Hyperlink" xfId="16319" builtinId="9" hidden="1"/>
    <cellStyle name="Followed Hyperlink" xfId="16317" builtinId="9" hidden="1"/>
    <cellStyle name="Followed Hyperlink" xfId="16315" builtinId="9" hidden="1"/>
    <cellStyle name="Followed Hyperlink" xfId="16313" builtinId="9" hidden="1"/>
    <cellStyle name="Followed Hyperlink" xfId="16311" builtinId="9" hidden="1"/>
    <cellStyle name="Followed Hyperlink" xfId="16309" builtinId="9" hidden="1"/>
    <cellStyle name="Followed Hyperlink" xfId="16301" builtinId="9" hidden="1"/>
    <cellStyle name="Followed Hyperlink" xfId="16299" builtinId="9" hidden="1"/>
    <cellStyle name="Followed Hyperlink" xfId="16297" builtinId="9" hidden="1"/>
    <cellStyle name="Followed Hyperlink" xfId="16295" builtinId="9" hidden="1"/>
    <cellStyle name="Followed Hyperlink" xfId="16293" builtinId="9" hidden="1"/>
    <cellStyle name="Followed Hyperlink" xfId="16291" builtinId="9" hidden="1"/>
    <cellStyle name="Followed Hyperlink" xfId="16289" builtinId="9" hidden="1"/>
    <cellStyle name="Followed Hyperlink" xfId="16287" builtinId="9" hidden="1"/>
    <cellStyle name="Followed Hyperlink" xfId="16285" builtinId="9" hidden="1"/>
    <cellStyle name="Followed Hyperlink" xfId="16283" builtinId="9" hidden="1"/>
    <cellStyle name="Followed Hyperlink" xfId="16281" builtinId="9" hidden="1"/>
    <cellStyle name="Followed Hyperlink" xfId="16279" builtinId="9" hidden="1"/>
    <cellStyle name="Followed Hyperlink" xfId="16277" builtinId="9" hidden="1"/>
    <cellStyle name="Followed Hyperlink" xfId="16275" builtinId="9" hidden="1"/>
    <cellStyle name="Followed Hyperlink" xfId="16273" builtinId="9" hidden="1"/>
    <cellStyle name="Followed Hyperlink" xfId="16271" builtinId="9" hidden="1"/>
    <cellStyle name="Followed Hyperlink" xfId="16269" builtinId="9" hidden="1"/>
    <cellStyle name="Followed Hyperlink" xfId="16267" builtinId="9" hidden="1"/>
    <cellStyle name="Followed Hyperlink" xfId="16265" builtinId="9" hidden="1"/>
    <cellStyle name="Followed Hyperlink" xfId="16263" builtinId="9" hidden="1"/>
    <cellStyle name="Followed Hyperlink" xfId="16261" builtinId="9" hidden="1"/>
    <cellStyle name="Followed Hyperlink" xfId="16259" builtinId="9" hidden="1"/>
    <cellStyle name="Followed Hyperlink" xfId="16257" builtinId="9" hidden="1"/>
    <cellStyle name="Followed Hyperlink" xfId="16255" builtinId="9" hidden="1"/>
    <cellStyle name="Followed Hyperlink" xfId="16253" builtinId="9" hidden="1"/>
    <cellStyle name="Followed Hyperlink" xfId="16251" builtinId="9" hidden="1"/>
    <cellStyle name="Followed Hyperlink" xfId="16249" builtinId="9" hidden="1"/>
    <cellStyle name="Followed Hyperlink" xfId="16248" builtinId="9" hidden="1"/>
    <cellStyle name="Followed Hyperlink" xfId="16246" builtinId="9" hidden="1"/>
    <cellStyle name="Followed Hyperlink" xfId="16244" builtinId="9" hidden="1"/>
    <cellStyle name="Followed Hyperlink" xfId="16242" builtinId="9" hidden="1"/>
    <cellStyle name="Followed Hyperlink" xfId="16240" builtinId="9" hidden="1"/>
    <cellStyle name="Followed Hyperlink" xfId="16238" builtinId="9" hidden="1"/>
    <cellStyle name="Followed Hyperlink" xfId="16236" builtinId="9" hidden="1"/>
    <cellStyle name="Followed Hyperlink" xfId="16234" builtinId="9" hidden="1"/>
    <cellStyle name="Followed Hyperlink" xfId="16232" builtinId="9" hidden="1"/>
    <cellStyle name="Followed Hyperlink" xfId="16230" builtinId="9" hidden="1"/>
    <cellStyle name="Followed Hyperlink" xfId="16228" builtinId="9" hidden="1"/>
    <cellStyle name="Followed Hyperlink" xfId="16226" builtinId="9" hidden="1"/>
    <cellStyle name="Followed Hyperlink" xfId="16224" builtinId="9" hidden="1"/>
    <cellStyle name="Followed Hyperlink" xfId="16222" builtinId="9" hidden="1"/>
    <cellStyle name="Followed Hyperlink" xfId="16220" builtinId="9" hidden="1"/>
    <cellStyle name="Followed Hyperlink" xfId="16218" builtinId="9" hidden="1"/>
    <cellStyle name="Followed Hyperlink" xfId="16216" builtinId="9" hidden="1"/>
    <cellStyle name="Followed Hyperlink" xfId="16214" builtinId="9" hidden="1"/>
    <cellStyle name="Followed Hyperlink" xfId="16212" builtinId="9" hidden="1"/>
    <cellStyle name="Followed Hyperlink" xfId="16210" builtinId="9" hidden="1"/>
    <cellStyle name="Followed Hyperlink" xfId="16208" builtinId="9" hidden="1"/>
    <cellStyle name="Followed Hyperlink" xfId="16206" builtinId="9" hidden="1"/>
    <cellStyle name="Followed Hyperlink" xfId="16204" builtinId="9" hidden="1"/>
    <cellStyle name="Followed Hyperlink" xfId="16202" builtinId="9" hidden="1"/>
    <cellStyle name="Followed Hyperlink" xfId="16200" builtinId="9" hidden="1"/>
    <cellStyle name="Followed Hyperlink" xfId="16198" builtinId="9" hidden="1"/>
    <cellStyle name="Followed Hyperlink" xfId="16196" builtinId="9" hidden="1"/>
    <cellStyle name="Followed Hyperlink" xfId="16194" builtinId="9" hidden="1"/>
    <cellStyle name="Followed Hyperlink" xfId="16192" builtinId="9" hidden="1"/>
    <cellStyle name="Followed Hyperlink" xfId="16190" builtinId="9" hidden="1"/>
    <cellStyle name="Followed Hyperlink" xfId="16188" builtinId="9" hidden="1"/>
    <cellStyle name="Followed Hyperlink" xfId="16186" builtinId="9" hidden="1"/>
    <cellStyle name="Followed Hyperlink" xfId="16184" builtinId="9" hidden="1"/>
    <cellStyle name="Followed Hyperlink" xfId="16182" builtinId="9" hidden="1"/>
    <cellStyle name="Followed Hyperlink" xfId="16180" builtinId="9" hidden="1"/>
    <cellStyle name="Followed Hyperlink" xfId="16178" builtinId="9" hidden="1"/>
    <cellStyle name="Followed Hyperlink" xfId="16176" builtinId="9" hidden="1"/>
    <cellStyle name="Followed Hyperlink" xfId="16174" builtinId="9" hidden="1"/>
    <cellStyle name="Followed Hyperlink" xfId="16172" builtinId="9" hidden="1"/>
    <cellStyle name="Followed Hyperlink" xfId="16170" builtinId="9" hidden="1"/>
    <cellStyle name="Followed Hyperlink" xfId="16168" builtinId="9" hidden="1"/>
    <cellStyle name="Followed Hyperlink" xfId="16166" builtinId="9" hidden="1"/>
    <cellStyle name="Followed Hyperlink" xfId="16164" builtinId="9" hidden="1"/>
    <cellStyle name="Followed Hyperlink" xfId="16162" builtinId="9" hidden="1"/>
    <cellStyle name="Followed Hyperlink" xfId="16160" builtinId="9" hidden="1"/>
    <cellStyle name="Followed Hyperlink" xfId="16158" builtinId="9" hidden="1"/>
    <cellStyle name="Followed Hyperlink" xfId="16156" builtinId="9" hidden="1"/>
    <cellStyle name="Followed Hyperlink" xfId="16154" builtinId="9" hidden="1"/>
    <cellStyle name="Followed Hyperlink" xfId="16152" builtinId="9" hidden="1"/>
    <cellStyle name="Followed Hyperlink" xfId="16150" builtinId="9" hidden="1"/>
    <cellStyle name="Followed Hyperlink" xfId="16148" builtinId="9" hidden="1"/>
    <cellStyle name="Followed Hyperlink" xfId="16146" builtinId="9" hidden="1"/>
    <cellStyle name="Followed Hyperlink" xfId="16145" builtinId="9" hidden="1"/>
    <cellStyle name="Followed Hyperlink" xfId="16143" builtinId="9" hidden="1"/>
    <cellStyle name="Followed Hyperlink" xfId="16141" builtinId="9" hidden="1"/>
    <cellStyle name="Followed Hyperlink" xfId="16139" builtinId="9" hidden="1"/>
    <cellStyle name="Followed Hyperlink" xfId="16137" builtinId="9" hidden="1"/>
    <cellStyle name="Followed Hyperlink" xfId="16135" builtinId="9" hidden="1"/>
    <cellStyle name="Followed Hyperlink" xfId="16133" builtinId="9" hidden="1"/>
    <cellStyle name="Followed Hyperlink" xfId="16131" builtinId="9" hidden="1"/>
    <cellStyle name="Followed Hyperlink" xfId="16129" builtinId="9" hidden="1"/>
    <cellStyle name="Followed Hyperlink" xfId="16127" builtinId="9" hidden="1"/>
    <cellStyle name="Followed Hyperlink" xfId="16125" builtinId="9" hidden="1"/>
    <cellStyle name="Followed Hyperlink" xfId="16123" builtinId="9" hidden="1"/>
    <cellStyle name="Followed Hyperlink" xfId="16121" builtinId="9" hidden="1"/>
    <cellStyle name="Followed Hyperlink" xfId="16119" builtinId="9" hidden="1"/>
    <cellStyle name="Followed Hyperlink" xfId="15060" builtinId="9" hidden="1"/>
    <cellStyle name="Followed Hyperlink" xfId="15066" builtinId="9" hidden="1"/>
    <cellStyle name="Followed Hyperlink" xfId="15070" builtinId="9" hidden="1"/>
    <cellStyle name="Followed Hyperlink" xfId="15074" builtinId="9" hidden="1"/>
    <cellStyle name="Followed Hyperlink" xfId="15078" builtinId="9" hidden="1"/>
    <cellStyle name="Followed Hyperlink" xfId="15082" builtinId="9" hidden="1"/>
    <cellStyle name="Followed Hyperlink" xfId="15086" builtinId="9" hidden="1"/>
    <cellStyle name="Followed Hyperlink" xfId="15090" builtinId="9" hidden="1"/>
    <cellStyle name="Followed Hyperlink" xfId="15094" builtinId="9" hidden="1"/>
    <cellStyle name="Followed Hyperlink" xfId="15098" builtinId="9" hidden="1"/>
    <cellStyle name="Followed Hyperlink" xfId="15102" builtinId="9" hidden="1"/>
    <cellStyle name="Followed Hyperlink" xfId="15106" builtinId="9" hidden="1"/>
    <cellStyle name="Followed Hyperlink" xfId="15110" builtinId="9" hidden="1"/>
    <cellStyle name="Followed Hyperlink" xfId="15114" builtinId="9" hidden="1"/>
    <cellStyle name="Followed Hyperlink" xfId="15118" builtinId="9" hidden="1"/>
    <cellStyle name="Followed Hyperlink" xfId="15122" builtinId="9" hidden="1"/>
    <cellStyle name="Followed Hyperlink" xfId="15126" builtinId="9" hidden="1"/>
    <cellStyle name="Followed Hyperlink" xfId="15124" builtinId="9" hidden="1"/>
    <cellStyle name="Followed Hyperlink" xfId="15116" builtinId="9" hidden="1"/>
    <cellStyle name="Followed Hyperlink" xfId="15108" builtinId="9" hidden="1"/>
    <cellStyle name="Followed Hyperlink" xfId="15100" builtinId="9" hidden="1"/>
    <cellStyle name="Followed Hyperlink" xfId="15092" builtinId="9" hidden="1"/>
    <cellStyle name="Followed Hyperlink" xfId="15084" builtinId="9" hidden="1"/>
    <cellStyle name="Followed Hyperlink" xfId="15076" builtinId="9" hidden="1"/>
    <cellStyle name="Followed Hyperlink" xfId="15068" builtinId="9" hidden="1"/>
    <cellStyle name="Followed Hyperlink" xfId="16118" builtinId="9" hidden="1"/>
    <cellStyle name="Followed Hyperlink" xfId="16122" builtinId="9" hidden="1"/>
    <cellStyle name="Followed Hyperlink" xfId="16126" builtinId="9" hidden="1"/>
    <cellStyle name="Followed Hyperlink" xfId="16130" builtinId="9" hidden="1"/>
    <cellStyle name="Followed Hyperlink" xfId="16134" builtinId="9" hidden="1"/>
    <cellStyle name="Followed Hyperlink" xfId="16138" builtinId="9" hidden="1"/>
    <cellStyle name="Followed Hyperlink" xfId="16142" builtinId="9" hidden="1"/>
    <cellStyle name="Followed Hyperlink" xfId="15867" builtinId="9" hidden="1"/>
    <cellStyle name="Followed Hyperlink" xfId="16149" builtinId="9" hidden="1"/>
    <cellStyle name="Followed Hyperlink" xfId="16153" builtinId="9" hidden="1"/>
    <cellStyle name="Followed Hyperlink" xfId="16157" builtinId="9" hidden="1"/>
    <cellStyle name="Followed Hyperlink" xfId="16161" builtinId="9" hidden="1"/>
    <cellStyle name="Followed Hyperlink" xfId="16165" builtinId="9" hidden="1"/>
    <cellStyle name="Followed Hyperlink" xfId="16169" builtinId="9" hidden="1"/>
    <cellStyle name="Followed Hyperlink" xfId="16173" builtinId="9" hidden="1"/>
    <cellStyle name="Followed Hyperlink" xfId="16177" builtinId="9" hidden="1"/>
    <cellStyle name="Followed Hyperlink" xfId="16181" builtinId="9" hidden="1"/>
    <cellStyle name="Followed Hyperlink" xfId="16185" builtinId="9" hidden="1"/>
    <cellStyle name="Followed Hyperlink" xfId="16189" builtinId="9" hidden="1"/>
    <cellStyle name="Followed Hyperlink" xfId="16193" builtinId="9" hidden="1"/>
    <cellStyle name="Followed Hyperlink" xfId="16197" builtinId="9" hidden="1"/>
    <cellStyle name="Followed Hyperlink" xfId="16201" builtinId="9" hidden="1"/>
    <cellStyle name="Followed Hyperlink" xfId="16205" builtinId="9" hidden="1"/>
    <cellStyle name="Followed Hyperlink" xfId="16209" builtinId="9" hidden="1"/>
    <cellStyle name="Followed Hyperlink" xfId="16213" builtinId="9" hidden="1"/>
    <cellStyle name="Followed Hyperlink" xfId="16217" builtinId="9" hidden="1"/>
    <cellStyle name="Followed Hyperlink" xfId="16221" builtinId="9" hidden="1"/>
    <cellStyle name="Followed Hyperlink" xfId="16225" builtinId="9" hidden="1"/>
    <cellStyle name="Followed Hyperlink" xfId="16229" builtinId="9" hidden="1"/>
    <cellStyle name="Followed Hyperlink" xfId="16233" builtinId="9" hidden="1"/>
    <cellStyle name="Followed Hyperlink" xfId="16237" builtinId="9" hidden="1"/>
    <cellStyle name="Followed Hyperlink" xfId="16241" builtinId="9" hidden="1"/>
    <cellStyle name="Followed Hyperlink" xfId="16245" builtinId="9" hidden="1"/>
    <cellStyle name="Followed Hyperlink" xfId="15387" builtinId="9" hidden="1"/>
    <cellStyle name="Followed Hyperlink" xfId="16252" builtinId="9" hidden="1"/>
    <cellStyle name="Followed Hyperlink" xfId="16256" builtinId="9" hidden="1"/>
    <cellStyle name="Followed Hyperlink" xfId="16260" builtinId="9" hidden="1"/>
    <cellStyle name="Followed Hyperlink" xfId="16264" builtinId="9" hidden="1"/>
    <cellStyle name="Followed Hyperlink" xfId="16268" builtinId="9" hidden="1"/>
    <cellStyle name="Followed Hyperlink" xfId="16272" builtinId="9" hidden="1"/>
    <cellStyle name="Followed Hyperlink" xfId="16276" builtinId="9" hidden="1"/>
    <cellStyle name="Followed Hyperlink" xfId="16280" builtinId="9" hidden="1"/>
    <cellStyle name="Followed Hyperlink" xfId="16284" builtinId="9" hidden="1"/>
    <cellStyle name="Followed Hyperlink" xfId="16288" builtinId="9" hidden="1"/>
    <cellStyle name="Followed Hyperlink" xfId="16292" builtinId="9" hidden="1"/>
    <cellStyle name="Followed Hyperlink" xfId="16296" builtinId="9" hidden="1"/>
    <cellStyle name="Followed Hyperlink" xfId="16300" builtinId="9" hidden="1"/>
    <cellStyle name="Followed Hyperlink" xfId="15128" builtinId="9" hidden="1"/>
    <cellStyle name="Followed Hyperlink" xfId="16080" builtinId="9" hidden="1"/>
    <cellStyle name="Followed Hyperlink" xfId="15130" builtinId="9" hidden="1"/>
    <cellStyle name="Followed Hyperlink" xfId="15138" builtinId="9" hidden="1"/>
    <cellStyle name="Followed Hyperlink" xfId="15142" builtinId="9" hidden="1"/>
    <cellStyle name="Followed Hyperlink" xfId="15146" builtinId="9" hidden="1"/>
    <cellStyle name="Followed Hyperlink" xfId="15150" builtinId="9" hidden="1"/>
    <cellStyle name="Followed Hyperlink" xfId="15154" builtinId="9" hidden="1"/>
    <cellStyle name="Followed Hyperlink" xfId="15158" builtinId="9" hidden="1"/>
    <cellStyle name="Followed Hyperlink" xfId="15162" builtinId="9" hidden="1"/>
    <cellStyle name="Followed Hyperlink" xfId="15166" builtinId="9" hidden="1"/>
    <cellStyle name="Followed Hyperlink" xfId="15170" builtinId="9" hidden="1"/>
    <cellStyle name="Followed Hyperlink" xfId="15174" builtinId="9" hidden="1"/>
    <cellStyle name="Followed Hyperlink" xfId="15178" builtinId="9" hidden="1"/>
    <cellStyle name="Followed Hyperlink" xfId="15182" builtinId="9" hidden="1"/>
    <cellStyle name="Followed Hyperlink" xfId="15186" builtinId="9" hidden="1"/>
    <cellStyle name="Followed Hyperlink" xfId="15190" builtinId="9" hidden="1"/>
    <cellStyle name="Followed Hyperlink" xfId="15194" builtinId="9" hidden="1"/>
    <cellStyle name="Followed Hyperlink" xfId="15198" builtinId="9" hidden="1"/>
    <cellStyle name="Followed Hyperlink" xfId="14138" builtinId="9" hidden="1"/>
    <cellStyle name="Followed Hyperlink" xfId="14704" builtinId="9" hidden="1"/>
    <cellStyle name="Followed Hyperlink" xfId="14598" builtinId="9" hidden="1"/>
    <cellStyle name="Followed Hyperlink" xfId="14009" builtinId="9" hidden="1"/>
    <cellStyle name="Followed Hyperlink" xfId="13208" builtinId="9" hidden="1"/>
    <cellStyle name="Followed Hyperlink" xfId="13213" builtinId="9" hidden="1"/>
    <cellStyle name="Followed Hyperlink" xfId="14503" builtinId="9" hidden="1"/>
    <cellStyle name="Followed Hyperlink" xfId="14144" builtinId="9" hidden="1"/>
    <cellStyle name="Followed Hyperlink" xfId="13998" builtinId="9" hidden="1"/>
    <cellStyle name="Followed Hyperlink" xfId="14862" builtinId="9" hidden="1"/>
    <cellStyle name="Followed Hyperlink" xfId="14041" builtinId="9" hidden="1"/>
    <cellStyle name="Followed Hyperlink" xfId="14055" builtinId="9" hidden="1"/>
    <cellStyle name="Followed Hyperlink" xfId="14151" builtinId="9" hidden="1"/>
    <cellStyle name="Followed Hyperlink" xfId="14327" builtinId="9" hidden="1"/>
    <cellStyle name="Followed Hyperlink" xfId="14056" builtinId="9" hidden="1"/>
    <cellStyle name="Followed Hyperlink" xfId="14010" builtinId="9" hidden="1"/>
    <cellStyle name="Followed Hyperlink" xfId="13209" builtinId="9" hidden="1"/>
    <cellStyle name="Followed Hyperlink" xfId="14155" builtinId="9" hidden="1"/>
    <cellStyle name="Followed Hyperlink" xfId="14531" builtinId="9" hidden="1"/>
    <cellStyle name="Followed Hyperlink" xfId="14188" builtinId="9" hidden="1"/>
    <cellStyle name="Followed Hyperlink" xfId="14603" builtinId="9" hidden="1"/>
    <cellStyle name="Followed Hyperlink" xfId="15385" builtinId="9" hidden="1"/>
    <cellStyle name="Followed Hyperlink" xfId="15866" builtinId="9" hidden="1"/>
    <cellStyle name="Followed Hyperlink" xfId="15259" builtinId="9" hidden="1"/>
    <cellStyle name="Followed Hyperlink" xfId="15843" builtinId="9" hidden="1"/>
    <cellStyle name="Followed Hyperlink" xfId="15258" builtinId="9" hidden="1"/>
    <cellStyle name="Followed Hyperlink" xfId="15842" builtinId="9" hidden="1"/>
    <cellStyle name="Followed Hyperlink" xfId="15382" builtinId="9" hidden="1"/>
    <cellStyle name="Followed Hyperlink" xfId="15948" builtinId="9" hidden="1"/>
    <cellStyle name="Followed Hyperlink" xfId="15841" builtinId="9" hidden="1"/>
    <cellStyle name="Followed Hyperlink" xfId="15840" builtinId="9" hidden="1"/>
    <cellStyle name="Followed Hyperlink" xfId="15381" builtinId="9" hidden="1"/>
    <cellStyle name="Followed Hyperlink" xfId="15838" builtinId="9" hidden="1"/>
    <cellStyle name="Followed Hyperlink" xfId="15986" builtinId="9" hidden="1"/>
    <cellStyle name="Followed Hyperlink" xfId="15249" builtinId="9" hidden="1"/>
    <cellStyle name="Followed Hyperlink" xfId="15835" builtinId="9" hidden="1"/>
    <cellStyle name="Followed Hyperlink" xfId="16073" builtinId="9" hidden="1"/>
    <cellStyle name="Followed Hyperlink" xfId="16069" builtinId="9" hidden="1"/>
    <cellStyle name="Followed Hyperlink" xfId="16031" builtinId="9" hidden="1"/>
    <cellStyle name="Followed Hyperlink" xfId="16030" builtinId="9" hidden="1"/>
    <cellStyle name="Followed Hyperlink" xfId="16029" builtinId="9" hidden="1"/>
    <cellStyle name="Followed Hyperlink" xfId="15991" builtinId="9" hidden="1"/>
    <cellStyle name="Followed Hyperlink" xfId="16057" builtinId="9" hidden="1"/>
    <cellStyle name="Followed Hyperlink" xfId="16050" builtinId="9" hidden="1"/>
    <cellStyle name="Followed Hyperlink" xfId="16021" builtinId="9" hidden="1"/>
    <cellStyle name="Followed Hyperlink" xfId="15988" builtinId="9" hidden="1"/>
    <cellStyle name="Followed Hyperlink" xfId="15916" builtinId="9" hidden="1"/>
    <cellStyle name="Followed Hyperlink" xfId="16060" builtinId="9" hidden="1"/>
    <cellStyle name="Followed Hyperlink" xfId="16052" builtinId="9" hidden="1"/>
    <cellStyle name="Followed Hyperlink" xfId="16023" builtinId="9" hidden="1"/>
    <cellStyle name="Followed Hyperlink" xfId="15990" builtinId="9" hidden="1"/>
    <cellStyle name="Followed Hyperlink" xfId="15944" builtinId="9" hidden="1"/>
    <cellStyle name="Followed Hyperlink" xfId="16018" builtinId="9" hidden="1"/>
    <cellStyle name="Followed Hyperlink" xfId="15824" builtinId="9" hidden="1"/>
    <cellStyle name="Followed Hyperlink" xfId="15823" builtinId="9" hidden="1"/>
    <cellStyle name="Followed Hyperlink" xfId="15822" builtinId="9" hidden="1"/>
    <cellStyle name="Followed Hyperlink" xfId="15821" builtinId="9" hidden="1"/>
    <cellStyle name="Followed Hyperlink" xfId="15820" builtinId="9" hidden="1"/>
    <cellStyle name="Followed Hyperlink" xfId="15819" builtinId="9" hidden="1"/>
    <cellStyle name="Followed Hyperlink" xfId="15818" builtinId="9" hidden="1"/>
    <cellStyle name="Followed Hyperlink" xfId="15817" builtinId="9" hidden="1"/>
    <cellStyle name="Followed Hyperlink" xfId="14014" builtinId="9" hidden="1"/>
    <cellStyle name="Followed Hyperlink" xfId="15943" builtinId="9" hidden="1"/>
    <cellStyle name="Followed Hyperlink" xfId="15265" builtinId="9" hidden="1"/>
    <cellStyle name="Followed Hyperlink" xfId="15942" builtinId="9" hidden="1"/>
    <cellStyle name="Followed Hyperlink" xfId="15816" builtinId="9" hidden="1"/>
    <cellStyle name="Followed Hyperlink" xfId="15369" builtinId="9" hidden="1"/>
    <cellStyle name="Followed Hyperlink" xfId="15263" builtinId="9" hidden="1"/>
    <cellStyle name="Followed Hyperlink" xfId="15891" builtinId="9" hidden="1"/>
    <cellStyle name="Followed Hyperlink" xfId="15815" builtinId="9" hidden="1"/>
    <cellStyle name="Followed Hyperlink" xfId="15368" builtinId="9" hidden="1"/>
    <cellStyle name="Followed Hyperlink" xfId="15906" builtinId="9" hidden="1"/>
    <cellStyle name="Followed Hyperlink" xfId="15905" builtinId="9" hidden="1"/>
    <cellStyle name="Followed Hyperlink" xfId="15941" builtinId="9" hidden="1"/>
    <cellStyle name="Followed Hyperlink" xfId="15881" builtinId="9" hidden="1"/>
    <cellStyle name="Followed Hyperlink" xfId="15366" builtinId="9" hidden="1"/>
    <cellStyle name="Followed Hyperlink" xfId="15814" builtinId="9" hidden="1"/>
    <cellStyle name="Followed Hyperlink" xfId="15728" builtinId="9" hidden="1"/>
    <cellStyle name="Followed Hyperlink" xfId="15316" builtinId="9" hidden="1"/>
    <cellStyle name="Followed Hyperlink" xfId="15727" builtinId="9" hidden="1"/>
    <cellStyle name="Followed Hyperlink" xfId="15302" builtinId="9" hidden="1"/>
    <cellStyle name="Followed Hyperlink" xfId="15284" builtinId="9" hidden="1"/>
    <cellStyle name="Followed Hyperlink" xfId="15920" builtinId="9" hidden="1"/>
    <cellStyle name="Followed Hyperlink" xfId="15726" builtinId="9" hidden="1"/>
    <cellStyle name="Followed Hyperlink" xfId="15314" builtinId="9" hidden="1"/>
    <cellStyle name="Followed Hyperlink" xfId="15725" builtinId="9" hidden="1"/>
    <cellStyle name="Followed Hyperlink" xfId="15300" builtinId="9" hidden="1"/>
    <cellStyle name="Followed Hyperlink" xfId="15280" builtinId="9" hidden="1"/>
    <cellStyle name="Followed Hyperlink" xfId="15919" builtinId="9" hidden="1"/>
    <cellStyle name="Followed Hyperlink" xfId="15575" builtinId="9" hidden="1"/>
    <cellStyle name="Followed Hyperlink" xfId="15312" builtinId="9" hidden="1"/>
    <cellStyle name="Followed Hyperlink" xfId="15440" builtinId="9" hidden="1"/>
    <cellStyle name="Followed Hyperlink" xfId="15299" builtinId="9" hidden="1"/>
    <cellStyle name="Followed Hyperlink" xfId="15276" builtinId="9" hidden="1"/>
    <cellStyle name="Followed Hyperlink" xfId="16091" builtinId="9" hidden="1"/>
    <cellStyle name="Followed Hyperlink" xfId="15918" builtinId="9" hidden="1"/>
    <cellStyle name="Followed Hyperlink" xfId="15965" builtinId="9" hidden="1"/>
    <cellStyle name="Followed Hyperlink" xfId="15813" builtinId="9" hidden="1"/>
    <cellStyle name="Followed Hyperlink" xfId="15516" builtinId="9" hidden="1"/>
    <cellStyle name="Followed Hyperlink" xfId="15310" builtinId="9" hidden="1"/>
    <cellStyle name="Followed Hyperlink" xfId="15571" builtinId="9" hidden="1"/>
    <cellStyle name="Followed Hyperlink" xfId="15297" builtinId="9" hidden="1"/>
    <cellStyle name="Followed Hyperlink" xfId="15272" builtinId="9" hidden="1"/>
    <cellStyle name="Followed Hyperlink" xfId="15917" builtinId="9" hidden="1"/>
    <cellStyle name="Followed Hyperlink" xfId="15517" builtinId="9" hidden="1"/>
    <cellStyle name="Followed Hyperlink" xfId="15308" builtinId="9" hidden="1"/>
    <cellStyle name="Followed Hyperlink" xfId="15518" builtinId="9" hidden="1"/>
    <cellStyle name="Followed Hyperlink" xfId="15295" builtinId="9" hidden="1"/>
    <cellStyle name="Followed Hyperlink" xfId="15519" builtinId="9" hidden="1"/>
    <cellStyle name="Followed Hyperlink" xfId="15291" builtinId="9" hidden="1"/>
    <cellStyle name="Followed Hyperlink" xfId="15439" builtinId="9" hidden="1"/>
    <cellStyle name="Followed Hyperlink" xfId="13376" builtinId="9" hidden="1"/>
    <cellStyle name="Followed Hyperlink" xfId="15061"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57" builtinId="9" hidden="1"/>
    <cellStyle name="Followed Hyperlink" xfId="16458" builtinId="9" hidden="1"/>
    <cellStyle name="Followed Hyperlink" xfId="16459" builtinId="9" hidden="1"/>
    <cellStyle name="Followed Hyperlink" xfId="16460" builtinId="9" hidden="1"/>
    <cellStyle name="Followed Hyperlink" xfId="16461" builtinId="9" hidden="1"/>
    <cellStyle name="Followed Hyperlink" xfId="16462" builtinId="9" hidden="1"/>
    <cellStyle name="Followed Hyperlink" xfId="16463" builtinId="9" hidden="1"/>
    <cellStyle name="Followed Hyperlink" xfId="16464" builtinId="9" hidden="1"/>
    <cellStyle name="Followed Hyperlink" xfId="16465" builtinId="9" hidden="1"/>
    <cellStyle name="Followed Hyperlink" xfId="16466" builtinId="9" hidden="1"/>
    <cellStyle name="Followed Hyperlink" xfId="16467" builtinId="9" hidden="1"/>
    <cellStyle name="Followed Hyperlink" xfId="16468" builtinId="9" hidden="1"/>
    <cellStyle name="Followed Hyperlink" xfId="16469" builtinId="9" hidden="1"/>
    <cellStyle name="Followed Hyperlink" xfId="16470" builtinId="9" hidden="1"/>
    <cellStyle name="Followed Hyperlink" xfId="16471" builtinId="9" hidden="1"/>
    <cellStyle name="Followed Hyperlink" xfId="16472" builtinId="9" hidden="1"/>
    <cellStyle name="Followed Hyperlink" xfId="16473" builtinId="9" hidden="1"/>
    <cellStyle name="Followed Hyperlink" xfId="16474" builtinId="9" hidden="1"/>
    <cellStyle name="Followed Hyperlink" xfId="16475" builtinId="9" hidden="1"/>
    <cellStyle name="Followed Hyperlink" xfId="16476" builtinId="9" hidden="1"/>
    <cellStyle name="Followed Hyperlink" xfId="16477" builtinId="9" hidden="1"/>
    <cellStyle name="Followed Hyperlink" xfId="16478" builtinId="9" hidden="1"/>
    <cellStyle name="Followed Hyperlink" xfId="16479" builtinId="9" hidden="1"/>
    <cellStyle name="Followed Hyperlink" xfId="16480" builtinId="9" hidden="1"/>
    <cellStyle name="Followed Hyperlink" xfId="16481" builtinId="9" hidden="1"/>
    <cellStyle name="Followed Hyperlink" xfId="16482" builtinId="9" hidden="1"/>
    <cellStyle name="Followed Hyperlink" xfId="16483" builtinId="9" hidden="1"/>
    <cellStyle name="Followed Hyperlink" xfId="16484" builtinId="9" hidden="1"/>
    <cellStyle name="Followed Hyperlink" xfId="16485" builtinId="9" hidden="1"/>
    <cellStyle name="Followed Hyperlink" xfId="16486" builtinId="9" hidden="1"/>
    <cellStyle name="Followed Hyperlink" xfId="16487" builtinId="9" hidden="1"/>
    <cellStyle name="Followed Hyperlink" xfId="16488" builtinId="9" hidden="1"/>
    <cellStyle name="Followed Hyperlink" xfId="16489" builtinId="9" hidden="1"/>
    <cellStyle name="Followed Hyperlink" xfId="16490" builtinId="9" hidden="1"/>
    <cellStyle name="Followed Hyperlink" xfId="16491" builtinId="9" hidden="1"/>
    <cellStyle name="Followed Hyperlink" xfId="16497" builtinId="9" hidden="1"/>
    <cellStyle name="Followed Hyperlink" xfId="16498" builtinId="9" hidden="1"/>
    <cellStyle name="Followed Hyperlink" xfId="16499" builtinId="9" hidden="1"/>
    <cellStyle name="Followed Hyperlink" xfId="16500" builtinId="9" hidden="1"/>
    <cellStyle name="Followed Hyperlink" xfId="16501" builtinId="9" hidden="1"/>
    <cellStyle name="Followed Hyperlink" xfId="16502" builtinId="9" hidden="1"/>
    <cellStyle name="Followed Hyperlink" xfId="16503" builtinId="9" hidden="1"/>
    <cellStyle name="Followed Hyperlink" xfId="16504" builtinId="9" hidden="1"/>
    <cellStyle name="Followed Hyperlink" xfId="16505" builtinId="9" hidden="1"/>
    <cellStyle name="Followed Hyperlink" xfId="16506" builtinId="9" hidden="1"/>
    <cellStyle name="Followed Hyperlink" xfId="16507" builtinId="9" hidden="1"/>
    <cellStyle name="Followed Hyperlink" xfId="16508" builtinId="9" hidden="1"/>
    <cellStyle name="Followed Hyperlink" xfId="16509" builtinId="9" hidden="1"/>
    <cellStyle name="Followed Hyperlink" xfId="16510" builtinId="9" hidden="1"/>
    <cellStyle name="Followed Hyperlink" xfId="16511" builtinId="9" hidden="1"/>
    <cellStyle name="Followed Hyperlink" xfId="16512" builtinId="9" hidden="1"/>
    <cellStyle name="Followed Hyperlink" xfId="16513" builtinId="9" hidden="1"/>
    <cellStyle name="Followed Hyperlink" xfId="16514" builtinId="9" hidden="1"/>
    <cellStyle name="Followed Hyperlink" xfId="16515" builtinId="9" hidden="1"/>
    <cellStyle name="Followed Hyperlink" xfId="16516" builtinId="9" hidden="1"/>
    <cellStyle name="Followed Hyperlink" xfId="16517" builtinId="9" hidden="1"/>
    <cellStyle name="Followed Hyperlink" xfId="16518" builtinId="9" hidden="1"/>
    <cellStyle name="Followed Hyperlink" xfId="16519" builtinId="9" hidden="1"/>
    <cellStyle name="Followed Hyperlink" xfId="16520" builtinId="9" hidden="1"/>
    <cellStyle name="Followed Hyperlink" xfId="16521" builtinId="9" hidden="1"/>
    <cellStyle name="Followed Hyperlink" xfId="16522" builtinId="9" hidden="1"/>
    <cellStyle name="Followed Hyperlink" xfId="16523" builtinId="9" hidden="1"/>
    <cellStyle name="Followed Hyperlink" xfId="16524" builtinId="9" hidden="1"/>
    <cellStyle name="Followed Hyperlink" xfId="16525" builtinId="9" hidden="1"/>
    <cellStyle name="Followed Hyperlink" xfId="16526" builtinId="9" hidden="1"/>
    <cellStyle name="Followed Hyperlink" xfId="16527"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3" builtinId="9" hidden="1"/>
    <cellStyle name="Followed Hyperlink" xfId="16534" builtinId="9" hidden="1"/>
    <cellStyle name="Followed Hyperlink" xfId="16535" builtinId="9" hidden="1"/>
    <cellStyle name="Followed Hyperlink" xfId="16536" builtinId="9" hidden="1"/>
    <cellStyle name="Followed Hyperlink" xfId="16537" builtinId="9" hidden="1"/>
    <cellStyle name="Followed Hyperlink" xfId="16538" builtinId="9" hidden="1"/>
    <cellStyle name="Followed Hyperlink" xfId="16539" builtinId="9" hidden="1"/>
    <cellStyle name="Followed Hyperlink" xfId="16540" builtinId="9" hidden="1"/>
    <cellStyle name="Followed Hyperlink" xfId="16541" builtinId="9" hidden="1"/>
    <cellStyle name="Followed Hyperlink" xfId="16542" builtinId="9" hidden="1"/>
    <cellStyle name="Followed Hyperlink" xfId="16543" builtinId="9" hidden="1"/>
    <cellStyle name="Followed Hyperlink" xfId="16544" builtinId="9" hidden="1"/>
    <cellStyle name="Followed Hyperlink" xfId="16545" builtinId="9" hidden="1"/>
    <cellStyle name="Followed Hyperlink" xfId="16546" builtinId="9" hidden="1"/>
    <cellStyle name="Followed Hyperlink" xfId="16553" builtinId="9" hidden="1"/>
    <cellStyle name="Followed Hyperlink" xfId="16554" builtinId="9" hidden="1"/>
    <cellStyle name="Followed Hyperlink" xfId="16555" builtinId="9" hidden="1"/>
    <cellStyle name="Followed Hyperlink" xfId="16556" builtinId="9" hidden="1"/>
    <cellStyle name="Followed Hyperlink" xfId="16557" builtinId="9" hidden="1"/>
    <cellStyle name="Followed Hyperlink" xfId="16558" builtinId="9" hidden="1"/>
    <cellStyle name="Followed Hyperlink" xfId="16559" builtinId="9" hidden="1"/>
    <cellStyle name="Followed Hyperlink" xfId="16560" builtinId="9" hidden="1"/>
    <cellStyle name="Followed Hyperlink" xfId="16561" builtinId="9" hidden="1"/>
    <cellStyle name="Followed Hyperlink" xfId="16562" builtinId="9" hidden="1"/>
    <cellStyle name="Followed Hyperlink" xfId="16563" builtinId="9" hidden="1"/>
    <cellStyle name="Followed Hyperlink" xfId="16564" builtinId="9" hidden="1"/>
    <cellStyle name="Followed Hyperlink" xfId="16565"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1" builtinId="9" hidden="1"/>
    <cellStyle name="Followed Hyperlink" xfId="16572" builtinId="9" hidden="1"/>
    <cellStyle name="Followed Hyperlink" xfId="16573" builtinId="9" hidden="1"/>
    <cellStyle name="Followed Hyperlink" xfId="16574" builtinId="9" hidden="1"/>
    <cellStyle name="Followed Hyperlink" xfId="16575" builtinId="9" hidden="1"/>
    <cellStyle name="Followed Hyperlink" xfId="16576" builtinId="9" hidden="1"/>
    <cellStyle name="Followed Hyperlink" xfId="16577" builtinId="9" hidden="1"/>
    <cellStyle name="Followed Hyperlink" xfId="16578" builtinId="9" hidden="1"/>
    <cellStyle name="Followed Hyperlink" xfId="16579" builtinId="9" hidden="1"/>
    <cellStyle name="Followed Hyperlink" xfId="16580" builtinId="9" hidden="1"/>
    <cellStyle name="Followed Hyperlink" xfId="16581" builtinId="9" hidden="1"/>
    <cellStyle name="Followed Hyperlink" xfId="16582" builtinId="9" hidden="1"/>
    <cellStyle name="Followed Hyperlink" xfId="16583" builtinId="9" hidden="1"/>
    <cellStyle name="Followed Hyperlink" xfId="16584" builtinId="9" hidden="1"/>
    <cellStyle name="Followed Hyperlink" xfId="16585" builtinId="9" hidden="1"/>
    <cellStyle name="Followed Hyperlink" xfId="16586" builtinId="9" hidden="1"/>
    <cellStyle name="Followed Hyperlink" xfId="16587" builtinId="9" hidden="1"/>
    <cellStyle name="Followed Hyperlink" xfId="16588" builtinId="9" hidden="1"/>
    <cellStyle name="Followed Hyperlink" xfId="16589" builtinId="9" hidden="1"/>
    <cellStyle name="Followed Hyperlink" xfId="16590" builtinId="9" hidden="1"/>
    <cellStyle name="Followed Hyperlink" xfId="16591" builtinId="9" hidden="1"/>
    <cellStyle name="Followed Hyperlink" xfId="16592" builtinId="9" hidden="1"/>
    <cellStyle name="Followed Hyperlink" xfId="16593" builtinId="9" hidden="1"/>
    <cellStyle name="Followed Hyperlink" xfId="16594" builtinId="9" hidden="1"/>
    <cellStyle name="Followed Hyperlink" xfId="16595" builtinId="9" hidden="1"/>
    <cellStyle name="Followed Hyperlink" xfId="16596" builtinId="9" hidden="1"/>
    <cellStyle name="Followed Hyperlink" xfId="16597" builtinId="9" hidden="1"/>
    <cellStyle name="Followed Hyperlink" xfId="16598" builtinId="9" hidden="1"/>
    <cellStyle name="Followed Hyperlink" xfId="16599" builtinId="9" hidden="1"/>
    <cellStyle name="Followed Hyperlink" xfId="16600" builtinId="9" hidden="1"/>
    <cellStyle name="Followed Hyperlink" xfId="16601" builtinId="9" hidden="1"/>
    <cellStyle name="Followed Hyperlink" xfId="16602" builtinId="9" hidden="1"/>
    <cellStyle name="Followed Hyperlink" xfId="16603"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09" builtinId="9" hidden="1"/>
    <cellStyle name="Followed Hyperlink" xfId="16610" builtinId="9" hidden="1"/>
    <cellStyle name="Followed Hyperlink" xfId="16611" builtinId="9" hidden="1"/>
    <cellStyle name="Followed Hyperlink" xfId="16612" builtinId="9" hidden="1"/>
    <cellStyle name="Followed Hyperlink" xfId="16613" builtinId="9" hidden="1"/>
    <cellStyle name="Followed Hyperlink" xfId="16614" builtinId="9" hidden="1"/>
    <cellStyle name="Followed Hyperlink" xfId="16615" builtinId="9" hidden="1"/>
    <cellStyle name="Followed Hyperlink" xfId="16616" builtinId="9" hidden="1"/>
    <cellStyle name="Followed Hyperlink" xfId="16617" builtinId="9" hidden="1"/>
    <cellStyle name="Followed Hyperlink" xfId="16618" builtinId="9" hidden="1"/>
    <cellStyle name="Followed Hyperlink" xfId="16619" builtinId="9" hidden="1"/>
    <cellStyle name="Followed Hyperlink" xfId="16620" builtinId="9" hidden="1"/>
    <cellStyle name="Followed Hyperlink" xfId="16621" builtinId="9" hidden="1"/>
    <cellStyle name="Followed Hyperlink" xfId="16622" builtinId="9" hidden="1"/>
    <cellStyle name="Followed Hyperlink" xfId="16623" builtinId="9" hidden="1"/>
    <cellStyle name="Followed Hyperlink" xfId="16624" builtinId="9" hidden="1"/>
    <cellStyle name="Followed Hyperlink" xfId="16625" builtinId="9" hidden="1"/>
    <cellStyle name="Followed Hyperlink" xfId="16626" builtinId="9" hidden="1"/>
    <cellStyle name="Followed Hyperlink" xfId="16627" builtinId="9" hidden="1"/>
    <cellStyle name="Followed Hyperlink" xfId="16628" builtinId="9" hidden="1"/>
    <cellStyle name="Followed Hyperlink" xfId="16629" builtinId="9" hidden="1"/>
    <cellStyle name="Followed Hyperlink" xfId="16630" builtinId="9" hidden="1"/>
    <cellStyle name="Followed Hyperlink" xfId="16631" builtinId="9" hidden="1"/>
    <cellStyle name="Followed Hyperlink" xfId="16632" builtinId="9" hidden="1"/>
    <cellStyle name="Followed Hyperlink" xfId="16633" builtinId="9" hidden="1"/>
    <cellStyle name="Followed Hyperlink" xfId="16634" builtinId="9" hidden="1"/>
    <cellStyle name="Followed Hyperlink" xfId="16635" builtinId="9" hidden="1"/>
    <cellStyle name="Followed Hyperlink" xfId="16636" builtinId="9" hidden="1"/>
    <cellStyle name="Followed Hyperlink" xfId="16637" builtinId="9" hidden="1"/>
    <cellStyle name="Followed Hyperlink" xfId="16638" builtinId="9" hidden="1"/>
    <cellStyle name="Followed Hyperlink" xfId="16639" builtinId="9" hidden="1"/>
    <cellStyle name="Followed Hyperlink" xfId="16640" builtinId="9" hidden="1"/>
    <cellStyle name="Followed Hyperlink" xfId="16641"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47" builtinId="9" hidden="1"/>
    <cellStyle name="Followed Hyperlink" xfId="16648" builtinId="9" hidden="1"/>
    <cellStyle name="Followed Hyperlink" xfId="16649" builtinId="9" hidden="1"/>
    <cellStyle name="Followed Hyperlink" xfId="16650" builtinId="9" hidden="1"/>
    <cellStyle name="Followed Hyperlink" xfId="16651" builtinId="9" hidden="1"/>
    <cellStyle name="Followed Hyperlink" xfId="16652" builtinId="9" hidden="1"/>
    <cellStyle name="Followed Hyperlink" xfId="16653" builtinId="9" hidden="1"/>
    <cellStyle name="Followed Hyperlink" xfId="16654" builtinId="9" hidden="1"/>
    <cellStyle name="Followed Hyperlink" xfId="16655" builtinId="9" hidden="1"/>
    <cellStyle name="Followed Hyperlink" xfId="16656" builtinId="9" hidden="1"/>
    <cellStyle name="Followed Hyperlink" xfId="16657" builtinId="9" hidden="1"/>
    <cellStyle name="Followed Hyperlink" xfId="16658" builtinId="9" hidden="1"/>
    <cellStyle name="Followed Hyperlink" xfId="16659" builtinId="9" hidden="1"/>
    <cellStyle name="Followed Hyperlink" xfId="16660" builtinId="9" hidden="1"/>
    <cellStyle name="Followed Hyperlink" xfId="16661" builtinId="9" hidden="1"/>
    <cellStyle name="Followed Hyperlink" xfId="16662" builtinId="9" hidden="1"/>
    <cellStyle name="Followed Hyperlink" xfId="16663" builtinId="9" hidden="1"/>
    <cellStyle name="Followed Hyperlink" xfId="16664" builtinId="9" hidden="1"/>
    <cellStyle name="Followed Hyperlink" xfId="16665" builtinId="9" hidden="1"/>
    <cellStyle name="Followed Hyperlink" xfId="16666" builtinId="9" hidden="1"/>
    <cellStyle name="Followed Hyperlink" xfId="16667" builtinId="9" hidden="1"/>
    <cellStyle name="Followed Hyperlink" xfId="16668" builtinId="9" hidden="1"/>
    <cellStyle name="Followed Hyperlink" xfId="16669" builtinId="9" hidden="1"/>
    <cellStyle name="Followed Hyperlink" xfId="16670" builtinId="9" hidden="1"/>
    <cellStyle name="Followed Hyperlink" xfId="16671" builtinId="9" hidden="1"/>
    <cellStyle name="Followed Hyperlink" xfId="16672" builtinId="9" hidden="1"/>
    <cellStyle name="Followed Hyperlink" xfId="16673" builtinId="9" hidden="1"/>
    <cellStyle name="Followed Hyperlink" xfId="16674" builtinId="9" hidden="1"/>
    <cellStyle name="Followed Hyperlink" xfId="16675" builtinId="9" hidden="1"/>
    <cellStyle name="Followed Hyperlink" xfId="16676" builtinId="9" hidden="1"/>
    <cellStyle name="Followed Hyperlink" xfId="16677" builtinId="9" hidden="1"/>
    <cellStyle name="Followed Hyperlink" xfId="16678" builtinId="9" hidden="1"/>
    <cellStyle name="Followed Hyperlink" xfId="16679"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85" builtinId="9" hidden="1"/>
    <cellStyle name="Followed Hyperlink" xfId="16686" builtinId="9" hidden="1"/>
    <cellStyle name="Followed Hyperlink" xfId="16687" builtinId="9" hidden="1"/>
    <cellStyle name="Followed Hyperlink" xfId="16688" builtinId="9" hidden="1"/>
    <cellStyle name="Followed Hyperlink" xfId="16689" builtinId="9" hidden="1"/>
    <cellStyle name="Followed Hyperlink" xfId="16690" builtinId="9" hidden="1"/>
    <cellStyle name="Followed Hyperlink" xfId="16691" builtinId="9" hidden="1"/>
    <cellStyle name="Followed Hyperlink" xfId="16692" builtinId="9" hidden="1"/>
    <cellStyle name="Followed Hyperlink" xfId="16693" builtinId="9" hidden="1"/>
    <cellStyle name="Followed Hyperlink" xfId="16694" builtinId="9" hidden="1"/>
    <cellStyle name="Followed Hyperlink" xfId="16695" builtinId="9" hidden="1"/>
    <cellStyle name="Followed Hyperlink" xfId="16696" builtinId="9" hidden="1"/>
    <cellStyle name="Followed Hyperlink" xfId="16697" builtinId="9" hidden="1"/>
    <cellStyle name="Followed Hyperlink" xfId="16698" builtinId="9" hidden="1"/>
    <cellStyle name="Followed Hyperlink" xfId="16699" builtinId="9" hidden="1"/>
    <cellStyle name="Followed Hyperlink" xfId="16700" builtinId="9" hidden="1"/>
    <cellStyle name="Followed Hyperlink" xfId="16866" builtinId="9" hidden="1"/>
    <cellStyle name="Followed Hyperlink" xfId="16869" builtinId="9" hidden="1"/>
    <cellStyle name="Followed Hyperlink" xfId="16944" builtinId="9" hidden="1"/>
    <cellStyle name="Followed Hyperlink" xfId="16785" builtinId="9" hidden="1"/>
    <cellStyle name="Followed Hyperlink" xfId="15922" builtinId="9" hidden="1"/>
    <cellStyle name="Followed Hyperlink" xfId="16856" builtinId="9" hidden="1"/>
    <cellStyle name="Followed Hyperlink" xfId="16757" builtinId="9" hidden="1"/>
    <cellStyle name="Followed Hyperlink" xfId="16936" builtinId="9" hidden="1"/>
    <cellStyle name="Followed Hyperlink" xfId="16756" builtinId="9" hidden="1"/>
    <cellStyle name="Followed Hyperlink" xfId="15729" builtinId="9" hidden="1"/>
    <cellStyle name="Followed Hyperlink" xfId="17066" builtinId="9" hidden="1"/>
    <cellStyle name="Followed Hyperlink" xfId="16933" builtinId="9" hidden="1"/>
    <cellStyle name="Followed Hyperlink" xfId="16834" builtinId="9" hidden="1"/>
    <cellStyle name="Followed Hyperlink" xfId="16754" builtinId="9" hidden="1"/>
    <cellStyle name="Followed Hyperlink" xfId="16755" builtinId="9" hidden="1"/>
    <cellStyle name="Followed Hyperlink" xfId="17418" builtinId="9" hidden="1"/>
    <cellStyle name="Followed Hyperlink" xfId="17072" builtinId="9" hidden="1"/>
    <cellStyle name="Followed Hyperlink" xfId="17085" builtinId="9" hidden="1"/>
    <cellStyle name="Followed Hyperlink" xfId="16982" builtinId="9" hidden="1"/>
    <cellStyle name="Followed Hyperlink" xfId="16981" builtinId="9" hidden="1"/>
    <cellStyle name="Followed Hyperlink" xfId="16980" builtinId="9" hidden="1"/>
    <cellStyle name="Followed Hyperlink" xfId="16979" builtinId="9" hidden="1"/>
    <cellStyle name="Followed Hyperlink" xfId="16781" builtinId="9" hidden="1"/>
    <cellStyle name="Followed Hyperlink" xfId="15253" builtinId="9" hidden="1"/>
    <cellStyle name="Followed Hyperlink" xfId="16752" builtinId="9" hidden="1"/>
    <cellStyle name="Followed Hyperlink" xfId="17048" builtinId="9" hidden="1"/>
    <cellStyle name="Followed Hyperlink" xfId="16750" builtinId="9" hidden="1"/>
    <cellStyle name="Followed Hyperlink" xfId="16751" builtinId="9" hidden="1"/>
    <cellStyle name="Followed Hyperlink" xfId="15925" builtinId="9" hidden="1"/>
    <cellStyle name="Followed Hyperlink" xfId="16945" builtinId="9" hidden="1"/>
    <cellStyle name="Followed Hyperlink" xfId="16776" builtinId="9" hidden="1"/>
    <cellStyle name="Followed Hyperlink" xfId="16777" builtinId="9" hidden="1"/>
    <cellStyle name="Followed Hyperlink" xfId="15309" builtinId="9" hidden="1"/>
    <cellStyle name="Followed Hyperlink" xfId="16978" builtinId="9" hidden="1"/>
    <cellStyle name="Followed Hyperlink" xfId="15255" builtinId="9" hidden="1"/>
    <cellStyle name="Followed Hyperlink" xfId="17036" builtinId="9" hidden="1"/>
    <cellStyle name="Followed Hyperlink" xfId="17011" builtinId="9" hidden="1"/>
    <cellStyle name="Followed Hyperlink" xfId="16977" builtinId="9" hidden="1"/>
    <cellStyle name="Followed Hyperlink" xfId="17020" builtinId="9" hidden="1"/>
    <cellStyle name="Followed Hyperlink" xfId="16959" builtinId="9" hidden="1"/>
    <cellStyle name="Followed Hyperlink" xfId="17022" builtinId="9" hidden="1"/>
    <cellStyle name="Followed Hyperlink" xfId="16976" builtinId="9" hidden="1"/>
    <cellStyle name="Followed Hyperlink" xfId="16975" builtinId="9" hidden="1"/>
    <cellStyle name="Followed Hyperlink" xfId="16974" builtinId="9" hidden="1"/>
    <cellStyle name="Followed Hyperlink" xfId="15958" builtinId="9" hidden="1"/>
    <cellStyle name="Followed Hyperlink" xfId="16957" builtinId="9" hidden="1"/>
    <cellStyle name="Followed Hyperlink" xfId="15376" builtinId="9" hidden="1"/>
    <cellStyle name="Followed Hyperlink" xfId="15957" builtinId="9" hidden="1"/>
    <cellStyle name="Followed Hyperlink" xfId="17033" builtinId="9" hidden="1"/>
    <cellStyle name="Followed Hyperlink" xfId="16997" builtinId="9" hidden="1"/>
    <cellStyle name="Followed Hyperlink" xfId="16885" builtinId="9" hidden="1"/>
    <cellStyle name="Followed Hyperlink" xfId="16847" builtinId="9" hidden="1"/>
    <cellStyle name="Followed Hyperlink" xfId="16825" builtinId="9" hidden="1"/>
    <cellStyle name="Followed Hyperlink" xfId="16775" builtinId="9" hidden="1"/>
    <cellStyle name="Followed Hyperlink" xfId="15730" builtinId="9" hidden="1"/>
    <cellStyle name="Followed Hyperlink" xfId="16941" builtinId="9" hidden="1"/>
    <cellStyle name="Followed Hyperlink" xfId="16833" builtinId="9" hidden="1"/>
    <cellStyle name="Followed Hyperlink" xfId="16746" builtinId="9" hidden="1"/>
    <cellStyle name="Followed Hyperlink" xfId="16745" builtinId="9" hidden="1"/>
    <cellStyle name="Followed Hyperlink" xfId="16744" builtinId="9" hidden="1"/>
    <cellStyle name="Followed Hyperlink" xfId="16743" builtinId="9" hidden="1"/>
    <cellStyle name="Followed Hyperlink" xfId="15311" builtinId="9" hidden="1"/>
    <cellStyle name="Followed Hyperlink" xfId="17059" builtinId="9" hidden="1"/>
    <cellStyle name="Followed Hyperlink" xfId="15285" builtinId="9" hidden="1"/>
    <cellStyle name="Followed Hyperlink" xfId="16871" builtinId="9" hidden="1"/>
    <cellStyle name="Followed Hyperlink" xfId="16861" builtinId="9" hidden="1"/>
    <cellStyle name="Followed Hyperlink" xfId="16773" builtinId="9" hidden="1"/>
    <cellStyle name="Followed Hyperlink" xfId="15277" builtinId="9" hidden="1"/>
    <cellStyle name="Followed Hyperlink" xfId="16951" builtinId="9" hidden="1"/>
    <cellStyle name="Followed Hyperlink" xfId="16862" builtinId="9" hidden="1"/>
    <cellStyle name="Followed Hyperlink" xfId="16772" builtinId="9" hidden="1"/>
    <cellStyle name="Followed Hyperlink" xfId="15904" builtinId="9" hidden="1"/>
    <cellStyle name="Followed Hyperlink" xfId="16740" builtinId="9" hidden="1"/>
    <cellStyle name="Followed Hyperlink" xfId="16739" builtinId="9" hidden="1"/>
    <cellStyle name="Followed Hyperlink" xfId="15303" builtinId="9" hidden="1"/>
    <cellStyle name="Followed Hyperlink" xfId="16738" builtinId="9" hidden="1"/>
    <cellStyle name="Followed Hyperlink" xfId="15742" builtinId="9" hidden="1"/>
    <cellStyle name="Followed Hyperlink" xfId="17009" builtinId="9" hidden="1"/>
    <cellStyle name="Followed Hyperlink" xfId="16972" builtinId="9" hidden="1"/>
    <cellStyle name="Followed Hyperlink" xfId="16733" builtinId="9" hidden="1"/>
    <cellStyle name="Followed Hyperlink" xfId="16737" builtinId="9" hidden="1"/>
    <cellStyle name="Followed Hyperlink" xfId="16769" builtinId="9" hidden="1"/>
    <cellStyle name="Followed Hyperlink" xfId="15298" builtinId="9" hidden="1"/>
    <cellStyle name="Followed Hyperlink" xfId="17041" builtinId="9" hidden="1"/>
    <cellStyle name="Followed Hyperlink" xfId="16734" builtinId="9" hidden="1"/>
    <cellStyle name="Followed Hyperlink" xfId="16735" builtinId="9" hidden="1"/>
    <cellStyle name="Followed Hyperlink" xfId="15317" builtinId="9" hidden="1"/>
    <cellStyle name="Followed Hyperlink" xfId="17064" builtinId="9" hidden="1"/>
    <cellStyle name="Followed Hyperlink" xfId="17007" builtinId="9" hidden="1"/>
    <cellStyle name="Followed Hyperlink" xfId="17417" builtinId="9" hidden="1"/>
    <cellStyle name="Followed Hyperlink" xfId="17078" builtinId="9" hidden="1"/>
    <cellStyle name="Followed Hyperlink" xfId="17075" builtinId="9" hidden="1"/>
    <cellStyle name="Followed Hyperlink" xfId="17061" builtinId="9" hidden="1"/>
    <cellStyle name="Followed Hyperlink" xfId="15287" builtinId="9" hidden="1"/>
    <cellStyle name="Followed Hyperlink" xfId="16969" builtinId="9" hidden="1"/>
    <cellStyle name="Followed Hyperlink" xfId="16968" builtinId="9" hidden="1"/>
    <cellStyle name="Followed Hyperlink" xfId="16967" builtinId="9" hidden="1"/>
    <cellStyle name="Followed Hyperlink" xfId="16966" builtinId="9" hidden="1"/>
    <cellStyle name="Followed Hyperlink" xfId="16766" builtinId="9" hidden="1"/>
    <cellStyle name="Followed Hyperlink" xfId="15292" builtinId="9" hidden="1"/>
    <cellStyle name="Followed Hyperlink" xfId="16731" builtinId="9" hidden="1"/>
    <cellStyle name="Followed Hyperlink" xfId="16764" builtinId="9" hidden="1"/>
    <cellStyle name="Followed Hyperlink" xfId="15927" builtinId="9" hidden="1"/>
    <cellStyle name="Followed Hyperlink" xfId="17063" builtinId="9" hidden="1"/>
    <cellStyle name="Followed Hyperlink" xfId="17006" builtinId="9" hidden="1"/>
    <cellStyle name="Followed Hyperlink" xfId="17004" builtinId="9" hidden="1"/>
    <cellStyle name="Followed Hyperlink" xfId="16964" builtinId="9" hidden="1"/>
    <cellStyle name="Followed Hyperlink" xfId="16306" builtinId="9" hidden="1"/>
    <cellStyle name="Followed Hyperlink" xfId="17058" builtinId="9" hidden="1"/>
    <cellStyle name="Followed Hyperlink" xfId="17056" builtinId="9" hidden="1"/>
    <cellStyle name="Followed Hyperlink" xfId="17084" builtinId="9" hidden="1"/>
    <cellStyle name="Followed Hyperlink" xfId="15305" builtinId="9" hidden="1"/>
    <cellStyle name="Followed Hyperlink" xfId="16726" builtinId="9" hidden="1"/>
    <cellStyle name="Followed Hyperlink" xfId="16727" builtinId="9" hidden="1"/>
    <cellStyle name="Followed Hyperlink" xfId="15830" builtinId="9" hidden="1"/>
    <cellStyle name="Followed Hyperlink" xfId="16449" builtinId="9" hidden="1"/>
    <cellStyle name="Followed Hyperlink" xfId="17002" builtinId="9" hidden="1"/>
    <cellStyle name="Followed Hyperlink" xfId="17017" builtinId="9" hidden="1"/>
    <cellStyle name="Followed Hyperlink" xfId="16888" builtinId="9" hidden="1"/>
    <cellStyle name="Followed Hyperlink" xfId="17018" builtinId="9" hidden="1"/>
    <cellStyle name="Followed Hyperlink" xfId="16955" builtinId="9" hidden="1"/>
    <cellStyle name="Followed Hyperlink" xfId="16877" builtinId="9" hidden="1"/>
    <cellStyle name="Followed Hyperlink" xfId="16835" builtinId="9" hidden="1"/>
    <cellStyle name="Followed Hyperlink" xfId="16844" builtinId="9" hidden="1"/>
    <cellStyle name="Followed Hyperlink" xfId="17032" builtinId="9" hidden="1"/>
    <cellStyle name="Followed Hyperlink" xfId="16996" builtinId="9" hidden="1"/>
    <cellStyle name="Followed Hyperlink" xfId="16883" builtinId="9" hidden="1"/>
    <cellStyle name="Followed Hyperlink" xfId="16865" builtinId="9" hidden="1"/>
    <cellStyle name="Followed Hyperlink" xfId="17030" builtinId="9" hidden="1"/>
    <cellStyle name="Followed Hyperlink" xfId="16994" builtinId="9" hidden="1"/>
    <cellStyle name="Followed Hyperlink" xfId="16942" builtinId="9" hidden="1"/>
    <cellStyle name="Followed Hyperlink" xfId="16873" builtinId="9" hidden="1"/>
    <cellStyle name="Followed Hyperlink" xfId="16759" builtinId="9" hidden="1"/>
    <cellStyle name="Followed Hyperlink" xfId="16858" builtinId="9" hidden="1"/>
    <cellStyle name="Followed Hyperlink" xfId="16934" builtinId="9" hidden="1"/>
    <cellStyle name="Followed Hyperlink" xfId="16725" builtinId="9" hidden="1"/>
    <cellStyle name="Followed Hyperlink" xfId="16824" builtinId="9" hidden="1"/>
    <cellStyle name="Followed Hyperlink" xfId="16926" builtinId="9" hidden="1"/>
    <cellStyle name="Followed Hyperlink" xfId="15928" builtinId="9" hidden="1"/>
    <cellStyle name="Followed Hyperlink" xfId="16925" builtinId="9" hidden="1"/>
    <cellStyle name="Followed Hyperlink" xfId="16868" builtinId="9" hidden="1"/>
    <cellStyle name="Followed Hyperlink" xfId="15365" builtinId="9" hidden="1"/>
    <cellStyle name="Followed Hyperlink" xfId="16882" builtinId="9" hidden="1"/>
    <cellStyle name="Followed Hyperlink" xfId="16820" builtinId="9" hidden="1"/>
    <cellStyle name="Followed Hyperlink" xfId="15737" builtinId="9" hidden="1"/>
    <cellStyle name="Followed Hyperlink" xfId="15852" builtinId="9" hidden="1"/>
    <cellStyle name="Followed Hyperlink" xfId="17415" builtinId="9" hidden="1"/>
    <cellStyle name="Followed Hyperlink" xfId="17413" builtinId="9" hidden="1"/>
    <cellStyle name="Followed Hyperlink" xfId="17411" builtinId="9" hidden="1"/>
    <cellStyle name="Followed Hyperlink" xfId="17409" builtinId="9" hidden="1"/>
    <cellStyle name="Followed Hyperlink" xfId="17407" builtinId="9" hidden="1"/>
    <cellStyle name="Followed Hyperlink" xfId="17405" builtinId="9" hidden="1"/>
    <cellStyle name="Followed Hyperlink" xfId="17403" builtinId="9" hidden="1"/>
    <cellStyle name="Followed Hyperlink" xfId="17401" builtinId="9" hidden="1"/>
    <cellStyle name="Followed Hyperlink" xfId="17399" builtinId="9" hidden="1"/>
    <cellStyle name="Followed Hyperlink" xfId="17397" builtinId="9" hidden="1"/>
    <cellStyle name="Followed Hyperlink" xfId="17395" builtinId="9" hidden="1"/>
    <cellStyle name="Followed Hyperlink" xfId="17393" builtinId="9" hidden="1"/>
    <cellStyle name="Followed Hyperlink" xfId="17391" builtinId="9" hidden="1"/>
    <cellStyle name="Followed Hyperlink" xfId="17389" builtinId="9" hidden="1"/>
    <cellStyle name="Followed Hyperlink" xfId="17387" builtinId="9" hidden="1"/>
    <cellStyle name="Followed Hyperlink" xfId="17385" builtinId="9" hidden="1"/>
    <cellStyle name="Followed Hyperlink" xfId="17383" builtinId="9" hidden="1"/>
    <cellStyle name="Followed Hyperlink" xfId="17381" builtinId="9" hidden="1"/>
    <cellStyle name="Followed Hyperlink" xfId="17379" builtinId="9" hidden="1"/>
    <cellStyle name="Followed Hyperlink" xfId="17377" builtinId="9" hidden="1"/>
    <cellStyle name="Followed Hyperlink" xfId="17375" builtinId="9" hidden="1"/>
    <cellStyle name="Followed Hyperlink" xfId="17373" builtinId="9" hidden="1"/>
    <cellStyle name="Followed Hyperlink" xfId="17371" builtinId="9" hidden="1"/>
    <cellStyle name="Followed Hyperlink" xfId="17369" builtinId="9" hidden="1"/>
    <cellStyle name="Followed Hyperlink" xfId="17367" builtinId="9" hidden="1"/>
    <cellStyle name="Followed Hyperlink" xfId="17365" builtinId="9" hidden="1"/>
    <cellStyle name="Followed Hyperlink" xfId="17363" builtinId="9" hidden="1"/>
    <cellStyle name="Followed Hyperlink" xfId="17361" builtinId="9" hidden="1"/>
    <cellStyle name="Followed Hyperlink" xfId="17359" builtinId="9" hidden="1"/>
    <cellStyle name="Followed Hyperlink" xfId="17357" builtinId="9" hidden="1"/>
    <cellStyle name="Followed Hyperlink" xfId="17355" builtinId="9" hidden="1"/>
    <cellStyle name="Followed Hyperlink" xfId="17353" builtinId="9" hidden="1"/>
    <cellStyle name="Followed Hyperlink" xfId="17351" builtinId="9" hidden="1"/>
    <cellStyle name="Followed Hyperlink" xfId="17349" builtinId="9" hidden="1"/>
    <cellStyle name="Followed Hyperlink" xfId="17347" builtinId="9" hidden="1"/>
    <cellStyle name="Followed Hyperlink" xfId="17345" builtinId="9" hidden="1"/>
    <cellStyle name="Followed Hyperlink" xfId="17343" builtinId="9" hidden="1"/>
    <cellStyle name="Followed Hyperlink" xfId="17341" builtinId="9" hidden="1"/>
    <cellStyle name="Followed Hyperlink" xfId="17339" builtinId="9" hidden="1"/>
    <cellStyle name="Followed Hyperlink" xfId="17337" builtinId="9" hidden="1"/>
    <cellStyle name="Followed Hyperlink" xfId="17335" builtinId="9" hidden="1"/>
    <cellStyle name="Followed Hyperlink" xfId="17333" builtinId="9" hidden="1"/>
    <cellStyle name="Followed Hyperlink" xfId="17331" builtinId="9" hidden="1"/>
    <cellStyle name="Followed Hyperlink" xfId="17329" builtinId="9" hidden="1"/>
    <cellStyle name="Followed Hyperlink" xfId="17327" builtinId="9" hidden="1"/>
    <cellStyle name="Followed Hyperlink" xfId="17325" builtinId="9" hidden="1"/>
    <cellStyle name="Followed Hyperlink" xfId="17323" builtinId="9" hidden="1"/>
    <cellStyle name="Followed Hyperlink" xfId="17321" builtinId="9" hidden="1"/>
    <cellStyle name="Followed Hyperlink" xfId="17319" builtinId="9" hidden="1"/>
    <cellStyle name="Followed Hyperlink" xfId="17317" builtinId="9" hidden="1"/>
    <cellStyle name="Followed Hyperlink" xfId="17315" builtinId="9" hidden="1"/>
    <cellStyle name="Followed Hyperlink" xfId="17313" builtinId="9" hidden="1"/>
    <cellStyle name="Followed Hyperlink" xfId="17311" builtinId="9" hidden="1"/>
    <cellStyle name="Followed Hyperlink" xfId="17309" builtinId="9" hidden="1"/>
    <cellStyle name="Followed Hyperlink" xfId="17307" builtinId="9" hidden="1"/>
    <cellStyle name="Followed Hyperlink" xfId="17305" builtinId="9" hidden="1"/>
    <cellStyle name="Followed Hyperlink" xfId="17303" builtinId="9" hidden="1"/>
    <cellStyle name="Followed Hyperlink" xfId="17301" builtinId="9" hidden="1"/>
    <cellStyle name="Followed Hyperlink" xfId="17299" builtinId="9" hidden="1"/>
    <cellStyle name="Followed Hyperlink" xfId="17297" builtinId="9" hidden="1"/>
    <cellStyle name="Followed Hyperlink" xfId="17295" builtinId="9" hidden="1"/>
    <cellStyle name="Followed Hyperlink" xfId="17293" builtinId="9" hidden="1"/>
    <cellStyle name="Followed Hyperlink" xfId="17291" builtinId="9" hidden="1"/>
    <cellStyle name="Followed Hyperlink" xfId="17289" builtinId="9" hidden="1"/>
    <cellStyle name="Followed Hyperlink" xfId="17287" builtinId="9" hidden="1"/>
    <cellStyle name="Followed Hyperlink" xfId="17285" builtinId="9" hidden="1"/>
    <cellStyle name="Followed Hyperlink" xfId="17283" builtinId="9" hidden="1"/>
    <cellStyle name="Followed Hyperlink" xfId="17281" builtinId="9" hidden="1"/>
    <cellStyle name="Followed Hyperlink" xfId="17279" builtinId="9" hidden="1"/>
    <cellStyle name="Followed Hyperlink" xfId="17277" builtinId="9" hidden="1"/>
    <cellStyle name="Followed Hyperlink" xfId="17275" builtinId="9" hidden="1"/>
    <cellStyle name="Followed Hyperlink" xfId="17273" builtinId="9" hidden="1"/>
    <cellStyle name="Followed Hyperlink" xfId="17271" builtinId="9" hidden="1"/>
    <cellStyle name="Followed Hyperlink" xfId="17269" builtinId="9" hidden="1"/>
    <cellStyle name="Followed Hyperlink" xfId="17262" builtinId="9" hidden="1"/>
    <cellStyle name="Followed Hyperlink" xfId="17260" builtinId="9" hidden="1"/>
    <cellStyle name="Followed Hyperlink" xfId="17258" builtinId="9" hidden="1"/>
    <cellStyle name="Followed Hyperlink" xfId="17256" builtinId="9" hidden="1"/>
    <cellStyle name="Followed Hyperlink" xfId="17254" builtinId="9" hidden="1"/>
    <cellStyle name="Followed Hyperlink" xfId="17252" builtinId="9" hidden="1"/>
    <cellStyle name="Followed Hyperlink" xfId="17250" builtinId="9" hidden="1"/>
    <cellStyle name="Followed Hyperlink" xfId="17248" builtinId="9" hidden="1"/>
    <cellStyle name="Followed Hyperlink" xfId="17246" builtinId="9" hidden="1"/>
    <cellStyle name="Followed Hyperlink" xfId="17244" builtinId="9" hidden="1"/>
    <cellStyle name="Followed Hyperlink" xfId="17242" builtinId="9" hidden="1"/>
    <cellStyle name="Followed Hyperlink" xfId="17240" builtinId="9" hidden="1"/>
    <cellStyle name="Followed Hyperlink" xfId="17238" builtinId="9" hidden="1"/>
    <cellStyle name="Followed Hyperlink" xfId="17236" builtinId="9" hidden="1"/>
    <cellStyle name="Followed Hyperlink" xfId="17234" builtinId="9" hidden="1"/>
    <cellStyle name="Followed Hyperlink" xfId="17232" builtinId="9" hidden="1"/>
    <cellStyle name="Followed Hyperlink" xfId="17230" builtinId="9" hidden="1"/>
    <cellStyle name="Followed Hyperlink" xfId="17228" builtinId="9" hidden="1"/>
    <cellStyle name="Followed Hyperlink" xfId="17226" builtinId="9" hidden="1"/>
    <cellStyle name="Followed Hyperlink" xfId="17224" builtinId="9" hidden="1"/>
    <cellStyle name="Followed Hyperlink" xfId="17222" builtinId="9" hidden="1"/>
    <cellStyle name="Followed Hyperlink" xfId="17220" builtinId="9" hidden="1"/>
    <cellStyle name="Followed Hyperlink" xfId="17218" builtinId="9" hidden="1"/>
    <cellStyle name="Followed Hyperlink" xfId="17217" builtinId="9" hidden="1"/>
    <cellStyle name="Followed Hyperlink" xfId="17215" builtinId="9" hidden="1"/>
    <cellStyle name="Followed Hyperlink" xfId="17213" builtinId="9" hidden="1"/>
    <cellStyle name="Followed Hyperlink" xfId="17211" builtinId="9" hidden="1"/>
    <cellStyle name="Followed Hyperlink" xfId="17209" builtinId="9" hidden="1"/>
    <cellStyle name="Followed Hyperlink" xfId="17207" builtinId="9" hidden="1"/>
    <cellStyle name="Followed Hyperlink" xfId="17205" builtinId="9" hidden="1"/>
    <cellStyle name="Followed Hyperlink" xfId="17203" builtinId="9" hidden="1"/>
    <cellStyle name="Followed Hyperlink" xfId="17201" builtinId="9" hidden="1"/>
    <cellStyle name="Followed Hyperlink" xfId="17199" builtinId="9" hidden="1"/>
    <cellStyle name="Followed Hyperlink" xfId="17197" builtinId="9" hidden="1"/>
    <cellStyle name="Followed Hyperlink" xfId="17195" builtinId="9" hidden="1"/>
    <cellStyle name="Followed Hyperlink" xfId="17193" builtinId="9" hidden="1"/>
    <cellStyle name="Followed Hyperlink" xfId="17191" builtinId="9" hidden="1"/>
    <cellStyle name="Followed Hyperlink" xfId="17189" builtinId="9" hidden="1"/>
    <cellStyle name="Followed Hyperlink" xfId="17187" builtinId="9" hidden="1"/>
    <cellStyle name="Followed Hyperlink" xfId="17185" builtinId="9" hidden="1"/>
    <cellStyle name="Followed Hyperlink" xfId="17183" builtinId="9" hidden="1"/>
    <cellStyle name="Followed Hyperlink" xfId="17181" builtinId="9" hidden="1"/>
    <cellStyle name="Followed Hyperlink" xfId="17179" builtinId="9" hidden="1"/>
    <cellStyle name="Followed Hyperlink" xfId="17177" builtinId="9" hidden="1"/>
    <cellStyle name="Followed Hyperlink" xfId="17175" builtinId="9" hidden="1"/>
    <cellStyle name="Followed Hyperlink" xfId="17173" builtinId="9" hidden="1"/>
    <cellStyle name="Followed Hyperlink" xfId="17171" builtinId="9" hidden="1"/>
    <cellStyle name="Followed Hyperlink" xfId="17169" builtinId="9" hidden="1"/>
    <cellStyle name="Followed Hyperlink" xfId="17167" builtinId="9" hidden="1"/>
    <cellStyle name="Followed Hyperlink" xfId="17165" builtinId="9" hidden="1"/>
    <cellStyle name="Followed Hyperlink" xfId="17163" builtinId="9" hidden="1"/>
    <cellStyle name="Followed Hyperlink" xfId="17161" builtinId="9" hidden="1"/>
    <cellStyle name="Followed Hyperlink" xfId="17159" builtinId="9" hidden="1"/>
    <cellStyle name="Followed Hyperlink" xfId="17157" builtinId="9" hidden="1"/>
    <cellStyle name="Followed Hyperlink" xfId="17155" builtinId="9" hidden="1"/>
    <cellStyle name="Followed Hyperlink" xfId="17153" builtinId="9" hidden="1"/>
    <cellStyle name="Followed Hyperlink" xfId="17151" builtinId="9" hidden="1"/>
    <cellStyle name="Followed Hyperlink" xfId="17149" builtinId="9" hidden="1"/>
    <cellStyle name="Followed Hyperlink" xfId="17147" builtinId="9" hidden="1"/>
    <cellStyle name="Followed Hyperlink" xfId="17145" builtinId="9" hidden="1"/>
    <cellStyle name="Followed Hyperlink" xfId="17143" builtinId="9" hidden="1"/>
    <cellStyle name="Followed Hyperlink" xfId="17141" builtinId="9" hidden="1"/>
    <cellStyle name="Followed Hyperlink" xfId="17139" builtinId="9" hidden="1"/>
    <cellStyle name="Followed Hyperlink" xfId="17137" builtinId="9" hidden="1"/>
    <cellStyle name="Followed Hyperlink" xfId="17135" builtinId="9" hidden="1"/>
    <cellStyle name="Followed Hyperlink" xfId="17133" builtinId="9" hidden="1"/>
    <cellStyle name="Followed Hyperlink" xfId="17131" builtinId="9" hidden="1"/>
    <cellStyle name="Followed Hyperlink" xfId="17129" builtinId="9" hidden="1"/>
    <cellStyle name="Followed Hyperlink" xfId="17127" builtinId="9" hidden="1"/>
    <cellStyle name="Followed Hyperlink" xfId="17125" builtinId="9" hidden="1"/>
    <cellStyle name="Followed Hyperlink" xfId="17123" builtinId="9" hidden="1"/>
    <cellStyle name="Followed Hyperlink" xfId="17121" builtinId="9" hidden="1"/>
    <cellStyle name="Followed Hyperlink" xfId="17119" builtinId="9" hidden="1"/>
    <cellStyle name="Followed Hyperlink" xfId="17117" builtinId="9" hidden="1"/>
    <cellStyle name="Followed Hyperlink" xfId="17115" builtinId="9" hidden="1"/>
    <cellStyle name="Followed Hyperlink" xfId="17114" builtinId="9" hidden="1"/>
    <cellStyle name="Followed Hyperlink" xfId="17112" builtinId="9" hidden="1"/>
    <cellStyle name="Followed Hyperlink" xfId="17110" builtinId="9" hidden="1"/>
    <cellStyle name="Followed Hyperlink" xfId="17108" builtinId="9" hidden="1"/>
    <cellStyle name="Followed Hyperlink" xfId="17106" builtinId="9" hidden="1"/>
    <cellStyle name="Followed Hyperlink" xfId="17104" builtinId="9" hidden="1"/>
    <cellStyle name="Followed Hyperlink" xfId="17102" builtinId="9" hidden="1"/>
    <cellStyle name="Followed Hyperlink" xfId="17100" builtinId="9" hidden="1"/>
    <cellStyle name="Followed Hyperlink" xfId="17098" builtinId="9" hidden="1"/>
    <cellStyle name="Followed Hyperlink" xfId="17096" builtinId="9" hidden="1"/>
    <cellStyle name="Followed Hyperlink" xfId="17094" builtinId="9" hidden="1"/>
    <cellStyle name="Followed Hyperlink" xfId="17092" builtinId="9" hidden="1"/>
    <cellStyle name="Followed Hyperlink" xfId="17090" builtinId="9" hidden="1"/>
    <cellStyle name="Followed Hyperlink" xfId="17088" builtinId="9" hidden="1"/>
    <cellStyle name="Followed Hyperlink" xfId="15251" builtinId="9" hidden="1"/>
    <cellStyle name="Followed Hyperlink" xfId="16071" builtinId="9" hidden="1"/>
    <cellStyle name="Followed Hyperlink" xfId="15755" builtinId="9" hidden="1"/>
    <cellStyle name="Followed Hyperlink" xfId="15790" builtinId="9" hidden="1"/>
    <cellStyle name="Followed Hyperlink" xfId="15572" builtinId="9" hidden="1"/>
    <cellStyle name="Followed Hyperlink" xfId="15869" builtinId="9" hidden="1"/>
    <cellStyle name="Followed Hyperlink" xfId="16000" builtinId="9" hidden="1"/>
    <cellStyle name="Followed Hyperlink" xfId="16099" builtinId="9" hidden="1"/>
    <cellStyle name="Followed Hyperlink" xfId="16110" builtinId="9" hidden="1"/>
    <cellStyle name="Followed Hyperlink" xfId="16038" builtinId="9" hidden="1"/>
    <cellStyle name="Followed Hyperlink" xfId="15421" builtinId="9" hidden="1"/>
    <cellStyle name="Followed Hyperlink" xfId="15792" builtinId="9" hidden="1"/>
    <cellStyle name="Followed Hyperlink" xfId="15761" builtinId="9" hidden="1"/>
    <cellStyle name="Followed Hyperlink" xfId="15795" builtinId="9" hidden="1"/>
    <cellStyle name="Followed Hyperlink" xfId="16003" builtinId="9" hidden="1"/>
    <cellStyle name="Followed Hyperlink" xfId="15574" builtinId="9" hidden="1"/>
    <cellStyle name="Followed Hyperlink" xfId="15436" builtinId="9" hidden="1"/>
    <cellStyle name="Followed Hyperlink" xfId="15796" builtinId="9" hidden="1"/>
    <cellStyle name="Followed Hyperlink" xfId="15856" builtinId="9" hidden="1"/>
    <cellStyle name="Followed Hyperlink" xfId="16113" builtinId="9" hidden="1"/>
    <cellStyle name="Followed Hyperlink" xfId="15854" builtinId="9" hidden="1"/>
    <cellStyle name="Followed Hyperlink" xfId="15767" builtinId="9" hidden="1"/>
    <cellStyle name="Followed Hyperlink" xfId="15766" builtinId="9" hidden="1"/>
    <cellStyle name="Followed Hyperlink" xfId="15306" builtinId="9" hidden="1"/>
    <cellStyle name="Followed Hyperlink" xfId="16001" builtinId="9" hidden="1"/>
    <cellStyle name="Followed Hyperlink" xfId="15397" builtinId="9" hidden="1"/>
    <cellStyle name="Followed Hyperlink" xfId="16102" builtinId="9" hidden="1"/>
    <cellStyle name="Followed Hyperlink" xfId="16108" builtinId="9" hidden="1"/>
    <cellStyle name="Followed Hyperlink" xfId="15870" builtinId="9" hidden="1"/>
    <cellStyle name="Followed Hyperlink" xfId="15757" builtinId="9" hidden="1"/>
    <cellStyle name="Followed Hyperlink" xfId="16101" builtinId="9" hidden="1"/>
    <cellStyle name="Followed Hyperlink" xfId="17087" builtinId="9" hidden="1"/>
    <cellStyle name="Followed Hyperlink" xfId="17091" builtinId="9" hidden="1"/>
    <cellStyle name="Followed Hyperlink" xfId="17095" builtinId="9" hidden="1"/>
    <cellStyle name="Followed Hyperlink" xfId="17099" builtinId="9" hidden="1"/>
    <cellStyle name="Followed Hyperlink" xfId="17103" builtinId="9" hidden="1"/>
    <cellStyle name="Followed Hyperlink" xfId="17107" builtinId="9" hidden="1"/>
    <cellStyle name="Followed Hyperlink" xfId="17111" builtinId="9" hidden="1"/>
    <cellStyle name="Followed Hyperlink" xfId="16843" builtinId="9" hidden="1"/>
    <cellStyle name="Followed Hyperlink" xfId="17118" builtinId="9" hidden="1"/>
    <cellStyle name="Followed Hyperlink" xfId="17122" builtinId="9" hidden="1"/>
    <cellStyle name="Followed Hyperlink" xfId="17126" builtinId="9" hidden="1"/>
    <cellStyle name="Followed Hyperlink" xfId="17130" builtinId="9" hidden="1"/>
    <cellStyle name="Followed Hyperlink" xfId="17134" builtinId="9" hidden="1"/>
    <cellStyle name="Followed Hyperlink" xfId="17138" builtinId="9" hidden="1"/>
    <cellStyle name="Followed Hyperlink" xfId="17142" builtinId="9" hidden="1"/>
    <cellStyle name="Followed Hyperlink" xfId="17146" builtinId="9" hidden="1"/>
    <cellStyle name="Followed Hyperlink" xfId="17150" builtinId="9" hidden="1"/>
    <cellStyle name="Followed Hyperlink" xfId="17154" builtinId="9" hidden="1"/>
    <cellStyle name="Followed Hyperlink" xfId="17158" builtinId="9" hidden="1"/>
    <cellStyle name="Followed Hyperlink" xfId="17162" builtinId="9" hidden="1"/>
    <cellStyle name="Followed Hyperlink" xfId="17166" builtinId="9" hidden="1"/>
    <cellStyle name="Followed Hyperlink" xfId="17170" builtinId="9" hidden="1"/>
    <cellStyle name="Followed Hyperlink" xfId="17174" builtinId="9" hidden="1"/>
    <cellStyle name="Followed Hyperlink" xfId="17178" builtinId="9" hidden="1"/>
    <cellStyle name="Followed Hyperlink" xfId="17182" builtinId="9" hidden="1"/>
    <cellStyle name="Followed Hyperlink" xfId="17186" builtinId="9" hidden="1"/>
    <cellStyle name="Followed Hyperlink" xfId="17190" builtinId="9" hidden="1"/>
    <cellStyle name="Followed Hyperlink" xfId="17194" builtinId="9" hidden="1"/>
    <cellStyle name="Followed Hyperlink" xfId="17198" builtinId="9" hidden="1"/>
    <cellStyle name="Followed Hyperlink" xfId="17202" builtinId="9" hidden="1"/>
    <cellStyle name="Followed Hyperlink" xfId="17206" builtinId="9" hidden="1"/>
    <cellStyle name="Followed Hyperlink" xfId="17210" builtinId="9" hidden="1"/>
    <cellStyle name="Followed Hyperlink" xfId="17214" builtinId="9" hidden="1"/>
    <cellStyle name="Followed Hyperlink" xfId="15929" builtinId="9" hidden="1"/>
    <cellStyle name="Followed Hyperlink" xfId="17221" builtinId="9" hidden="1"/>
    <cellStyle name="Followed Hyperlink" xfId="17225" builtinId="9" hidden="1"/>
    <cellStyle name="Followed Hyperlink" xfId="17229" builtinId="9" hidden="1"/>
    <cellStyle name="Followed Hyperlink" xfId="17233" builtinId="9" hidden="1"/>
    <cellStyle name="Followed Hyperlink" xfId="17237" builtinId="9" hidden="1"/>
    <cellStyle name="Followed Hyperlink" xfId="17241" builtinId="9" hidden="1"/>
    <cellStyle name="Followed Hyperlink" xfId="17245" builtinId="9" hidden="1"/>
    <cellStyle name="Followed Hyperlink" xfId="17249" builtinId="9" hidden="1"/>
    <cellStyle name="Followed Hyperlink" xfId="17253" builtinId="9" hidden="1"/>
    <cellStyle name="Followed Hyperlink" xfId="17257" builtinId="9" hidden="1"/>
    <cellStyle name="Followed Hyperlink" xfId="17261" builtinId="9" hidden="1"/>
    <cellStyle name="Followed Hyperlink" xfId="15980" builtinId="9" hidden="1"/>
    <cellStyle name="Followed Hyperlink" xfId="17035" builtinId="9" hidden="1"/>
    <cellStyle name="Followed Hyperlink" xfId="15970" builtinId="9" hidden="1"/>
    <cellStyle name="Followed Hyperlink" xfId="15294" builtinId="9" hidden="1"/>
    <cellStyle name="Followed Hyperlink" xfId="15403" builtinId="9" hidden="1"/>
    <cellStyle name="Followed Hyperlink" xfId="15888" builtinId="9" hidden="1"/>
    <cellStyle name="Followed Hyperlink" xfId="15772" builtinId="9" hidden="1"/>
    <cellStyle name="Followed Hyperlink" xfId="15973" builtinId="9" hidden="1"/>
    <cellStyle name="Followed Hyperlink" xfId="16016" builtinId="9" hidden="1"/>
    <cellStyle name="Followed Hyperlink" xfId="16074" builtinId="9" hidden="1"/>
    <cellStyle name="Followed Hyperlink" xfId="15850" builtinId="9" hidden="1"/>
    <cellStyle name="Followed Hyperlink" xfId="15872" builtinId="9" hidden="1"/>
    <cellStyle name="Followed Hyperlink" xfId="15956" builtinId="9" hidden="1"/>
    <cellStyle name="Followed Hyperlink" xfId="16059" builtinId="9" hidden="1"/>
    <cellStyle name="Followed Hyperlink" xfId="16055" builtinId="9" hidden="1"/>
    <cellStyle name="Followed Hyperlink" xfId="16042" builtinId="9" hidden="1"/>
    <cellStyle name="Followed Hyperlink" xfId="15406" builtinId="9" hidden="1"/>
    <cellStyle name="Followed Hyperlink" xfId="15774" builtinId="9" hidden="1"/>
    <cellStyle name="Followed Hyperlink" xfId="15896" builtinId="9" hidden="1"/>
    <cellStyle name="Followed Hyperlink" xfId="15423" builtinId="9" hidden="1"/>
    <cellStyle name="Followed Hyperlink" xfId="15803" builtinId="9" hidden="1"/>
    <cellStyle name="Followed Hyperlink" xfId="15805" builtinId="9" hidden="1"/>
    <cellStyle name="Followed Hyperlink" xfId="15573" builtinId="9" hidden="1"/>
    <cellStyle name="Followed Hyperlink" xfId="15875" builtinId="9" hidden="1"/>
    <cellStyle name="Followed Hyperlink" xfId="15405" builtinId="9" hidden="1"/>
    <cellStyle name="Followed Hyperlink" xfId="16112" builtinId="9" hidden="1"/>
    <cellStyle name="Followed Hyperlink" xfId="16098" builtinId="9" hidden="1"/>
    <cellStyle name="Followed Hyperlink" xfId="15887" builtinId="9" hidden="1"/>
    <cellStyle name="Followed Hyperlink" xfId="15409" builtinId="9" hidden="1"/>
    <cellStyle name="Followed Hyperlink" xfId="15808" builtinId="9" hidden="1"/>
    <cellStyle name="Followed Hyperlink" xfId="15809" builtinId="9" hidden="1"/>
    <cellStyle name="Followed Hyperlink" xfId="15783" builtinId="9" hidden="1"/>
    <cellStyle name="Followed Hyperlink" xfId="15785" builtinId="9" hidden="1"/>
    <cellStyle name="Followed Hyperlink" xfId="15900" builtinId="9" hidden="1"/>
    <cellStyle name="Followed Hyperlink" xfId="16045" builtinId="9" hidden="1"/>
    <cellStyle name="Followed Hyperlink" xfId="15851" builtinId="9" hidden="1"/>
    <cellStyle name="Followed Hyperlink" xfId="15930" builtinId="9" hidden="1"/>
    <cellStyle name="Followed Hyperlink" xfId="16842" builtinId="9" hidden="1"/>
    <cellStyle name="Followed Hyperlink" xfId="15377" builtinId="9" hidden="1"/>
    <cellStyle name="Followed Hyperlink" xfId="16819" builtinId="9" hidden="1"/>
    <cellStyle name="Followed Hyperlink" xfId="15379" builtinId="9" hidden="1"/>
    <cellStyle name="Followed Hyperlink" xfId="16818" builtinId="9" hidden="1"/>
    <cellStyle name="Followed Hyperlink" xfId="15282" builtinId="9" hidden="1"/>
    <cellStyle name="Followed Hyperlink" xfId="16920" builtinId="9" hidden="1"/>
    <cellStyle name="Followed Hyperlink" xfId="16817" builtinId="9" hidden="1"/>
    <cellStyle name="Followed Hyperlink" xfId="16816" builtinId="9" hidden="1"/>
    <cellStyle name="Followed Hyperlink" xfId="15932" builtinId="9" hidden="1"/>
    <cellStyle name="Followed Hyperlink" xfId="16919" builtinId="9" hidden="1"/>
    <cellStyle name="Followed Hyperlink" xfId="16813" builtinId="9" hidden="1"/>
    <cellStyle name="Followed Hyperlink" xfId="16812" builtinId="9" hidden="1"/>
    <cellStyle name="Followed Hyperlink" xfId="16810" builtinId="9" hidden="1"/>
    <cellStyle name="Followed Hyperlink" xfId="16808" builtinId="9" hidden="1"/>
    <cellStyle name="Followed Hyperlink" xfId="16806" builtinId="9" hidden="1"/>
    <cellStyle name="Followed Hyperlink" xfId="16840" builtinId="9" hidden="1"/>
    <cellStyle name="Followed Hyperlink" xfId="15933" builtinId="9" hidden="1"/>
    <cellStyle name="Followed Hyperlink" xfId="16958" builtinId="9" hidden="1"/>
    <cellStyle name="Followed Hyperlink" xfId="16890" builtinId="9" hidden="1"/>
    <cellStyle name="Followed Hyperlink" xfId="17029" builtinId="9" hidden="1"/>
    <cellStyle name="Followed Hyperlink" xfId="17021" builtinId="9" hidden="1"/>
    <cellStyle name="Followed Hyperlink" xfId="16993" builtinId="9" hidden="1"/>
    <cellStyle name="Followed Hyperlink" xfId="16960" builtinId="9" hidden="1"/>
    <cellStyle name="Followed Hyperlink" xfId="16916" builtinId="9" hidden="1"/>
    <cellStyle name="Followed Hyperlink" xfId="16988" builtinId="9" hidden="1"/>
    <cellStyle name="Followed Hyperlink" xfId="16799" builtinId="9" hidden="1"/>
    <cellStyle name="Followed Hyperlink" xfId="16798" builtinId="9" hidden="1"/>
    <cellStyle name="Followed Hyperlink" xfId="16797" builtinId="9" hidden="1"/>
    <cellStyle name="Followed Hyperlink" xfId="16796" builtinId="9" hidden="1"/>
    <cellStyle name="Followed Hyperlink" xfId="16795" builtinId="9" hidden="1"/>
    <cellStyle name="Followed Hyperlink" xfId="16794" builtinId="9" hidden="1"/>
    <cellStyle name="Followed Hyperlink" xfId="16793" builtinId="9" hidden="1"/>
    <cellStyle name="Followed Hyperlink" xfId="16792" builtinId="9" hidden="1"/>
    <cellStyle name="Followed Hyperlink" xfId="15266" builtinId="9" hidden="1"/>
    <cellStyle name="Followed Hyperlink" xfId="16915" builtinId="9" hidden="1"/>
    <cellStyle name="Followed Hyperlink" xfId="15945" builtinId="9" hidden="1"/>
    <cellStyle name="Followed Hyperlink" xfId="16914" builtinId="9" hidden="1"/>
    <cellStyle name="Followed Hyperlink" xfId="16791" builtinId="9" hidden="1"/>
    <cellStyle name="Followed Hyperlink" xfId="15938" builtinId="9" hidden="1"/>
    <cellStyle name="Followed Hyperlink" xfId="15828" builtinId="9" hidden="1"/>
    <cellStyle name="Followed Hyperlink" xfId="16867" builtinId="9" hidden="1"/>
    <cellStyle name="Followed Hyperlink" xfId="16790" builtinId="9" hidden="1"/>
    <cellStyle name="Followed Hyperlink" xfId="15283" builtinId="9" hidden="1"/>
    <cellStyle name="Followed Hyperlink" xfId="16880" builtinId="9" hidden="1"/>
    <cellStyle name="Followed Hyperlink" xfId="16879" builtinId="9" hidden="1"/>
    <cellStyle name="Followed Hyperlink" xfId="16913" builtinId="9" hidden="1"/>
    <cellStyle name="Followed Hyperlink" xfId="16857" builtinId="9" hidden="1"/>
    <cellStyle name="Followed Hyperlink" xfId="15254" builtinId="9" hidden="1"/>
    <cellStyle name="Followed Hyperlink" xfId="16789" builtinId="9" hidden="1"/>
    <cellStyle name="Followed Hyperlink" xfId="15939" builtinId="9" hidden="1"/>
    <cellStyle name="Followed Hyperlink" xfId="15378" builtinId="9" hidden="1"/>
    <cellStyle name="Followed Hyperlink" xfId="16878" builtinId="9" hidden="1"/>
    <cellStyle name="Followed Hyperlink" xfId="16912" builtinId="9" hidden="1"/>
    <cellStyle name="Followed Hyperlink" xfId="15732" builtinId="9" hidden="1"/>
    <cellStyle name="Followed Hyperlink" xfId="15380" builtinId="9" hidden="1"/>
    <cellStyle name="Followed Hyperlink" xfId="16911" builtinId="9" hidden="1"/>
    <cellStyle name="Followed Hyperlink" xfId="15968" builtinId="9" hidden="1"/>
    <cellStyle name="Followed Hyperlink" xfId="16910" builtinId="9" hidden="1"/>
    <cellStyle name="Followed Hyperlink" xfId="15374" builtinId="9" hidden="1"/>
    <cellStyle name="Followed Hyperlink" xfId="15978" builtinId="9" hidden="1"/>
    <cellStyle name="Followed Hyperlink" xfId="16893" builtinId="9" hidden="1"/>
    <cellStyle name="Followed Hyperlink" xfId="16551" builtinId="9" hidden="1"/>
    <cellStyle name="Followed Hyperlink" xfId="15960" builtinId="9" hidden="1"/>
    <cellStyle name="Followed Hyperlink" xfId="15921" builtinId="9" hidden="1"/>
    <cellStyle name="Followed Hyperlink" xfId="15373" builtinId="9" hidden="1"/>
    <cellStyle name="Followed Hyperlink" xfId="15902" builtinId="9" hidden="1"/>
    <cellStyle name="Followed Hyperlink" xfId="17060" builtinId="9" hidden="1"/>
    <cellStyle name="Followed Hyperlink" xfId="16892" builtinId="9" hidden="1"/>
    <cellStyle name="Followed Hyperlink" xfId="16935" builtinId="9" hidden="1"/>
    <cellStyle name="Followed Hyperlink" xfId="16788" builtinId="9" hidden="1"/>
    <cellStyle name="Followed Hyperlink" xfId="16492" builtinId="9" hidden="1"/>
    <cellStyle name="Followed Hyperlink" xfId="16077" builtinId="9" hidden="1"/>
    <cellStyle name="Followed Hyperlink" xfId="16547" builtinId="9" hidden="1"/>
    <cellStyle name="Followed Hyperlink" xfId="15370" builtinId="9" hidden="1"/>
    <cellStyle name="Followed Hyperlink" xfId="16044" builtinId="9" hidden="1"/>
    <cellStyle name="Followed Hyperlink" xfId="16891" builtinId="9" hidden="1"/>
    <cellStyle name="Followed Hyperlink" xfId="16493" builtinId="9" hidden="1"/>
    <cellStyle name="Followed Hyperlink" xfId="16093" builtinId="9" hidden="1"/>
    <cellStyle name="Followed Hyperlink" xfId="16494" builtinId="9" hidden="1"/>
    <cellStyle name="Followed Hyperlink" xfId="15747" builtinId="9" hidden="1"/>
    <cellStyle name="Followed Hyperlink" xfId="16495" builtinId="9" hidden="1"/>
    <cellStyle name="Followed Hyperlink" xfId="15855" builtinId="9" hidden="1"/>
    <cellStyle name="Followed Hyperlink" xfId="14604" builtinId="9" hidden="1"/>
    <cellStyle name="Followed Hyperlink" xfId="16308" builtinId="9" hidden="1"/>
    <cellStyle name="Followed Hyperlink" xfId="15994" builtinId="9" hidden="1"/>
    <cellStyle name="Followed Hyperlink" xfId="17420" builtinId="9" hidden="1"/>
    <cellStyle name="Followed Hyperlink" xfId="17421" builtinId="9" hidden="1"/>
    <cellStyle name="Followed Hyperlink" xfId="17422" builtinId="9" hidden="1"/>
    <cellStyle name="Followed Hyperlink" xfId="17423" builtinId="9" hidden="1"/>
    <cellStyle name="Followed Hyperlink" xfId="17424" builtinId="9" hidden="1"/>
    <cellStyle name="Followed Hyperlink" xfId="17425" builtinId="9" hidden="1"/>
    <cellStyle name="Followed Hyperlink" xfId="17426" builtinId="9" hidden="1"/>
    <cellStyle name="Followed Hyperlink" xfId="17427" builtinId="9" hidden="1"/>
    <cellStyle name="Followed Hyperlink" xfId="17428" builtinId="9" hidden="1"/>
    <cellStyle name="Followed Hyperlink" xfId="17429" builtinId="9" hidden="1"/>
    <cellStyle name="Followed Hyperlink" xfId="17430" builtinId="9" hidden="1"/>
    <cellStyle name="Followed Hyperlink" xfId="17431" builtinId="9" hidden="1"/>
    <cellStyle name="Followed Hyperlink" xfId="17432" builtinId="9" hidden="1"/>
    <cellStyle name="Followed Hyperlink" xfId="17433" builtinId="9" hidden="1"/>
    <cellStyle name="Followed Hyperlink" xfId="17434" builtinId="9" hidden="1"/>
    <cellStyle name="Followed Hyperlink" xfId="17435" builtinId="9" hidden="1"/>
    <cellStyle name="Followed Hyperlink" xfId="17436" builtinId="9" hidden="1"/>
    <cellStyle name="Followed Hyperlink" xfId="17437" builtinId="9" hidden="1"/>
    <cellStyle name="Followed Hyperlink" xfId="17438" builtinId="9" hidden="1"/>
    <cellStyle name="Followed Hyperlink" xfId="17439"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45" builtinId="9" hidden="1"/>
    <cellStyle name="Followed Hyperlink" xfId="17446" builtinId="9" hidden="1"/>
    <cellStyle name="Followed Hyperlink" xfId="17447" builtinId="9" hidden="1"/>
    <cellStyle name="Followed Hyperlink" xfId="17448" builtinId="9" hidden="1"/>
    <cellStyle name="Followed Hyperlink" xfId="17449" builtinId="9" hidden="1"/>
    <cellStyle name="Followed Hyperlink" xfId="17450" builtinId="9" hidden="1"/>
    <cellStyle name="Followed Hyperlink" xfId="17451" builtinId="9" hidden="1"/>
    <cellStyle name="Followed Hyperlink" xfId="17452" builtinId="9" hidden="1"/>
    <cellStyle name="Followed Hyperlink" xfId="17453" builtinId="9" hidden="1"/>
    <cellStyle name="Followed Hyperlink" xfId="17454" builtinId="9" hidden="1"/>
    <cellStyle name="Followed Hyperlink" xfId="17455" builtinId="9" hidden="1"/>
    <cellStyle name="Followed Hyperlink" xfId="17456" builtinId="9" hidden="1"/>
    <cellStyle name="Followed Hyperlink" xfId="17457" builtinId="9" hidden="1"/>
    <cellStyle name="Followed Hyperlink" xfId="17458" builtinId="9" hidden="1"/>
    <cellStyle name="Followed Hyperlink" xfId="17459" builtinId="9" hidden="1"/>
    <cellStyle name="Followed Hyperlink" xfId="17460" builtinId="9" hidden="1"/>
    <cellStyle name="Followed Hyperlink" xfId="17461" builtinId="9" hidden="1"/>
    <cellStyle name="Followed Hyperlink" xfId="17462" builtinId="9" hidden="1"/>
    <cellStyle name="Followed Hyperlink" xfId="17463" builtinId="9" hidden="1"/>
    <cellStyle name="Followed Hyperlink" xfId="17464" builtinId="9" hidden="1"/>
    <cellStyle name="Followed Hyperlink" xfId="17465" builtinId="9" hidden="1"/>
    <cellStyle name="Followed Hyperlink" xfId="17466" builtinId="9" hidden="1"/>
    <cellStyle name="Followed Hyperlink" xfId="17467" builtinId="9" hidden="1"/>
    <cellStyle name="Followed Hyperlink" xfId="17473" builtinId="9" hidden="1"/>
    <cellStyle name="Followed Hyperlink" xfId="17474" builtinId="9" hidden="1"/>
    <cellStyle name="Followed Hyperlink" xfId="17475" builtinId="9" hidden="1"/>
    <cellStyle name="Followed Hyperlink" xfId="17476" builtinId="9" hidden="1"/>
    <cellStyle name="Followed Hyperlink" xfId="17477"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3" builtinId="9" hidden="1"/>
    <cellStyle name="Followed Hyperlink" xfId="17484" builtinId="9" hidden="1"/>
    <cellStyle name="Followed Hyperlink" xfId="17485" builtinId="9" hidden="1"/>
    <cellStyle name="Followed Hyperlink" xfId="17486" builtinId="9" hidden="1"/>
    <cellStyle name="Followed Hyperlink" xfId="17487" builtinId="9" hidden="1"/>
    <cellStyle name="Followed Hyperlink" xfId="17488" builtinId="9" hidden="1"/>
    <cellStyle name="Followed Hyperlink" xfId="17489" builtinId="9" hidden="1"/>
    <cellStyle name="Followed Hyperlink" xfId="17490" builtinId="9" hidden="1"/>
    <cellStyle name="Followed Hyperlink" xfId="17491" builtinId="9" hidden="1"/>
    <cellStyle name="Followed Hyperlink" xfId="17492" builtinId="9" hidden="1"/>
    <cellStyle name="Followed Hyperlink" xfId="17493" builtinId="9" hidden="1"/>
    <cellStyle name="Followed Hyperlink" xfId="17494" builtinId="9" hidden="1"/>
    <cellStyle name="Followed Hyperlink" xfId="17495" builtinId="9" hidden="1"/>
    <cellStyle name="Followed Hyperlink" xfId="17496" builtinId="9" hidden="1"/>
    <cellStyle name="Followed Hyperlink" xfId="17497" builtinId="9" hidden="1"/>
    <cellStyle name="Followed Hyperlink" xfId="17498" builtinId="9" hidden="1"/>
    <cellStyle name="Followed Hyperlink" xfId="17499" builtinId="9" hidden="1"/>
    <cellStyle name="Followed Hyperlink" xfId="17500" builtinId="9" hidden="1"/>
    <cellStyle name="Followed Hyperlink" xfId="17501" builtinId="9" hidden="1"/>
    <cellStyle name="Followed Hyperlink" xfId="17502" builtinId="9" hidden="1"/>
    <cellStyle name="Followed Hyperlink" xfId="17503" builtinId="9" hidden="1"/>
    <cellStyle name="Followed Hyperlink" xfId="17504" builtinId="9" hidden="1"/>
    <cellStyle name="Followed Hyperlink" xfId="17505" builtinId="9" hidden="1"/>
    <cellStyle name="Followed Hyperlink" xfId="17506" builtinId="9" hidden="1"/>
    <cellStyle name="Followed Hyperlink" xfId="17507" builtinId="9" hidden="1"/>
    <cellStyle name="Followed Hyperlink" xfId="17508" builtinId="9" hidden="1"/>
    <cellStyle name="Followed Hyperlink" xfId="17509" builtinId="9" hidden="1"/>
    <cellStyle name="Followed Hyperlink" xfId="17510" builtinId="9" hidden="1"/>
    <cellStyle name="Followed Hyperlink" xfId="17511" builtinId="9" hidden="1"/>
    <cellStyle name="Followed Hyperlink" xfId="17512" builtinId="9" hidden="1"/>
    <cellStyle name="Followed Hyperlink" xfId="17513" builtinId="9" hidden="1"/>
    <cellStyle name="Followed Hyperlink" xfId="17514" builtinId="9" hidden="1"/>
    <cellStyle name="Followed Hyperlink" xfId="17515"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1" builtinId="9" hidden="1"/>
    <cellStyle name="Followed Hyperlink" xfId="17522" builtinId="9" hidden="1"/>
    <cellStyle name="Followed Hyperlink" xfId="17529" builtinId="9" hidden="1"/>
    <cellStyle name="Followed Hyperlink" xfId="17530" builtinId="9" hidden="1"/>
    <cellStyle name="Followed Hyperlink" xfId="17531" builtinId="9" hidden="1"/>
    <cellStyle name="Followed Hyperlink" xfId="17532" builtinId="9" hidden="1"/>
    <cellStyle name="Followed Hyperlink" xfId="17533" builtinId="9" hidden="1"/>
    <cellStyle name="Followed Hyperlink" xfId="17534" builtinId="9" hidden="1"/>
    <cellStyle name="Followed Hyperlink" xfId="17535" builtinId="9" hidden="1"/>
    <cellStyle name="Followed Hyperlink" xfId="17536" builtinId="9" hidden="1"/>
    <cellStyle name="Followed Hyperlink" xfId="17537" builtinId="9" hidden="1"/>
    <cellStyle name="Followed Hyperlink" xfId="17538" builtinId="9" hidden="1"/>
    <cellStyle name="Followed Hyperlink" xfId="17539" builtinId="9" hidden="1"/>
    <cellStyle name="Followed Hyperlink" xfId="17540" builtinId="9" hidden="1"/>
    <cellStyle name="Followed Hyperlink" xfId="17541" builtinId="9" hidden="1"/>
    <cellStyle name="Followed Hyperlink" xfId="17542" builtinId="9" hidden="1"/>
    <cellStyle name="Followed Hyperlink" xfId="17543" builtinId="9" hidden="1"/>
    <cellStyle name="Followed Hyperlink" xfId="17544" builtinId="9" hidden="1"/>
    <cellStyle name="Followed Hyperlink" xfId="17545" builtinId="9" hidden="1"/>
    <cellStyle name="Followed Hyperlink" xfId="17546" builtinId="9" hidden="1"/>
    <cellStyle name="Followed Hyperlink" xfId="17547" builtinId="9" hidden="1"/>
    <cellStyle name="Followed Hyperlink" xfId="17548" builtinId="9" hidden="1"/>
    <cellStyle name="Followed Hyperlink" xfId="17549" builtinId="9" hidden="1"/>
    <cellStyle name="Followed Hyperlink" xfId="17550" builtinId="9" hidden="1"/>
    <cellStyle name="Followed Hyperlink" xfId="17551" builtinId="9" hidden="1"/>
    <cellStyle name="Followed Hyperlink" xfId="17552" builtinId="9" hidden="1"/>
    <cellStyle name="Followed Hyperlink" xfId="17553"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59" builtinId="9" hidden="1"/>
    <cellStyle name="Followed Hyperlink" xfId="17560" builtinId="9" hidden="1"/>
    <cellStyle name="Followed Hyperlink" xfId="17561" builtinId="9" hidden="1"/>
    <cellStyle name="Followed Hyperlink" xfId="17562" builtinId="9" hidden="1"/>
    <cellStyle name="Followed Hyperlink" xfId="17563" builtinId="9" hidden="1"/>
    <cellStyle name="Followed Hyperlink" xfId="17564" builtinId="9" hidden="1"/>
    <cellStyle name="Followed Hyperlink" xfId="17565" builtinId="9" hidden="1"/>
    <cellStyle name="Followed Hyperlink" xfId="17566" builtinId="9" hidden="1"/>
    <cellStyle name="Followed Hyperlink" xfId="17567" builtinId="9" hidden="1"/>
    <cellStyle name="Followed Hyperlink" xfId="17568" builtinId="9" hidden="1"/>
    <cellStyle name="Followed Hyperlink" xfId="17569" builtinId="9" hidden="1"/>
    <cellStyle name="Followed Hyperlink" xfId="17570" builtinId="9" hidden="1"/>
    <cellStyle name="Followed Hyperlink" xfId="17571" builtinId="9" hidden="1"/>
    <cellStyle name="Followed Hyperlink" xfId="17572" builtinId="9" hidden="1"/>
    <cellStyle name="Followed Hyperlink" xfId="17573" builtinId="9" hidden="1"/>
    <cellStyle name="Followed Hyperlink" xfId="17574" builtinId="9" hidden="1"/>
    <cellStyle name="Followed Hyperlink" xfId="17575" builtinId="9" hidden="1"/>
    <cellStyle name="Followed Hyperlink" xfId="17576" builtinId="9" hidden="1"/>
    <cellStyle name="Followed Hyperlink" xfId="17577" builtinId="9" hidden="1"/>
    <cellStyle name="Followed Hyperlink" xfId="17578" builtinId="9" hidden="1"/>
    <cellStyle name="Followed Hyperlink" xfId="17579" builtinId="9" hidden="1"/>
    <cellStyle name="Followed Hyperlink" xfId="17580" builtinId="9" hidden="1"/>
    <cellStyle name="Followed Hyperlink" xfId="17581" builtinId="9" hidden="1"/>
    <cellStyle name="Followed Hyperlink" xfId="17582" builtinId="9" hidden="1"/>
    <cellStyle name="Followed Hyperlink" xfId="17583" builtinId="9" hidden="1"/>
    <cellStyle name="Followed Hyperlink" xfId="17584" builtinId="9" hidden="1"/>
    <cellStyle name="Followed Hyperlink" xfId="17585" builtinId="9" hidden="1"/>
    <cellStyle name="Followed Hyperlink" xfId="17586" builtinId="9" hidden="1"/>
    <cellStyle name="Followed Hyperlink" xfId="17587" builtinId="9" hidden="1"/>
    <cellStyle name="Followed Hyperlink" xfId="17588" builtinId="9" hidden="1"/>
    <cellStyle name="Followed Hyperlink" xfId="17589" builtinId="9" hidden="1"/>
    <cellStyle name="Followed Hyperlink" xfId="17590" builtinId="9" hidden="1"/>
    <cellStyle name="Followed Hyperlink" xfId="17591"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597" builtinId="9" hidden="1"/>
    <cellStyle name="Followed Hyperlink" xfId="17598" builtinId="9" hidden="1"/>
    <cellStyle name="Followed Hyperlink" xfId="17599" builtinId="9" hidden="1"/>
    <cellStyle name="Followed Hyperlink" xfId="17600" builtinId="9" hidden="1"/>
    <cellStyle name="Followed Hyperlink" xfId="17601" builtinId="9" hidden="1"/>
    <cellStyle name="Followed Hyperlink" xfId="17602" builtinId="9" hidden="1"/>
    <cellStyle name="Followed Hyperlink" xfId="17603" builtinId="9" hidden="1"/>
    <cellStyle name="Followed Hyperlink" xfId="17604" builtinId="9" hidden="1"/>
    <cellStyle name="Followed Hyperlink" xfId="17605" builtinId="9" hidden="1"/>
    <cellStyle name="Followed Hyperlink" xfId="17606" builtinId="9" hidden="1"/>
    <cellStyle name="Followed Hyperlink" xfId="17607" builtinId="9" hidden="1"/>
    <cellStyle name="Followed Hyperlink" xfId="17608" builtinId="9" hidden="1"/>
    <cellStyle name="Followed Hyperlink" xfId="17609" builtinId="9" hidden="1"/>
    <cellStyle name="Followed Hyperlink" xfId="17610" builtinId="9" hidden="1"/>
    <cellStyle name="Followed Hyperlink" xfId="17611" builtinId="9" hidden="1"/>
    <cellStyle name="Followed Hyperlink" xfId="17612" builtinId="9" hidden="1"/>
    <cellStyle name="Followed Hyperlink" xfId="17613" builtinId="9" hidden="1"/>
    <cellStyle name="Followed Hyperlink" xfId="17614" builtinId="9" hidden="1"/>
    <cellStyle name="Followed Hyperlink" xfId="17615" builtinId="9" hidden="1"/>
    <cellStyle name="Followed Hyperlink" xfId="17616" builtinId="9" hidden="1"/>
    <cellStyle name="Followed Hyperlink" xfId="17617" builtinId="9" hidden="1"/>
    <cellStyle name="Followed Hyperlink" xfId="17618" builtinId="9" hidden="1"/>
    <cellStyle name="Followed Hyperlink" xfId="17619" builtinId="9" hidden="1"/>
    <cellStyle name="Followed Hyperlink" xfId="17620" builtinId="9" hidden="1"/>
    <cellStyle name="Followed Hyperlink" xfId="17621" builtinId="9" hidden="1"/>
    <cellStyle name="Followed Hyperlink" xfId="17622" builtinId="9" hidden="1"/>
    <cellStyle name="Followed Hyperlink" xfId="17623" builtinId="9" hidden="1"/>
    <cellStyle name="Followed Hyperlink" xfId="17624" builtinId="9" hidden="1"/>
    <cellStyle name="Followed Hyperlink" xfId="17625" builtinId="9" hidden="1"/>
    <cellStyle name="Followed Hyperlink" xfId="17626" builtinId="9" hidden="1"/>
    <cellStyle name="Followed Hyperlink" xfId="17627" builtinId="9" hidden="1"/>
    <cellStyle name="Followed Hyperlink" xfId="17628" builtinId="9" hidden="1"/>
    <cellStyle name="Followed Hyperlink" xfId="17629"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35" builtinId="9" hidden="1"/>
    <cellStyle name="Followed Hyperlink" xfId="17636" builtinId="9" hidden="1"/>
    <cellStyle name="Followed Hyperlink" xfId="17637" builtinId="9" hidden="1"/>
    <cellStyle name="Followed Hyperlink" xfId="17638" builtinId="9" hidden="1"/>
    <cellStyle name="Followed Hyperlink" xfId="17639" builtinId="9" hidden="1"/>
    <cellStyle name="Followed Hyperlink" xfId="17640" builtinId="9" hidden="1"/>
    <cellStyle name="Followed Hyperlink" xfId="17641" builtinId="9" hidden="1"/>
    <cellStyle name="Followed Hyperlink" xfId="17642" builtinId="9" hidden="1"/>
    <cellStyle name="Followed Hyperlink" xfId="17643" builtinId="9" hidden="1"/>
    <cellStyle name="Followed Hyperlink" xfId="17644" builtinId="9" hidden="1"/>
    <cellStyle name="Followed Hyperlink" xfId="17645" builtinId="9" hidden="1"/>
    <cellStyle name="Followed Hyperlink" xfId="17646" builtinId="9" hidden="1"/>
    <cellStyle name="Followed Hyperlink" xfId="17647" builtinId="9" hidden="1"/>
    <cellStyle name="Followed Hyperlink" xfId="17648" builtinId="9" hidden="1"/>
    <cellStyle name="Followed Hyperlink" xfId="17649" builtinId="9" hidden="1"/>
    <cellStyle name="Followed Hyperlink" xfId="17650" builtinId="9" hidden="1"/>
    <cellStyle name="Followed Hyperlink" xfId="17651" builtinId="9" hidden="1"/>
    <cellStyle name="Followed Hyperlink" xfId="17652" builtinId="9" hidden="1"/>
    <cellStyle name="Followed Hyperlink" xfId="17653" builtinId="9" hidden="1"/>
    <cellStyle name="Followed Hyperlink" xfId="17654" builtinId="9" hidden="1"/>
    <cellStyle name="Followed Hyperlink" xfId="17655" builtinId="9" hidden="1"/>
    <cellStyle name="Followed Hyperlink" xfId="17656" builtinId="9" hidden="1"/>
    <cellStyle name="Followed Hyperlink" xfId="17657" builtinId="9" hidden="1"/>
    <cellStyle name="Followed Hyperlink" xfId="17658" builtinId="9" hidden="1"/>
    <cellStyle name="Followed Hyperlink" xfId="17659" builtinId="9" hidden="1"/>
    <cellStyle name="Followed Hyperlink" xfId="17660" builtinId="9" hidden="1"/>
    <cellStyle name="Followed Hyperlink" xfId="17661" builtinId="9" hidden="1"/>
    <cellStyle name="Followed Hyperlink" xfId="17662" builtinId="9" hidden="1"/>
    <cellStyle name="Followed Hyperlink" xfId="17663" builtinId="9" hidden="1"/>
    <cellStyle name="Followed Hyperlink" xfId="17664" builtinId="9" hidden="1"/>
    <cellStyle name="Followed Hyperlink" xfId="17665" builtinId="9" hidden="1"/>
    <cellStyle name="Followed Hyperlink" xfId="17666" builtinId="9" hidden="1"/>
    <cellStyle name="Followed Hyperlink" xfId="17667"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3" builtinId="9" hidden="1"/>
    <cellStyle name="Followed Hyperlink" xfId="17674" builtinId="9" hidden="1"/>
    <cellStyle name="Followed Hyperlink" xfId="17675" builtinId="9" hidden="1"/>
    <cellStyle name="Followed Hyperlink" xfId="17676" builtinId="9" hidden="1"/>
    <cellStyle name="Followed Hyperlink" xfId="16897" builtinId="9" hidden="1"/>
    <cellStyle name="Followed Hyperlink" xfId="18009" builtinId="9" hidden="1"/>
    <cellStyle name="Followed Hyperlink" xfId="17972" builtinId="9" hidden="1"/>
    <cellStyle name="Followed Hyperlink" xfId="17859" builtinId="9" hidden="1"/>
    <cellStyle name="Followed Hyperlink" xfId="17839" builtinId="9" hidden="1"/>
    <cellStyle name="Followed Hyperlink" xfId="17842" builtinId="9" hidden="1"/>
    <cellStyle name="Followed Hyperlink" xfId="17921" builtinId="9" hidden="1"/>
    <cellStyle name="Followed Hyperlink" xfId="17759" builtinId="9" hidden="1"/>
    <cellStyle name="Followed Hyperlink" xfId="15829" builtinId="9" hidden="1"/>
    <cellStyle name="Followed Hyperlink" xfId="17829" builtinId="9" hidden="1"/>
    <cellStyle name="Followed Hyperlink" xfId="17731" builtinId="9" hidden="1"/>
    <cellStyle name="Followed Hyperlink" xfId="17913" builtinId="9" hidden="1"/>
    <cellStyle name="Followed Hyperlink" xfId="17730" builtinId="9" hidden="1"/>
    <cellStyle name="Followed Hyperlink" xfId="16894" builtinId="9" hidden="1"/>
    <cellStyle name="Followed Hyperlink" xfId="18042" builtinId="9" hidden="1"/>
    <cellStyle name="Followed Hyperlink" xfId="17910" builtinId="9" hidden="1"/>
    <cellStyle name="Followed Hyperlink" xfId="17807" builtinId="9" hidden="1"/>
    <cellStyle name="Followed Hyperlink" xfId="17728" builtinId="9" hidden="1"/>
    <cellStyle name="Followed Hyperlink" xfId="17729" builtinId="9" hidden="1"/>
    <cellStyle name="Followed Hyperlink" xfId="18394" builtinId="9" hidden="1"/>
    <cellStyle name="Followed Hyperlink" xfId="18048" builtinId="9" hidden="1"/>
    <cellStyle name="Followed Hyperlink" xfId="18060" builtinId="9" hidden="1"/>
    <cellStyle name="Followed Hyperlink" xfId="17959" builtinId="9" hidden="1"/>
    <cellStyle name="Followed Hyperlink" xfId="17958" builtinId="9" hidden="1"/>
    <cellStyle name="Followed Hyperlink" xfId="17957" builtinId="9" hidden="1"/>
    <cellStyle name="Followed Hyperlink" xfId="17956" builtinId="9" hidden="1"/>
    <cellStyle name="Followed Hyperlink" xfId="17755" builtinId="9" hidden="1"/>
    <cellStyle name="Followed Hyperlink" xfId="16703" builtinId="9" hidden="1"/>
    <cellStyle name="Followed Hyperlink" xfId="17726" builtinId="9" hidden="1"/>
    <cellStyle name="Followed Hyperlink" xfId="18025" builtinId="9" hidden="1"/>
    <cellStyle name="Followed Hyperlink" xfId="17724" builtinId="9" hidden="1"/>
    <cellStyle name="Followed Hyperlink" xfId="17725" builtinId="9" hidden="1"/>
    <cellStyle name="Followed Hyperlink" xfId="16711" builtinId="9" hidden="1"/>
    <cellStyle name="Followed Hyperlink" xfId="17922" builtinId="9" hidden="1"/>
    <cellStyle name="Followed Hyperlink" xfId="17750" builtinId="9" hidden="1"/>
    <cellStyle name="Followed Hyperlink" xfId="17751" builtinId="9" hidden="1"/>
    <cellStyle name="Followed Hyperlink" xfId="16706" builtinId="9" hidden="1"/>
    <cellStyle name="Followed Hyperlink" xfId="17955" builtinId="9" hidden="1"/>
    <cellStyle name="Followed Hyperlink" xfId="16985" builtinId="9" hidden="1"/>
    <cellStyle name="Followed Hyperlink" xfId="18013" builtinId="9" hidden="1"/>
    <cellStyle name="Followed Hyperlink" xfId="17988" builtinId="9" hidden="1"/>
    <cellStyle name="Followed Hyperlink" xfId="17954" builtinId="9" hidden="1"/>
    <cellStyle name="Followed Hyperlink" xfId="17998" builtinId="9" hidden="1"/>
    <cellStyle name="Followed Hyperlink" xfId="17936" builtinId="9" hidden="1"/>
    <cellStyle name="Followed Hyperlink" xfId="18000" builtinId="9" hidden="1"/>
    <cellStyle name="Followed Hyperlink" xfId="17953" builtinId="9" hidden="1"/>
    <cellStyle name="Followed Hyperlink" xfId="17952" builtinId="9" hidden="1"/>
    <cellStyle name="Followed Hyperlink" xfId="17951" builtinId="9" hidden="1"/>
    <cellStyle name="Followed Hyperlink" xfId="16827" builtinId="9" hidden="1"/>
    <cellStyle name="Followed Hyperlink" xfId="17934" builtinId="9" hidden="1"/>
    <cellStyle name="Followed Hyperlink" xfId="16839" builtinId="9" hidden="1"/>
    <cellStyle name="Followed Hyperlink" xfId="17031" builtinId="9" hidden="1"/>
    <cellStyle name="Followed Hyperlink" xfId="18011" builtinId="9" hidden="1"/>
    <cellStyle name="Followed Hyperlink" xfId="17974" builtinId="9" hidden="1"/>
    <cellStyle name="Followed Hyperlink" xfId="17860" builtinId="9" hidden="1"/>
    <cellStyle name="Followed Hyperlink" xfId="17820" builtinId="9" hidden="1"/>
    <cellStyle name="Followed Hyperlink" xfId="17797" builtinId="9" hidden="1"/>
    <cellStyle name="Followed Hyperlink" xfId="17749" builtinId="9" hidden="1"/>
    <cellStyle name="Followed Hyperlink" xfId="15860" builtinId="9" hidden="1"/>
    <cellStyle name="Followed Hyperlink" xfId="17918" builtinId="9" hidden="1"/>
    <cellStyle name="Followed Hyperlink" xfId="17806" builtinId="9" hidden="1"/>
    <cellStyle name="Followed Hyperlink" xfId="17720" builtinId="9" hidden="1"/>
    <cellStyle name="Followed Hyperlink" xfId="17719" builtinId="9" hidden="1"/>
    <cellStyle name="Followed Hyperlink" xfId="17718" builtinId="9" hidden="1"/>
    <cellStyle name="Followed Hyperlink" xfId="17717" builtinId="9" hidden="1"/>
    <cellStyle name="Followed Hyperlink" xfId="15992" builtinId="9" hidden="1"/>
    <cellStyle name="Followed Hyperlink" xfId="18035" builtinId="9" hidden="1"/>
    <cellStyle name="Followed Hyperlink" xfId="15746" builtinId="9" hidden="1"/>
    <cellStyle name="Followed Hyperlink" xfId="17844" builtinId="9" hidden="1"/>
    <cellStyle name="Followed Hyperlink" xfId="17834" builtinId="9" hidden="1"/>
    <cellStyle name="Followed Hyperlink" xfId="17747" builtinId="9" hidden="1"/>
    <cellStyle name="Followed Hyperlink" xfId="16084" builtinId="9" hidden="1"/>
    <cellStyle name="Followed Hyperlink" xfId="17928" builtinId="9" hidden="1"/>
    <cellStyle name="Followed Hyperlink" xfId="17835" builtinId="9" hidden="1"/>
    <cellStyle name="Followed Hyperlink" xfId="17746" builtinId="9" hidden="1"/>
    <cellStyle name="Followed Hyperlink" xfId="16909" builtinId="9" hidden="1"/>
    <cellStyle name="Followed Hyperlink" xfId="17714" builtinId="9" hidden="1"/>
    <cellStyle name="Followed Hyperlink" xfId="17713" builtinId="9" hidden="1"/>
    <cellStyle name="Followed Hyperlink" xfId="16714" builtinId="9" hidden="1"/>
    <cellStyle name="Followed Hyperlink" xfId="17712" builtinId="9" hidden="1"/>
    <cellStyle name="Followed Hyperlink" xfId="16899" builtinId="9" hidden="1"/>
    <cellStyle name="Followed Hyperlink" xfId="17986" builtinId="9" hidden="1"/>
    <cellStyle name="Followed Hyperlink" xfId="17949" builtinId="9" hidden="1"/>
    <cellStyle name="Followed Hyperlink" xfId="17707" builtinId="9" hidden="1"/>
    <cellStyle name="Followed Hyperlink" xfId="17711" builtinId="9" hidden="1"/>
    <cellStyle name="Followed Hyperlink" xfId="17743" builtinId="9" hidden="1"/>
    <cellStyle name="Followed Hyperlink" xfId="16708" builtinId="9" hidden="1"/>
    <cellStyle name="Followed Hyperlink" xfId="18018" builtinId="9" hidden="1"/>
    <cellStyle name="Followed Hyperlink" xfId="17708" builtinId="9" hidden="1"/>
    <cellStyle name="Followed Hyperlink" xfId="17709" builtinId="9" hidden="1"/>
    <cellStyle name="Followed Hyperlink" xfId="15883" builtinId="9" hidden="1"/>
    <cellStyle name="Followed Hyperlink" xfId="18040" builtinId="9" hidden="1"/>
    <cellStyle name="Followed Hyperlink" xfId="17984" builtinId="9" hidden="1"/>
    <cellStyle name="Followed Hyperlink" xfId="18393" builtinId="9" hidden="1"/>
    <cellStyle name="Followed Hyperlink" xfId="18053" builtinId="9" hidden="1"/>
    <cellStyle name="Followed Hyperlink" xfId="18050" builtinId="9" hidden="1"/>
    <cellStyle name="Followed Hyperlink" xfId="18037" builtinId="9" hidden="1"/>
    <cellStyle name="Followed Hyperlink" xfId="15371" builtinId="9" hidden="1"/>
    <cellStyle name="Followed Hyperlink" xfId="17946" builtinId="9" hidden="1"/>
    <cellStyle name="Followed Hyperlink" xfId="17945" builtinId="9" hidden="1"/>
    <cellStyle name="Followed Hyperlink" xfId="17944" builtinId="9" hidden="1"/>
    <cellStyle name="Followed Hyperlink" xfId="17943" builtinId="9" hidden="1"/>
    <cellStyle name="Followed Hyperlink" xfId="17740" builtinId="9" hidden="1"/>
    <cellStyle name="Followed Hyperlink" xfId="16895" builtinId="9" hidden="1"/>
    <cellStyle name="Followed Hyperlink" xfId="17705" builtinId="9" hidden="1"/>
    <cellStyle name="Followed Hyperlink" xfId="17738" builtinId="9" hidden="1"/>
    <cellStyle name="Followed Hyperlink" xfId="16715" builtinId="9" hidden="1"/>
    <cellStyle name="Followed Hyperlink" xfId="18039" builtinId="9" hidden="1"/>
    <cellStyle name="Followed Hyperlink" xfId="17983" builtinId="9" hidden="1"/>
    <cellStyle name="Followed Hyperlink" xfId="17981" builtinId="9" hidden="1"/>
    <cellStyle name="Followed Hyperlink" xfId="18034" builtinId="9" hidden="1"/>
    <cellStyle name="Followed Hyperlink" xfId="18032" builtinId="9" hidden="1"/>
    <cellStyle name="Followed Hyperlink" xfId="18027" builtinId="9" hidden="1"/>
    <cellStyle name="Followed Hyperlink" xfId="18012" builtinId="9" hidden="1"/>
    <cellStyle name="Followed Hyperlink" xfId="18059" builtinId="9" hidden="1"/>
    <cellStyle name="Followed Hyperlink" xfId="16716" builtinId="9" hidden="1"/>
    <cellStyle name="Followed Hyperlink" xfId="17700" builtinId="9" hidden="1"/>
    <cellStyle name="Followed Hyperlink" xfId="17701" builtinId="9" hidden="1"/>
    <cellStyle name="Followed Hyperlink" xfId="15934" builtinId="9" hidden="1"/>
    <cellStyle name="Followed Hyperlink" xfId="16995" builtinId="9" hidden="1"/>
    <cellStyle name="Followed Hyperlink" xfId="17979" builtinId="9" hidden="1"/>
    <cellStyle name="Followed Hyperlink" xfId="17995" builtinId="9" hidden="1"/>
    <cellStyle name="Followed Hyperlink" xfId="17863" builtinId="9" hidden="1"/>
    <cellStyle name="Followed Hyperlink" xfId="17996" builtinId="9" hidden="1"/>
    <cellStyle name="Followed Hyperlink" xfId="17932" builtinId="9" hidden="1"/>
    <cellStyle name="Followed Hyperlink" xfId="17852" builtinId="9" hidden="1"/>
    <cellStyle name="Followed Hyperlink" xfId="17808" builtinId="9" hidden="1"/>
    <cellStyle name="Followed Hyperlink" xfId="17817" builtinId="9" hidden="1"/>
    <cellStyle name="Followed Hyperlink" xfId="18010" builtinId="9" hidden="1"/>
    <cellStyle name="Followed Hyperlink" xfId="17973" builtinId="9" hidden="1"/>
    <cellStyle name="Followed Hyperlink" xfId="17858" builtinId="9" hidden="1"/>
    <cellStyle name="Followed Hyperlink" xfId="17838" builtinId="9" hidden="1"/>
    <cellStyle name="Followed Hyperlink" xfId="18008" builtinId="9" hidden="1"/>
    <cellStyle name="Followed Hyperlink" xfId="17971" builtinId="9" hidden="1"/>
    <cellStyle name="Followed Hyperlink" xfId="17919" builtinId="9" hidden="1"/>
    <cellStyle name="Followed Hyperlink" xfId="17847" builtinId="9" hidden="1"/>
    <cellStyle name="Followed Hyperlink" xfId="17733" builtinId="9" hidden="1"/>
    <cellStyle name="Followed Hyperlink" xfId="17831" builtinId="9" hidden="1"/>
    <cellStyle name="Followed Hyperlink" xfId="17911" builtinId="9" hidden="1"/>
    <cellStyle name="Followed Hyperlink" xfId="17699" builtinId="9" hidden="1"/>
    <cellStyle name="Followed Hyperlink" xfId="17796" builtinId="9" hidden="1"/>
    <cellStyle name="Followed Hyperlink" xfId="17901" builtinId="9" hidden="1"/>
    <cellStyle name="Followed Hyperlink" xfId="16717" builtinId="9" hidden="1"/>
    <cellStyle name="Followed Hyperlink" xfId="17900" builtinId="9" hidden="1"/>
    <cellStyle name="Followed Hyperlink" xfId="17841" builtinId="9" hidden="1"/>
    <cellStyle name="Followed Hyperlink" xfId="15372" builtinId="9" hidden="1"/>
    <cellStyle name="Followed Hyperlink" xfId="17857" builtinId="9" hidden="1"/>
    <cellStyle name="Followed Hyperlink" xfId="17792" builtinId="9" hidden="1"/>
    <cellStyle name="Followed Hyperlink" xfId="15438" builtinId="9" hidden="1"/>
    <cellStyle name="Followed Hyperlink" xfId="15313" builtinId="9" hidden="1"/>
    <cellStyle name="Followed Hyperlink" xfId="18390" builtinId="9" hidden="1"/>
    <cellStyle name="Followed Hyperlink" xfId="18388" builtinId="9" hidden="1"/>
    <cellStyle name="Followed Hyperlink" xfId="18386" builtinId="9" hidden="1"/>
    <cellStyle name="Followed Hyperlink" xfId="18384" builtinId="9" hidden="1"/>
    <cellStyle name="Followed Hyperlink" xfId="18382" builtinId="9" hidden="1"/>
    <cellStyle name="Followed Hyperlink" xfId="18380" builtinId="9" hidden="1"/>
    <cellStyle name="Followed Hyperlink" xfId="18378" builtinId="9" hidden="1"/>
    <cellStyle name="Followed Hyperlink" xfId="18376" builtinId="9" hidden="1"/>
    <cellStyle name="Followed Hyperlink" xfId="18374" builtinId="9" hidden="1"/>
    <cellStyle name="Followed Hyperlink" xfId="18372" builtinId="9" hidden="1"/>
    <cellStyle name="Followed Hyperlink" xfId="18370" builtinId="9" hidden="1"/>
    <cellStyle name="Followed Hyperlink" xfId="18368" builtinId="9" hidden="1"/>
    <cellStyle name="Followed Hyperlink" xfId="18366" builtinId="9" hidden="1"/>
    <cellStyle name="Followed Hyperlink" xfId="18364" builtinId="9" hidden="1"/>
    <cellStyle name="Followed Hyperlink" xfId="18362" builtinId="9" hidden="1"/>
    <cellStyle name="Followed Hyperlink" xfId="18360" builtinId="9" hidden="1"/>
    <cellStyle name="Followed Hyperlink" xfId="18358" builtinId="9" hidden="1"/>
    <cellStyle name="Followed Hyperlink" xfId="18356" builtinId="9" hidden="1"/>
    <cellStyle name="Followed Hyperlink" xfId="18354" builtinId="9" hidden="1"/>
    <cellStyle name="Followed Hyperlink" xfId="18352" builtinId="9" hidden="1"/>
    <cellStyle name="Followed Hyperlink" xfId="18350" builtinId="9" hidden="1"/>
    <cellStyle name="Followed Hyperlink" xfId="18348" builtinId="9" hidden="1"/>
    <cellStyle name="Followed Hyperlink" xfId="18346" builtinId="9" hidden="1"/>
    <cellStyle name="Followed Hyperlink" xfId="18344" builtinId="9" hidden="1"/>
    <cellStyle name="Followed Hyperlink" xfId="18342" builtinId="9" hidden="1"/>
    <cellStyle name="Followed Hyperlink" xfId="18340" builtinId="9" hidden="1"/>
    <cellStyle name="Followed Hyperlink" xfId="18338" builtinId="9" hidden="1"/>
    <cellStyle name="Followed Hyperlink" xfId="18336" builtinId="9" hidden="1"/>
    <cellStyle name="Followed Hyperlink" xfId="18334" builtinId="9" hidden="1"/>
    <cellStyle name="Followed Hyperlink" xfId="18332" builtinId="9" hidden="1"/>
    <cellStyle name="Followed Hyperlink" xfId="18330" builtinId="9" hidden="1"/>
    <cellStyle name="Followed Hyperlink" xfId="18328" builtinId="9" hidden="1"/>
    <cellStyle name="Followed Hyperlink" xfId="18326" builtinId="9" hidden="1"/>
    <cellStyle name="Followed Hyperlink" xfId="18324" builtinId="9" hidden="1"/>
    <cellStyle name="Followed Hyperlink" xfId="18322" builtinId="9" hidden="1"/>
    <cellStyle name="Followed Hyperlink" xfId="18320" builtinId="9" hidden="1"/>
    <cellStyle name="Followed Hyperlink" xfId="18318" builtinId="9" hidden="1"/>
    <cellStyle name="Followed Hyperlink" xfId="18316" builtinId="9" hidden="1"/>
    <cellStyle name="Followed Hyperlink" xfId="18314" builtinId="9" hidden="1"/>
    <cellStyle name="Followed Hyperlink" xfId="18312" builtinId="9" hidden="1"/>
    <cellStyle name="Followed Hyperlink" xfId="18310" builtinId="9" hidden="1"/>
    <cellStyle name="Followed Hyperlink" xfId="18308" builtinId="9" hidden="1"/>
    <cellStyle name="Followed Hyperlink" xfId="18306" builtinId="9" hidden="1"/>
    <cellStyle name="Followed Hyperlink" xfId="18304" builtinId="9" hidden="1"/>
    <cellStyle name="Followed Hyperlink" xfId="18302" builtinId="9" hidden="1"/>
    <cellStyle name="Followed Hyperlink" xfId="18300" builtinId="9" hidden="1"/>
    <cellStyle name="Followed Hyperlink" xfId="18298" builtinId="9" hidden="1"/>
    <cellStyle name="Followed Hyperlink" xfId="18296" builtinId="9" hidden="1"/>
    <cellStyle name="Followed Hyperlink" xfId="18294" builtinId="9" hidden="1"/>
    <cellStyle name="Followed Hyperlink" xfId="18292" builtinId="9" hidden="1"/>
    <cellStyle name="Followed Hyperlink" xfId="18290" builtinId="9" hidden="1"/>
    <cellStyle name="Followed Hyperlink" xfId="18288" builtinId="9" hidden="1"/>
    <cellStyle name="Followed Hyperlink" xfId="18286" builtinId="9" hidden="1"/>
    <cellStyle name="Followed Hyperlink" xfId="18284" builtinId="9" hidden="1"/>
    <cellStyle name="Followed Hyperlink" xfId="18282" builtinId="9" hidden="1"/>
    <cellStyle name="Followed Hyperlink" xfId="18280" builtinId="9" hidden="1"/>
    <cellStyle name="Followed Hyperlink" xfId="18278" builtinId="9" hidden="1"/>
    <cellStyle name="Followed Hyperlink" xfId="18276" builtinId="9" hidden="1"/>
    <cellStyle name="Followed Hyperlink" xfId="18274" builtinId="9" hidden="1"/>
    <cellStyle name="Followed Hyperlink" xfId="18272" builtinId="9" hidden="1"/>
    <cellStyle name="Followed Hyperlink" xfId="18270" builtinId="9" hidden="1"/>
    <cellStyle name="Followed Hyperlink" xfId="18268" builtinId="9" hidden="1"/>
    <cellStyle name="Followed Hyperlink" xfId="18266" builtinId="9" hidden="1"/>
    <cellStyle name="Followed Hyperlink" xfId="18264" builtinId="9" hidden="1"/>
    <cellStyle name="Followed Hyperlink" xfId="18262" builtinId="9" hidden="1"/>
    <cellStyle name="Followed Hyperlink" xfId="18260" builtinId="9" hidden="1"/>
    <cellStyle name="Followed Hyperlink" xfId="18258" builtinId="9" hidden="1"/>
    <cellStyle name="Followed Hyperlink" xfId="18256" builtinId="9" hidden="1"/>
    <cellStyle name="Followed Hyperlink" xfId="18254" builtinId="9" hidden="1"/>
    <cellStyle name="Followed Hyperlink" xfId="18252" builtinId="9" hidden="1"/>
    <cellStyle name="Followed Hyperlink" xfId="18245" builtinId="9" hidden="1"/>
    <cellStyle name="Followed Hyperlink" xfId="18243" builtinId="9" hidden="1"/>
    <cellStyle name="Followed Hyperlink" xfId="18241" builtinId="9" hidden="1"/>
    <cellStyle name="Followed Hyperlink" xfId="18239" builtinId="9" hidden="1"/>
    <cellStyle name="Followed Hyperlink" xfId="18237" builtinId="9" hidden="1"/>
    <cellStyle name="Followed Hyperlink" xfId="18235" builtinId="9" hidden="1"/>
    <cellStyle name="Followed Hyperlink" xfId="18233" builtinId="9" hidden="1"/>
    <cellStyle name="Followed Hyperlink" xfId="18231" builtinId="9" hidden="1"/>
    <cellStyle name="Followed Hyperlink" xfId="18229" builtinId="9" hidden="1"/>
    <cellStyle name="Followed Hyperlink" xfId="18227" builtinId="9" hidden="1"/>
    <cellStyle name="Followed Hyperlink" xfId="18225" builtinId="9" hidden="1"/>
    <cellStyle name="Followed Hyperlink" xfId="18223" builtinId="9" hidden="1"/>
    <cellStyle name="Followed Hyperlink" xfId="18221" builtinId="9" hidden="1"/>
    <cellStyle name="Followed Hyperlink" xfId="18219" builtinId="9" hidden="1"/>
    <cellStyle name="Followed Hyperlink" xfId="18217" builtinId="9" hidden="1"/>
    <cellStyle name="Followed Hyperlink" xfId="18215" builtinId="9" hidden="1"/>
    <cellStyle name="Followed Hyperlink" xfId="18213" builtinId="9" hidden="1"/>
    <cellStyle name="Followed Hyperlink" xfId="18211" builtinId="9" hidden="1"/>
    <cellStyle name="Followed Hyperlink" xfId="18209" builtinId="9" hidden="1"/>
    <cellStyle name="Followed Hyperlink" xfId="18207" builtinId="9" hidden="1"/>
    <cellStyle name="Followed Hyperlink" xfId="18205" builtinId="9" hidden="1"/>
    <cellStyle name="Followed Hyperlink" xfId="18203" builtinId="9" hidden="1"/>
    <cellStyle name="Followed Hyperlink" xfId="18201" builtinId="9" hidden="1"/>
    <cellStyle name="Followed Hyperlink" xfId="18199" builtinId="9" hidden="1"/>
    <cellStyle name="Followed Hyperlink" xfId="18197" builtinId="9" hidden="1"/>
    <cellStyle name="Followed Hyperlink" xfId="18195" builtinId="9" hidden="1"/>
    <cellStyle name="Followed Hyperlink" xfId="18193" builtinId="9" hidden="1"/>
    <cellStyle name="Followed Hyperlink" xfId="18192" builtinId="9" hidden="1"/>
    <cellStyle name="Followed Hyperlink" xfId="18190" builtinId="9" hidden="1"/>
    <cellStyle name="Followed Hyperlink" xfId="18188" builtinId="9" hidden="1"/>
    <cellStyle name="Followed Hyperlink" xfId="18186" builtinId="9" hidden="1"/>
    <cellStyle name="Followed Hyperlink" xfId="18184" builtinId="9" hidden="1"/>
    <cellStyle name="Followed Hyperlink" xfId="18182" builtinId="9" hidden="1"/>
    <cellStyle name="Followed Hyperlink" xfId="18180" builtinId="9" hidden="1"/>
    <cellStyle name="Followed Hyperlink" xfId="18178" builtinId="9" hidden="1"/>
    <cellStyle name="Followed Hyperlink" xfId="18176" builtinId="9" hidden="1"/>
    <cellStyle name="Followed Hyperlink" xfId="18174" builtinId="9" hidden="1"/>
    <cellStyle name="Followed Hyperlink" xfId="18172" builtinId="9" hidden="1"/>
    <cellStyle name="Followed Hyperlink" xfId="18170" builtinId="9" hidden="1"/>
    <cellStyle name="Followed Hyperlink" xfId="18168" builtinId="9" hidden="1"/>
    <cellStyle name="Followed Hyperlink" xfId="18166" builtinId="9" hidden="1"/>
    <cellStyle name="Followed Hyperlink" xfId="18164" builtinId="9" hidden="1"/>
    <cellStyle name="Followed Hyperlink" xfId="18162" builtinId="9" hidden="1"/>
    <cellStyle name="Followed Hyperlink" xfId="18160" builtinId="9" hidden="1"/>
    <cellStyle name="Followed Hyperlink" xfId="18158" builtinId="9" hidden="1"/>
    <cellStyle name="Followed Hyperlink" xfId="18156" builtinId="9" hidden="1"/>
    <cellStyle name="Followed Hyperlink" xfId="18154" builtinId="9" hidden="1"/>
    <cellStyle name="Followed Hyperlink" xfId="18152" builtinId="9" hidden="1"/>
    <cellStyle name="Followed Hyperlink" xfId="18150" builtinId="9" hidden="1"/>
    <cellStyle name="Followed Hyperlink" xfId="18148" builtinId="9" hidden="1"/>
    <cellStyle name="Followed Hyperlink" xfId="18146" builtinId="9" hidden="1"/>
    <cellStyle name="Followed Hyperlink" xfId="18144" builtinId="9" hidden="1"/>
    <cellStyle name="Followed Hyperlink" xfId="18142" builtinId="9" hidden="1"/>
    <cellStyle name="Followed Hyperlink" xfId="18140" builtinId="9" hidden="1"/>
    <cellStyle name="Followed Hyperlink" xfId="18138" builtinId="9" hidden="1"/>
    <cellStyle name="Followed Hyperlink" xfId="18136" builtinId="9" hidden="1"/>
    <cellStyle name="Followed Hyperlink" xfId="18134" builtinId="9" hidden="1"/>
    <cellStyle name="Followed Hyperlink" xfId="18132" builtinId="9" hidden="1"/>
    <cellStyle name="Followed Hyperlink" xfId="18130" builtinId="9" hidden="1"/>
    <cellStyle name="Followed Hyperlink" xfId="18128" builtinId="9" hidden="1"/>
    <cellStyle name="Followed Hyperlink" xfId="18126" builtinId="9" hidden="1"/>
    <cellStyle name="Followed Hyperlink" xfId="18124" builtinId="9" hidden="1"/>
    <cellStyle name="Followed Hyperlink" xfId="18122" builtinId="9" hidden="1"/>
    <cellStyle name="Followed Hyperlink" xfId="18120" builtinId="9" hidden="1"/>
    <cellStyle name="Followed Hyperlink" xfId="18118" builtinId="9" hidden="1"/>
    <cellStyle name="Followed Hyperlink" xfId="18116" builtinId="9" hidden="1"/>
    <cellStyle name="Followed Hyperlink" xfId="18114" builtinId="9" hidden="1"/>
    <cellStyle name="Followed Hyperlink" xfId="18112" builtinId="9" hidden="1"/>
    <cellStyle name="Followed Hyperlink" xfId="18110" builtinId="9" hidden="1"/>
    <cellStyle name="Followed Hyperlink" xfId="18108" builtinId="9" hidden="1"/>
    <cellStyle name="Followed Hyperlink" xfId="18106" builtinId="9" hidden="1"/>
    <cellStyle name="Followed Hyperlink" xfId="18104" builtinId="9" hidden="1"/>
    <cellStyle name="Followed Hyperlink" xfId="18102" builtinId="9" hidden="1"/>
    <cellStyle name="Followed Hyperlink" xfId="18100" builtinId="9" hidden="1"/>
    <cellStyle name="Followed Hyperlink" xfId="18098" builtinId="9" hidden="1"/>
    <cellStyle name="Followed Hyperlink" xfId="18096" builtinId="9" hidden="1"/>
    <cellStyle name="Followed Hyperlink" xfId="18094" builtinId="9" hidden="1"/>
    <cellStyle name="Followed Hyperlink" xfId="18092" builtinId="9" hidden="1"/>
    <cellStyle name="Followed Hyperlink" xfId="18090" builtinId="9" hidden="1"/>
    <cellStyle name="Followed Hyperlink" xfId="18089" builtinId="9" hidden="1"/>
    <cellStyle name="Followed Hyperlink" xfId="18087" builtinId="9" hidden="1"/>
    <cellStyle name="Followed Hyperlink" xfId="18085" builtinId="9" hidden="1"/>
    <cellStyle name="Followed Hyperlink" xfId="18083" builtinId="9" hidden="1"/>
    <cellStyle name="Followed Hyperlink" xfId="18081" builtinId="9" hidden="1"/>
    <cellStyle name="Followed Hyperlink" xfId="18079" builtinId="9" hidden="1"/>
    <cellStyle name="Followed Hyperlink" xfId="18077" builtinId="9" hidden="1"/>
    <cellStyle name="Followed Hyperlink" xfId="18075" builtinId="9" hidden="1"/>
    <cellStyle name="Followed Hyperlink" xfId="18073" builtinId="9" hidden="1"/>
    <cellStyle name="Followed Hyperlink" xfId="18071" builtinId="9" hidden="1"/>
    <cellStyle name="Followed Hyperlink" xfId="18069" builtinId="9" hidden="1"/>
    <cellStyle name="Followed Hyperlink" xfId="18067" builtinId="9" hidden="1"/>
    <cellStyle name="Followed Hyperlink" xfId="18065" builtinId="9" hidden="1"/>
    <cellStyle name="Followed Hyperlink" xfId="18063" builtinId="9" hidden="1"/>
    <cellStyle name="Followed Hyperlink" xfId="17050" builtinId="9" hidden="1"/>
    <cellStyle name="Followed Hyperlink" xfId="17049" builtinId="9" hidden="1"/>
    <cellStyle name="Followed Hyperlink" xfId="16965" builtinId="9" hidden="1"/>
    <cellStyle name="Followed Hyperlink" xfId="17040" builtinId="9" hidden="1"/>
    <cellStyle name="Followed Hyperlink" xfId="16730" builtinId="9" hidden="1"/>
    <cellStyle name="Followed Hyperlink" xfId="16765" builtinId="9" hidden="1"/>
    <cellStyle name="Followed Hyperlink" xfId="16548" builtinId="9" hidden="1"/>
    <cellStyle name="Followed Hyperlink" xfId="16845" builtinId="9" hidden="1"/>
    <cellStyle name="Followed Hyperlink" xfId="16970" builtinId="9" hidden="1"/>
    <cellStyle name="Followed Hyperlink" xfId="17068" builtinId="9" hidden="1"/>
    <cellStyle name="Followed Hyperlink" xfId="17079" builtinId="9" hidden="1"/>
    <cellStyle name="Followed Hyperlink" xfId="17008" builtinId="9" hidden="1"/>
    <cellStyle name="Followed Hyperlink" xfId="15735" builtinId="9" hidden="1"/>
    <cellStyle name="Followed Hyperlink" xfId="16767" builtinId="9" hidden="1"/>
    <cellStyle name="Followed Hyperlink" xfId="16736" builtinId="9" hidden="1"/>
    <cellStyle name="Followed Hyperlink" xfId="16770" builtinId="9" hidden="1"/>
    <cellStyle name="Followed Hyperlink" xfId="16973" builtinId="9" hidden="1"/>
    <cellStyle name="Followed Hyperlink" xfId="16971" builtinId="9" hidden="1"/>
    <cellStyle name="Followed Hyperlink" xfId="15743" builtinId="9" hidden="1"/>
    <cellStyle name="Followed Hyperlink" xfId="17071" builtinId="9" hidden="1"/>
    <cellStyle name="Followed Hyperlink" xfId="17077" builtinId="9" hidden="1"/>
    <cellStyle name="Followed Hyperlink" xfId="16846" builtinId="9" hidden="1"/>
    <cellStyle name="Followed Hyperlink" xfId="16732" builtinId="9" hidden="1"/>
    <cellStyle name="Followed Hyperlink" xfId="17070" builtinId="9" hidden="1"/>
    <cellStyle name="Followed Hyperlink" xfId="15831" builtinId="9" hidden="1"/>
    <cellStyle name="Followed Hyperlink" xfId="18062" builtinId="9" hidden="1"/>
    <cellStyle name="Followed Hyperlink" xfId="18066" builtinId="9" hidden="1"/>
    <cellStyle name="Followed Hyperlink" xfId="18070" builtinId="9" hidden="1"/>
    <cellStyle name="Followed Hyperlink" xfId="18074" builtinId="9" hidden="1"/>
    <cellStyle name="Followed Hyperlink" xfId="18078" builtinId="9" hidden="1"/>
    <cellStyle name="Followed Hyperlink" xfId="18082" builtinId="9" hidden="1"/>
    <cellStyle name="Followed Hyperlink" xfId="18086" builtinId="9" hidden="1"/>
    <cellStyle name="Followed Hyperlink" xfId="17816" builtinId="9" hidden="1"/>
    <cellStyle name="Followed Hyperlink" xfId="18093" builtinId="9" hidden="1"/>
    <cellStyle name="Followed Hyperlink" xfId="18097" builtinId="9" hidden="1"/>
    <cellStyle name="Followed Hyperlink" xfId="18101" builtinId="9" hidden="1"/>
    <cellStyle name="Followed Hyperlink" xfId="18105" builtinId="9" hidden="1"/>
    <cellStyle name="Followed Hyperlink" xfId="18109" builtinId="9" hidden="1"/>
    <cellStyle name="Followed Hyperlink" xfId="18113" builtinId="9" hidden="1"/>
    <cellStyle name="Followed Hyperlink" xfId="18117" builtinId="9" hidden="1"/>
    <cellStyle name="Followed Hyperlink" xfId="18121" builtinId="9" hidden="1"/>
    <cellStyle name="Followed Hyperlink" xfId="18125" builtinId="9" hidden="1"/>
    <cellStyle name="Followed Hyperlink" xfId="18129" builtinId="9" hidden="1"/>
    <cellStyle name="Followed Hyperlink" xfId="18133" builtinId="9" hidden="1"/>
    <cellStyle name="Followed Hyperlink" xfId="18137" builtinId="9" hidden="1"/>
    <cellStyle name="Followed Hyperlink" xfId="18141" builtinId="9" hidden="1"/>
    <cellStyle name="Followed Hyperlink" xfId="18145" builtinId="9" hidden="1"/>
    <cellStyle name="Followed Hyperlink" xfId="18149" builtinId="9" hidden="1"/>
    <cellStyle name="Followed Hyperlink" xfId="18153" builtinId="9" hidden="1"/>
    <cellStyle name="Followed Hyperlink" xfId="18157" builtinId="9" hidden="1"/>
    <cellStyle name="Followed Hyperlink" xfId="18161" builtinId="9" hidden="1"/>
    <cellStyle name="Followed Hyperlink" xfId="18165" builtinId="9" hidden="1"/>
    <cellStyle name="Followed Hyperlink" xfId="18169" builtinId="9" hidden="1"/>
    <cellStyle name="Followed Hyperlink" xfId="18173" builtinId="9" hidden="1"/>
    <cellStyle name="Followed Hyperlink" xfId="18177" builtinId="9" hidden="1"/>
    <cellStyle name="Followed Hyperlink" xfId="18181" builtinId="9" hidden="1"/>
    <cellStyle name="Followed Hyperlink" xfId="18185" builtinId="9" hidden="1"/>
    <cellStyle name="Followed Hyperlink" xfId="18189" builtinId="9" hidden="1"/>
    <cellStyle name="Followed Hyperlink" xfId="16901" builtinId="9" hidden="1"/>
    <cellStyle name="Followed Hyperlink" xfId="18196" builtinId="9" hidden="1"/>
    <cellStyle name="Followed Hyperlink" xfId="18200" builtinId="9" hidden="1"/>
    <cellStyle name="Followed Hyperlink" xfId="18204" builtinId="9" hidden="1"/>
    <cellStyle name="Followed Hyperlink" xfId="18208" builtinId="9" hidden="1"/>
    <cellStyle name="Followed Hyperlink" xfId="18212" builtinId="9" hidden="1"/>
    <cellStyle name="Followed Hyperlink" xfId="18216" builtinId="9" hidden="1"/>
    <cellStyle name="Followed Hyperlink" xfId="18220" builtinId="9" hidden="1"/>
    <cellStyle name="Followed Hyperlink" xfId="18224" builtinId="9" hidden="1"/>
    <cellStyle name="Followed Hyperlink" xfId="18228" builtinId="9" hidden="1"/>
    <cellStyle name="Followed Hyperlink" xfId="18232" builtinId="9" hidden="1"/>
    <cellStyle name="Followed Hyperlink" xfId="18236" builtinId="9" hidden="1"/>
    <cellStyle name="Followed Hyperlink" xfId="18240" builtinId="9" hidden="1"/>
    <cellStyle name="Followed Hyperlink" xfId="18244" builtinId="9" hidden="1"/>
    <cellStyle name="Followed Hyperlink" xfId="15853" builtinId="9" hidden="1"/>
    <cellStyle name="Followed Hyperlink" xfId="18026" builtinId="9" hidden="1"/>
    <cellStyle name="Followed Hyperlink" xfId="16550" builtinId="9" hidden="1"/>
    <cellStyle name="Followed Hyperlink" xfId="16771" builtinId="9" hidden="1"/>
    <cellStyle name="Followed Hyperlink" xfId="16832" builtinId="9" hidden="1"/>
    <cellStyle name="Followed Hyperlink" xfId="17082" builtinId="9" hidden="1"/>
    <cellStyle name="Followed Hyperlink" xfId="16830" builtinId="9" hidden="1"/>
    <cellStyle name="Followed Hyperlink" xfId="16940" builtinId="9" hidden="1"/>
    <cellStyle name="Followed Hyperlink" xfId="15884" builtinId="9" hidden="1"/>
    <cellStyle name="Followed Hyperlink" xfId="15786" builtinId="9" hidden="1"/>
    <cellStyle name="Followed Hyperlink" xfId="15741" builtinId="9" hidden="1"/>
    <cellStyle name="Followed Hyperlink" xfId="16864" builtinId="9" hidden="1"/>
    <cellStyle name="Followed Hyperlink" xfId="16747" builtinId="9" hidden="1"/>
    <cellStyle name="Followed Hyperlink" xfId="16943" builtinId="9" hidden="1"/>
    <cellStyle name="Followed Hyperlink" xfId="16986" builtinId="9" hidden="1"/>
    <cellStyle name="Followed Hyperlink" xfId="17043" builtinId="9" hidden="1"/>
    <cellStyle name="Followed Hyperlink" xfId="16826" builtinId="9" hidden="1"/>
    <cellStyle name="Followed Hyperlink" xfId="16848" builtinId="9" hidden="1"/>
    <cellStyle name="Followed Hyperlink" xfId="16928" builtinId="9" hidden="1"/>
    <cellStyle name="Followed Hyperlink" xfId="17028" builtinId="9" hidden="1"/>
    <cellStyle name="Followed Hyperlink" xfId="17024" builtinId="9" hidden="1"/>
    <cellStyle name="Followed Hyperlink" xfId="17012" builtinId="9" hidden="1"/>
    <cellStyle name="Followed Hyperlink" xfId="15301" builtinId="9" hidden="1"/>
    <cellStyle name="Followed Hyperlink" xfId="16749" builtinId="9" hidden="1"/>
    <cellStyle name="Followed Hyperlink" xfId="16872" builtinId="9" hidden="1"/>
    <cellStyle name="Followed Hyperlink" xfId="15734" builtinId="9" hidden="1"/>
    <cellStyle name="Followed Hyperlink" xfId="16778" builtinId="9" hidden="1"/>
    <cellStyle name="Followed Hyperlink" xfId="16780" builtinId="9" hidden="1"/>
    <cellStyle name="Followed Hyperlink" xfId="16549" builtinId="9" hidden="1"/>
    <cellStyle name="Followed Hyperlink" xfId="16851" builtinId="9" hidden="1"/>
    <cellStyle name="Followed Hyperlink" xfId="15740" builtinId="9" hidden="1"/>
    <cellStyle name="Followed Hyperlink" xfId="17081" builtinId="9" hidden="1"/>
    <cellStyle name="Followed Hyperlink" xfId="17067" builtinId="9" hidden="1"/>
    <cellStyle name="Followed Hyperlink" xfId="16863" builtinId="9" hidden="1"/>
    <cellStyle name="Followed Hyperlink" xfId="15739" builtinId="9" hidden="1"/>
    <cellStyle name="Followed Hyperlink" xfId="16783" builtinId="9" hidden="1"/>
    <cellStyle name="Followed Hyperlink" xfId="16784" builtinId="9" hidden="1"/>
    <cellStyle name="Followed Hyperlink" xfId="16758" builtinId="9" hidden="1"/>
    <cellStyle name="Followed Hyperlink" xfId="16760" builtinId="9" hidden="1"/>
    <cellStyle name="Followed Hyperlink" xfId="16875" builtinId="9" hidden="1"/>
    <cellStyle name="Followed Hyperlink" xfId="16107" builtinId="9" hidden="1"/>
    <cellStyle name="Followed Hyperlink" xfId="17815" builtinId="9" hidden="1"/>
    <cellStyle name="Followed Hyperlink" xfId="16802" builtinId="9" hidden="1"/>
    <cellStyle name="Followed Hyperlink" xfId="17791" builtinId="9" hidden="1"/>
    <cellStyle name="Followed Hyperlink" xfId="15271" builtinId="9" hidden="1"/>
    <cellStyle name="Followed Hyperlink" xfId="17790" builtinId="9" hidden="1"/>
    <cellStyle name="Followed Hyperlink" xfId="16720" builtinId="9" hidden="1"/>
    <cellStyle name="Followed Hyperlink" xfId="17895" builtinId="9" hidden="1"/>
    <cellStyle name="Followed Hyperlink" xfId="17789" builtinId="9" hidden="1"/>
    <cellStyle name="Followed Hyperlink" xfId="17788" builtinId="9" hidden="1"/>
    <cellStyle name="Followed Hyperlink" xfId="16902" builtinId="9" hidden="1"/>
    <cellStyle name="Followed Hyperlink" xfId="17786" builtinId="9" hidden="1"/>
    <cellStyle name="Followed Hyperlink" xfId="17933" builtinId="9" hidden="1"/>
    <cellStyle name="Followed Hyperlink" xfId="15375" builtinId="9" hidden="1"/>
    <cellStyle name="Followed Hyperlink" xfId="17783" builtinId="9" hidden="1"/>
    <cellStyle name="Followed Hyperlink" xfId="18019" builtinId="9" hidden="1"/>
    <cellStyle name="Followed Hyperlink" xfId="18015" builtinId="9" hidden="1"/>
    <cellStyle name="Followed Hyperlink" xfId="17978" builtinId="9" hidden="1"/>
    <cellStyle name="Followed Hyperlink" xfId="17977" builtinId="9" hidden="1"/>
    <cellStyle name="Followed Hyperlink" xfId="17976" builtinId="9" hidden="1"/>
    <cellStyle name="Followed Hyperlink" xfId="17938" builtinId="9" hidden="1"/>
    <cellStyle name="Followed Hyperlink" xfId="18004" builtinId="9" hidden="1"/>
    <cellStyle name="Followed Hyperlink" xfId="17997" builtinId="9" hidden="1"/>
    <cellStyle name="Followed Hyperlink" xfId="17968" builtinId="9" hidden="1"/>
    <cellStyle name="Followed Hyperlink" xfId="17935" builtinId="9" hidden="1"/>
    <cellStyle name="Followed Hyperlink" xfId="17865" builtinId="9" hidden="1"/>
    <cellStyle name="Followed Hyperlink" xfId="18007" builtinId="9" hidden="1"/>
    <cellStyle name="Followed Hyperlink" xfId="17999" builtinId="9" hidden="1"/>
    <cellStyle name="Followed Hyperlink" xfId="17970" builtinId="9" hidden="1"/>
    <cellStyle name="Followed Hyperlink" xfId="17937" builtinId="9" hidden="1"/>
    <cellStyle name="Followed Hyperlink" xfId="17891" builtinId="9" hidden="1"/>
    <cellStyle name="Followed Hyperlink" xfId="17965" builtinId="9" hidden="1"/>
    <cellStyle name="Followed Hyperlink" xfId="17773" builtinId="9" hidden="1"/>
    <cellStyle name="Followed Hyperlink" xfId="17772" builtinId="9" hidden="1"/>
    <cellStyle name="Followed Hyperlink" xfId="17771" builtinId="9" hidden="1"/>
    <cellStyle name="Followed Hyperlink" xfId="17770" builtinId="9" hidden="1"/>
    <cellStyle name="Followed Hyperlink" xfId="17769" builtinId="9" hidden="1"/>
    <cellStyle name="Followed Hyperlink" xfId="17768" builtinId="9" hidden="1"/>
    <cellStyle name="Followed Hyperlink" xfId="17767" builtinId="9" hidden="1"/>
    <cellStyle name="Followed Hyperlink" xfId="17766" builtinId="9" hidden="1"/>
    <cellStyle name="Followed Hyperlink" xfId="15738" builtinId="9" hidden="1"/>
    <cellStyle name="Followed Hyperlink" xfId="17890" builtinId="9" hidden="1"/>
    <cellStyle name="Followed Hyperlink" xfId="16998" builtinId="9" hidden="1"/>
    <cellStyle name="Followed Hyperlink" xfId="17889" builtinId="9" hidden="1"/>
    <cellStyle name="Followed Hyperlink" xfId="17765" builtinId="9" hidden="1"/>
    <cellStyle name="Followed Hyperlink" xfId="16908" builtinId="9" hidden="1"/>
    <cellStyle name="Followed Hyperlink" xfId="17034" builtinId="9" hidden="1"/>
    <cellStyle name="Followed Hyperlink" xfId="17840" builtinId="9" hidden="1"/>
    <cellStyle name="Followed Hyperlink" xfId="17764" builtinId="9" hidden="1"/>
    <cellStyle name="Followed Hyperlink" xfId="15427" builtinId="9" hidden="1"/>
    <cellStyle name="Followed Hyperlink" xfId="17855" builtinId="9" hidden="1"/>
    <cellStyle name="Followed Hyperlink" xfId="17854" builtinId="9" hidden="1"/>
    <cellStyle name="Followed Hyperlink" xfId="17888" builtinId="9" hidden="1"/>
    <cellStyle name="Followed Hyperlink" xfId="17830" builtinId="9" hidden="1"/>
    <cellStyle name="Followed Hyperlink" xfId="16065" builtinId="9" hidden="1"/>
    <cellStyle name="Followed Hyperlink" xfId="17763" builtinId="9" hidden="1"/>
    <cellStyle name="Followed Hyperlink" xfId="17680" builtinId="9" hidden="1"/>
    <cellStyle name="Followed Hyperlink" xfId="16999" builtinId="9" hidden="1"/>
    <cellStyle name="Followed Hyperlink" xfId="17679" builtinId="9" hidden="1"/>
    <cellStyle name="Followed Hyperlink" xfId="17052" builtinId="9" hidden="1"/>
    <cellStyle name="Followed Hyperlink" xfId="16829" builtinId="9" hidden="1"/>
    <cellStyle name="Followed Hyperlink" xfId="17869" builtinId="9" hidden="1"/>
    <cellStyle name="Followed Hyperlink" xfId="17678" builtinId="9" hidden="1"/>
    <cellStyle name="Followed Hyperlink" xfId="17001" builtinId="9" hidden="1"/>
    <cellStyle name="Followed Hyperlink" xfId="17677" builtinId="9" hidden="1"/>
    <cellStyle name="Followed Hyperlink" xfId="17053" builtinId="9" hidden="1"/>
    <cellStyle name="Followed Hyperlink" xfId="16949" builtinId="9" hidden="1"/>
    <cellStyle name="Followed Hyperlink" xfId="17868" builtinId="9" hidden="1"/>
    <cellStyle name="Followed Hyperlink" xfId="17527" builtinId="9" hidden="1"/>
    <cellStyle name="Followed Hyperlink" xfId="17042" builtinId="9" hidden="1"/>
    <cellStyle name="Followed Hyperlink" xfId="16701" builtinId="9" hidden="1"/>
    <cellStyle name="Followed Hyperlink" xfId="17069" builtinId="9" hidden="1"/>
    <cellStyle name="Followed Hyperlink" xfId="16723" builtinId="9" hidden="1"/>
    <cellStyle name="Followed Hyperlink" xfId="18036" builtinId="9" hidden="1"/>
    <cellStyle name="Followed Hyperlink" xfId="17867" builtinId="9" hidden="1"/>
    <cellStyle name="Followed Hyperlink" xfId="17912" builtinId="9" hidden="1"/>
    <cellStyle name="Followed Hyperlink" xfId="17762" builtinId="9" hidden="1"/>
    <cellStyle name="Followed Hyperlink" xfId="17468" builtinId="9" hidden="1"/>
    <cellStyle name="Followed Hyperlink" xfId="17045" builtinId="9" hidden="1"/>
    <cellStyle name="Followed Hyperlink" xfId="17523" builtinId="9" hidden="1"/>
    <cellStyle name="Followed Hyperlink" xfId="17076" builtinId="9" hidden="1"/>
    <cellStyle name="Followed Hyperlink" xfId="16859" builtinId="9" hidden="1"/>
    <cellStyle name="Followed Hyperlink" xfId="17866" builtinId="9" hidden="1"/>
    <cellStyle name="Followed Hyperlink" xfId="17469" builtinId="9" hidden="1"/>
    <cellStyle name="Followed Hyperlink" xfId="15937" builtinId="9" hidden="1"/>
    <cellStyle name="Followed Hyperlink" xfId="17470" builtinId="9" hidden="1"/>
    <cellStyle name="Followed Hyperlink" xfId="17080" builtinId="9" hidden="1"/>
    <cellStyle name="Followed Hyperlink" xfId="17471" builtinId="9" hidden="1"/>
    <cellStyle name="Followed Hyperlink" xfId="16837" builtinId="9" hidden="1"/>
    <cellStyle name="Followed Hyperlink" xfId="15414" builtinId="9" hidden="1"/>
    <cellStyle name="Followed Hyperlink" xfId="17268" builtinId="9" hidden="1"/>
    <cellStyle name="Followed Hyperlink" xfId="17054" builtinId="9" hidden="1"/>
    <cellStyle name="Followed Hyperlink" xfId="18396" builtinId="9" hidden="1"/>
    <cellStyle name="Followed Hyperlink" xfId="18397" builtinId="9" hidden="1"/>
    <cellStyle name="Followed Hyperlink" xfId="18398" builtinId="9" hidden="1"/>
    <cellStyle name="Followed Hyperlink" xfId="18399" builtinId="9" hidden="1"/>
    <cellStyle name="Followed Hyperlink" xfId="18400" builtinId="9" hidden="1"/>
    <cellStyle name="Followed Hyperlink" xfId="18401" builtinId="9" hidden="1"/>
    <cellStyle name="Followed Hyperlink" xfId="18402" builtinId="9" hidden="1"/>
    <cellStyle name="Followed Hyperlink" xfId="18403" builtinId="9" hidden="1"/>
    <cellStyle name="Followed Hyperlink" xfId="18404" builtinId="9" hidden="1"/>
    <cellStyle name="Followed Hyperlink" xfId="18405" builtinId="9" hidden="1"/>
    <cellStyle name="Followed Hyperlink" xfId="18406" builtinId="9" hidden="1"/>
    <cellStyle name="Followed Hyperlink" xfId="18407" builtinId="9" hidden="1"/>
    <cellStyle name="Followed Hyperlink" xfId="18408" builtinId="9" hidden="1"/>
    <cellStyle name="Followed Hyperlink" xfId="18409" builtinId="9" hidden="1"/>
    <cellStyle name="Followed Hyperlink" xfId="18410" builtinId="9" hidden="1"/>
    <cellStyle name="Followed Hyperlink" xfId="18411" builtinId="9" hidden="1"/>
    <cellStyle name="Followed Hyperlink" xfId="18412" builtinId="9" hidden="1"/>
    <cellStyle name="Followed Hyperlink" xfId="18413" builtinId="9" hidden="1"/>
    <cellStyle name="Followed Hyperlink" xfId="18414" builtinId="9" hidden="1"/>
    <cellStyle name="Followed Hyperlink" xfId="18415" builtinId="9" hidden="1"/>
    <cellStyle name="Followed Hyperlink" xfId="18416" builtinId="9" hidden="1"/>
    <cellStyle name="Followed Hyperlink" xfId="18417" builtinId="9" hidden="1"/>
    <cellStyle name="Followed Hyperlink" xfId="18418" builtinId="9" hidden="1"/>
    <cellStyle name="Followed Hyperlink" xfId="18419" builtinId="9" hidden="1"/>
    <cellStyle name="Followed Hyperlink" xfId="18420" builtinId="9" hidden="1"/>
    <cellStyle name="Followed Hyperlink" xfId="18421" builtinId="9" hidden="1"/>
    <cellStyle name="Followed Hyperlink" xfId="18422" builtinId="9" hidden="1"/>
    <cellStyle name="Followed Hyperlink" xfId="18423" builtinId="9" hidden="1"/>
    <cellStyle name="Followed Hyperlink" xfId="18424" builtinId="9" hidden="1"/>
    <cellStyle name="Followed Hyperlink" xfId="18425"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1" builtinId="9" hidden="1"/>
    <cellStyle name="Followed Hyperlink" xfId="18432" builtinId="9" hidden="1"/>
    <cellStyle name="Followed Hyperlink" xfId="18433" builtinId="9" hidden="1"/>
    <cellStyle name="Followed Hyperlink" xfId="18434" builtinId="9" hidden="1"/>
    <cellStyle name="Followed Hyperlink" xfId="18440" builtinId="9" hidden="1"/>
    <cellStyle name="Followed Hyperlink" xfId="18441" builtinId="9" hidden="1"/>
    <cellStyle name="Followed Hyperlink" xfId="18442" builtinId="9" hidden="1"/>
    <cellStyle name="Followed Hyperlink" xfId="18443" builtinId="9" hidden="1"/>
    <cellStyle name="Followed Hyperlink" xfId="18444" builtinId="9" hidden="1"/>
    <cellStyle name="Followed Hyperlink" xfId="18445" builtinId="9" hidden="1"/>
    <cellStyle name="Followed Hyperlink" xfId="18446" builtinId="9" hidden="1"/>
    <cellStyle name="Followed Hyperlink" xfId="18447" builtinId="9" hidden="1"/>
    <cellStyle name="Followed Hyperlink" xfId="18448" builtinId="9" hidden="1"/>
    <cellStyle name="Followed Hyperlink" xfId="18449" builtinId="9" hidden="1"/>
    <cellStyle name="Followed Hyperlink" xfId="18450" builtinId="9" hidden="1"/>
    <cellStyle name="Followed Hyperlink" xfId="18451" builtinId="9" hidden="1"/>
    <cellStyle name="Followed Hyperlink" xfId="18452" builtinId="9" hidden="1"/>
    <cellStyle name="Followed Hyperlink" xfId="18453" builtinId="9" hidden="1"/>
    <cellStyle name="Followed Hyperlink" xfId="18454" builtinId="9" hidden="1"/>
    <cellStyle name="Followed Hyperlink" xfId="18455" builtinId="9" hidden="1"/>
    <cellStyle name="Followed Hyperlink" xfId="18456" builtinId="9" hidden="1"/>
    <cellStyle name="Followed Hyperlink" xfId="18457" builtinId="9" hidden="1"/>
    <cellStyle name="Followed Hyperlink" xfId="18458" builtinId="9" hidden="1"/>
    <cellStyle name="Followed Hyperlink" xfId="18459" builtinId="9" hidden="1"/>
    <cellStyle name="Followed Hyperlink" xfId="18460" builtinId="9" hidden="1"/>
    <cellStyle name="Followed Hyperlink" xfId="18461" builtinId="9" hidden="1"/>
    <cellStyle name="Followed Hyperlink" xfId="18462" builtinId="9" hidden="1"/>
    <cellStyle name="Followed Hyperlink" xfId="18463"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69" builtinId="9" hidden="1"/>
    <cellStyle name="Followed Hyperlink" xfId="18470" builtinId="9" hidden="1"/>
    <cellStyle name="Followed Hyperlink" xfId="18471" builtinId="9" hidden="1"/>
    <cellStyle name="Followed Hyperlink" xfId="18472" builtinId="9" hidden="1"/>
    <cellStyle name="Followed Hyperlink" xfId="18473" builtinId="9" hidden="1"/>
    <cellStyle name="Followed Hyperlink" xfId="18474" builtinId="9" hidden="1"/>
    <cellStyle name="Followed Hyperlink" xfId="18475" builtinId="9" hidden="1"/>
    <cellStyle name="Followed Hyperlink" xfId="18476" builtinId="9" hidden="1"/>
    <cellStyle name="Followed Hyperlink" xfId="18477" builtinId="9" hidden="1"/>
    <cellStyle name="Followed Hyperlink" xfId="18478" builtinId="9" hidden="1"/>
    <cellStyle name="Followed Hyperlink" xfId="18479" builtinId="9" hidden="1"/>
    <cellStyle name="Followed Hyperlink" xfId="18480" builtinId="9" hidden="1"/>
    <cellStyle name="Followed Hyperlink" xfId="18481" builtinId="9" hidden="1"/>
    <cellStyle name="Followed Hyperlink" xfId="18482" builtinId="9" hidden="1"/>
    <cellStyle name="Followed Hyperlink" xfId="18483" builtinId="9" hidden="1"/>
    <cellStyle name="Followed Hyperlink" xfId="18484" builtinId="9" hidden="1"/>
    <cellStyle name="Followed Hyperlink" xfId="18485" builtinId="9" hidden="1"/>
    <cellStyle name="Followed Hyperlink" xfId="18486" builtinId="9" hidden="1"/>
    <cellStyle name="Followed Hyperlink" xfId="18487" builtinId="9" hidden="1"/>
    <cellStyle name="Followed Hyperlink" xfId="18488" builtinId="9" hidden="1"/>
    <cellStyle name="Followed Hyperlink" xfId="18489" builtinId="9" hidden="1"/>
    <cellStyle name="Followed Hyperlink" xfId="18496" builtinId="9" hidden="1"/>
    <cellStyle name="Followed Hyperlink" xfId="18497" builtinId="9" hidden="1"/>
    <cellStyle name="Followed Hyperlink" xfId="18498" builtinId="9" hidden="1"/>
    <cellStyle name="Followed Hyperlink" xfId="18499" builtinId="9" hidden="1"/>
    <cellStyle name="Followed Hyperlink" xfId="18500" builtinId="9" hidden="1"/>
    <cellStyle name="Followed Hyperlink" xfId="18501"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07" builtinId="9" hidden="1"/>
    <cellStyle name="Followed Hyperlink" xfId="18508" builtinId="9" hidden="1"/>
    <cellStyle name="Followed Hyperlink" xfId="18509" builtinId="9" hidden="1"/>
    <cellStyle name="Followed Hyperlink" xfId="18510" builtinId="9" hidden="1"/>
    <cellStyle name="Followed Hyperlink" xfId="18511" builtinId="9" hidden="1"/>
    <cellStyle name="Followed Hyperlink" xfId="18512" builtinId="9" hidden="1"/>
    <cellStyle name="Followed Hyperlink" xfId="18513" builtinId="9" hidden="1"/>
    <cellStyle name="Followed Hyperlink" xfId="18514" builtinId="9" hidden="1"/>
    <cellStyle name="Followed Hyperlink" xfId="18515" builtinId="9" hidden="1"/>
    <cellStyle name="Followed Hyperlink" xfId="18516" builtinId="9" hidden="1"/>
    <cellStyle name="Followed Hyperlink" xfId="18517" builtinId="9" hidden="1"/>
    <cellStyle name="Followed Hyperlink" xfId="18518" builtinId="9" hidden="1"/>
    <cellStyle name="Followed Hyperlink" xfId="18519" builtinId="9" hidden="1"/>
    <cellStyle name="Followed Hyperlink" xfId="18520" builtinId="9" hidden="1"/>
    <cellStyle name="Followed Hyperlink" xfId="18521" builtinId="9" hidden="1"/>
    <cellStyle name="Followed Hyperlink" xfId="18522" builtinId="9" hidden="1"/>
    <cellStyle name="Followed Hyperlink" xfId="18523" builtinId="9" hidden="1"/>
    <cellStyle name="Followed Hyperlink" xfId="18524" builtinId="9" hidden="1"/>
    <cellStyle name="Followed Hyperlink" xfId="18525" builtinId="9" hidden="1"/>
    <cellStyle name="Followed Hyperlink" xfId="18526" builtinId="9" hidden="1"/>
    <cellStyle name="Followed Hyperlink" xfId="18527" builtinId="9" hidden="1"/>
    <cellStyle name="Followed Hyperlink" xfId="18528" builtinId="9" hidden="1"/>
    <cellStyle name="Followed Hyperlink" xfId="18529" builtinId="9" hidden="1"/>
    <cellStyle name="Followed Hyperlink" xfId="18530" builtinId="9" hidden="1"/>
    <cellStyle name="Followed Hyperlink" xfId="18531" builtinId="9" hidden="1"/>
    <cellStyle name="Followed Hyperlink" xfId="18532" builtinId="9" hidden="1"/>
    <cellStyle name="Followed Hyperlink" xfId="18533" builtinId="9" hidden="1"/>
    <cellStyle name="Followed Hyperlink" xfId="18534" builtinId="9" hidden="1"/>
    <cellStyle name="Followed Hyperlink" xfId="18535" builtinId="9" hidden="1"/>
    <cellStyle name="Followed Hyperlink" xfId="18536" builtinId="9" hidden="1"/>
    <cellStyle name="Followed Hyperlink" xfId="18537" builtinId="9" hidden="1"/>
    <cellStyle name="Followed Hyperlink" xfId="18538" builtinId="9" hidden="1"/>
    <cellStyle name="Followed Hyperlink" xfId="18539"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45" builtinId="9" hidden="1"/>
    <cellStyle name="Followed Hyperlink" xfId="18546" builtinId="9" hidden="1"/>
    <cellStyle name="Followed Hyperlink" xfId="18547" builtinId="9" hidden="1"/>
    <cellStyle name="Followed Hyperlink" xfId="18548" builtinId="9" hidden="1"/>
    <cellStyle name="Followed Hyperlink" xfId="18549" builtinId="9" hidden="1"/>
    <cellStyle name="Followed Hyperlink" xfId="18550" builtinId="9" hidden="1"/>
    <cellStyle name="Followed Hyperlink" xfId="18551" builtinId="9" hidden="1"/>
    <cellStyle name="Followed Hyperlink" xfId="18552" builtinId="9" hidden="1"/>
    <cellStyle name="Followed Hyperlink" xfId="18553" builtinId="9" hidden="1"/>
    <cellStyle name="Followed Hyperlink" xfId="18554" builtinId="9" hidden="1"/>
    <cellStyle name="Followed Hyperlink" xfId="18555" builtinId="9" hidden="1"/>
    <cellStyle name="Followed Hyperlink" xfId="18556" builtinId="9" hidden="1"/>
    <cellStyle name="Followed Hyperlink" xfId="18557" builtinId="9" hidden="1"/>
    <cellStyle name="Followed Hyperlink" xfId="18558" builtinId="9" hidden="1"/>
    <cellStyle name="Followed Hyperlink" xfId="18559" builtinId="9" hidden="1"/>
    <cellStyle name="Followed Hyperlink" xfId="18560" builtinId="9" hidden="1"/>
    <cellStyle name="Followed Hyperlink" xfId="18561" builtinId="9" hidden="1"/>
    <cellStyle name="Followed Hyperlink" xfId="18562" builtinId="9" hidden="1"/>
    <cellStyle name="Followed Hyperlink" xfId="18563" builtinId="9" hidden="1"/>
    <cellStyle name="Followed Hyperlink" xfId="18564" builtinId="9" hidden="1"/>
    <cellStyle name="Followed Hyperlink" xfId="18565" builtinId="9" hidden="1"/>
    <cellStyle name="Followed Hyperlink" xfId="18566" builtinId="9" hidden="1"/>
    <cellStyle name="Followed Hyperlink" xfId="18567" builtinId="9" hidden="1"/>
    <cellStyle name="Followed Hyperlink" xfId="18568" builtinId="9" hidden="1"/>
    <cellStyle name="Followed Hyperlink" xfId="18569" builtinId="9" hidden="1"/>
    <cellStyle name="Followed Hyperlink" xfId="18570" builtinId="9" hidden="1"/>
    <cellStyle name="Followed Hyperlink" xfId="18571" builtinId="9" hidden="1"/>
    <cellStyle name="Followed Hyperlink" xfId="18572" builtinId="9" hidden="1"/>
    <cellStyle name="Followed Hyperlink" xfId="18573" builtinId="9" hidden="1"/>
    <cellStyle name="Followed Hyperlink" xfId="18574" builtinId="9" hidden="1"/>
    <cellStyle name="Followed Hyperlink" xfId="18575" builtinId="9" hidden="1"/>
    <cellStyle name="Followed Hyperlink" xfId="18576" builtinId="9" hidden="1"/>
    <cellStyle name="Followed Hyperlink" xfId="18577"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3" builtinId="9" hidden="1"/>
    <cellStyle name="Followed Hyperlink" xfId="18584" builtinId="9" hidden="1"/>
    <cellStyle name="Followed Hyperlink" xfId="18585" builtinId="9" hidden="1"/>
    <cellStyle name="Followed Hyperlink" xfId="18586" builtinId="9" hidden="1"/>
    <cellStyle name="Followed Hyperlink" xfId="18587" builtinId="9" hidden="1"/>
    <cellStyle name="Followed Hyperlink" xfId="18588" builtinId="9" hidden="1"/>
    <cellStyle name="Followed Hyperlink" xfId="18589" builtinId="9" hidden="1"/>
    <cellStyle name="Followed Hyperlink" xfId="18590" builtinId="9" hidden="1"/>
    <cellStyle name="Followed Hyperlink" xfId="18591" builtinId="9" hidden="1"/>
    <cellStyle name="Followed Hyperlink" xfId="18592" builtinId="9" hidden="1"/>
    <cellStyle name="Followed Hyperlink" xfId="18593" builtinId="9" hidden="1"/>
    <cellStyle name="Followed Hyperlink" xfId="18594" builtinId="9" hidden="1"/>
    <cellStyle name="Followed Hyperlink" xfId="18595" builtinId="9" hidden="1"/>
    <cellStyle name="Followed Hyperlink" xfId="18596" builtinId="9" hidden="1"/>
    <cellStyle name="Followed Hyperlink" xfId="18597" builtinId="9" hidden="1"/>
    <cellStyle name="Followed Hyperlink" xfId="18598" builtinId="9" hidden="1"/>
    <cellStyle name="Followed Hyperlink" xfId="18599" builtinId="9" hidden="1"/>
    <cellStyle name="Followed Hyperlink" xfId="18600" builtinId="9" hidden="1"/>
    <cellStyle name="Followed Hyperlink" xfId="18601" builtinId="9" hidden="1"/>
    <cellStyle name="Followed Hyperlink" xfId="18602" builtinId="9" hidden="1"/>
    <cellStyle name="Followed Hyperlink" xfId="18603" builtinId="9" hidden="1"/>
    <cellStyle name="Followed Hyperlink" xfId="18604" builtinId="9" hidden="1"/>
    <cellStyle name="Followed Hyperlink" xfId="18605" builtinId="9" hidden="1"/>
    <cellStyle name="Followed Hyperlink" xfId="18606" builtinId="9" hidden="1"/>
    <cellStyle name="Followed Hyperlink" xfId="18607" builtinId="9" hidden="1"/>
    <cellStyle name="Followed Hyperlink" xfId="18608" builtinId="9" hidden="1"/>
    <cellStyle name="Followed Hyperlink" xfId="18609" builtinId="9" hidden="1"/>
    <cellStyle name="Followed Hyperlink" xfId="18610" builtinId="9" hidden="1"/>
    <cellStyle name="Followed Hyperlink" xfId="18611" builtinId="9" hidden="1"/>
    <cellStyle name="Followed Hyperlink" xfId="18612" builtinId="9" hidden="1"/>
    <cellStyle name="Followed Hyperlink" xfId="18613" builtinId="9" hidden="1"/>
    <cellStyle name="Followed Hyperlink" xfId="18614" builtinId="9" hidden="1"/>
    <cellStyle name="Followed Hyperlink" xfId="18615"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1" builtinId="9" hidden="1"/>
    <cellStyle name="Followed Hyperlink" xfId="18622" builtinId="9" hidden="1"/>
    <cellStyle name="Followed Hyperlink" xfId="18623" builtinId="9" hidden="1"/>
    <cellStyle name="Followed Hyperlink" xfId="18624" builtinId="9" hidden="1"/>
    <cellStyle name="Followed Hyperlink" xfId="18625" builtinId="9" hidden="1"/>
    <cellStyle name="Followed Hyperlink" xfId="18626" builtinId="9" hidden="1"/>
    <cellStyle name="Followed Hyperlink" xfId="18627" builtinId="9" hidden="1"/>
    <cellStyle name="Followed Hyperlink" xfId="18628" builtinId="9" hidden="1"/>
    <cellStyle name="Followed Hyperlink" xfId="18629" builtinId="9" hidden="1"/>
    <cellStyle name="Followed Hyperlink" xfId="18630" builtinId="9" hidden="1"/>
    <cellStyle name="Followed Hyperlink" xfId="18631" builtinId="9" hidden="1"/>
    <cellStyle name="Followed Hyperlink" xfId="18632" builtinId="9" hidden="1"/>
    <cellStyle name="Followed Hyperlink" xfId="18633" builtinId="9" hidden="1"/>
    <cellStyle name="Followed Hyperlink" xfId="18634" builtinId="9" hidden="1"/>
    <cellStyle name="Followed Hyperlink" xfId="18635" builtinId="9" hidden="1"/>
    <cellStyle name="Followed Hyperlink" xfId="18636" builtinId="9" hidden="1"/>
    <cellStyle name="Followed Hyperlink" xfId="18637" builtinId="9" hidden="1"/>
    <cellStyle name="Followed Hyperlink" xfId="18638" builtinId="9" hidden="1"/>
    <cellStyle name="Followed Hyperlink" xfId="18639" builtinId="9" hidden="1"/>
    <cellStyle name="Followed Hyperlink" xfId="18640" builtinId="9" hidden="1"/>
    <cellStyle name="Followed Hyperlink" xfId="18641" builtinId="9" hidden="1"/>
    <cellStyle name="Followed Hyperlink" xfId="18642" builtinId="9" hidden="1"/>
    <cellStyle name="Followed Hyperlink" xfId="18643" builtinId="9" hidden="1"/>
    <cellStyle name="Followed Hyperlink" xfId="17687" builtinId="9" hidden="1"/>
    <cellStyle name="Followed Hyperlink" xfId="18966" builtinId="9" hidden="1"/>
    <cellStyle name="Followed Hyperlink" xfId="18930" builtinId="9" hidden="1"/>
    <cellStyle name="Followed Hyperlink" xfId="18820" builtinId="9" hidden="1"/>
    <cellStyle name="Followed Hyperlink" xfId="18801" builtinId="9" hidden="1"/>
    <cellStyle name="Followed Hyperlink" xfId="18804" builtinId="9" hidden="1"/>
    <cellStyle name="Followed Hyperlink" xfId="18879" builtinId="9" hidden="1"/>
    <cellStyle name="Followed Hyperlink" xfId="18725" builtinId="9" hidden="1"/>
    <cellStyle name="Followed Hyperlink" xfId="17871" builtinId="9" hidden="1"/>
    <cellStyle name="Followed Hyperlink" xfId="18792" builtinId="9" hidden="1"/>
    <cellStyle name="Followed Hyperlink" xfId="18697" builtinId="9" hidden="1"/>
    <cellStyle name="Followed Hyperlink" xfId="18871" builtinId="9" hidden="1"/>
    <cellStyle name="Followed Hyperlink" xfId="18696" builtinId="9" hidden="1"/>
    <cellStyle name="Followed Hyperlink" xfId="17681" builtinId="9" hidden="1"/>
    <cellStyle name="Followed Hyperlink" xfId="18999" builtinId="9" hidden="1"/>
    <cellStyle name="Followed Hyperlink" xfId="18868" builtinId="9" hidden="1"/>
    <cellStyle name="Followed Hyperlink" xfId="18772" builtinId="9" hidden="1"/>
    <cellStyle name="Followed Hyperlink" xfId="18694" builtinId="9" hidden="1"/>
    <cellStyle name="Followed Hyperlink" xfId="18695" builtinId="9" hidden="1"/>
    <cellStyle name="Followed Hyperlink" xfId="19351" builtinId="9" hidden="1"/>
    <cellStyle name="Followed Hyperlink" xfId="19005" builtinId="9" hidden="1"/>
    <cellStyle name="Followed Hyperlink" xfId="19017" builtinId="9" hidden="1"/>
    <cellStyle name="Followed Hyperlink" xfId="18917" builtinId="9" hidden="1"/>
    <cellStyle name="Followed Hyperlink" xfId="18916" builtinId="9" hidden="1"/>
    <cellStyle name="Followed Hyperlink" xfId="18915" builtinId="9" hidden="1"/>
    <cellStyle name="Followed Hyperlink" xfId="18914" builtinId="9" hidden="1"/>
    <cellStyle name="Followed Hyperlink" xfId="18721" builtinId="9" hidden="1"/>
    <cellStyle name="Followed Hyperlink" xfId="15995" builtinId="9" hidden="1"/>
    <cellStyle name="Followed Hyperlink" xfId="18692" builtinId="9" hidden="1"/>
    <cellStyle name="Followed Hyperlink" xfId="18982" builtinId="9" hidden="1"/>
    <cellStyle name="Followed Hyperlink" xfId="18690" builtinId="9" hidden="1"/>
    <cellStyle name="Followed Hyperlink" xfId="18691" builtinId="9" hidden="1"/>
    <cellStyle name="Followed Hyperlink" xfId="17874" builtinId="9" hidden="1"/>
    <cellStyle name="Followed Hyperlink" xfId="18880" builtinId="9" hidden="1"/>
    <cellStyle name="Followed Hyperlink" xfId="18716" builtinId="9" hidden="1"/>
    <cellStyle name="Followed Hyperlink" xfId="18717" builtinId="9" hidden="1"/>
    <cellStyle name="Followed Hyperlink" xfId="16305" builtinId="9" hidden="1"/>
    <cellStyle name="Followed Hyperlink" xfId="18913" builtinId="9" hidden="1"/>
    <cellStyle name="Followed Hyperlink" xfId="16803" builtinId="9" hidden="1"/>
    <cellStyle name="Followed Hyperlink" xfId="18970" builtinId="9" hidden="1"/>
    <cellStyle name="Followed Hyperlink" xfId="18945" builtinId="9" hidden="1"/>
    <cellStyle name="Followed Hyperlink" xfId="18912" builtinId="9" hidden="1"/>
    <cellStyle name="Followed Hyperlink" xfId="18955" builtinId="9" hidden="1"/>
    <cellStyle name="Followed Hyperlink" xfId="18894" builtinId="9" hidden="1"/>
    <cellStyle name="Followed Hyperlink" xfId="18957" builtinId="9" hidden="1"/>
    <cellStyle name="Followed Hyperlink" xfId="18911" builtinId="9" hidden="1"/>
    <cellStyle name="Followed Hyperlink" xfId="18910" builtinId="9" hidden="1"/>
    <cellStyle name="Followed Hyperlink" xfId="18909" builtinId="9" hidden="1"/>
    <cellStyle name="Followed Hyperlink" xfId="17905" builtinId="9" hidden="1"/>
    <cellStyle name="Followed Hyperlink" xfId="18892" builtinId="9" hidden="1"/>
    <cellStyle name="Followed Hyperlink" xfId="15879" builtinId="9" hidden="1"/>
    <cellStyle name="Followed Hyperlink" xfId="17904" builtinId="9" hidden="1"/>
    <cellStyle name="Followed Hyperlink" xfId="18968" builtinId="9" hidden="1"/>
    <cellStyle name="Followed Hyperlink" xfId="18932" builtinId="9" hidden="1"/>
    <cellStyle name="Followed Hyperlink" xfId="18821" builtinId="9" hidden="1"/>
    <cellStyle name="Followed Hyperlink" xfId="18783" builtinId="9" hidden="1"/>
    <cellStyle name="Followed Hyperlink" xfId="18762" builtinId="9" hidden="1"/>
    <cellStyle name="Followed Hyperlink" xfId="18715" builtinId="9" hidden="1"/>
    <cellStyle name="Followed Hyperlink" xfId="17682" builtinId="9" hidden="1"/>
    <cellStyle name="Followed Hyperlink" xfId="18876" builtinId="9" hidden="1"/>
    <cellStyle name="Followed Hyperlink" xfId="18771" builtinId="9" hidden="1"/>
    <cellStyle name="Followed Hyperlink" xfId="18686" builtinId="9" hidden="1"/>
    <cellStyle name="Followed Hyperlink" xfId="18685" builtinId="9" hidden="1"/>
    <cellStyle name="Followed Hyperlink" xfId="18684" builtinId="9" hidden="1"/>
    <cellStyle name="Followed Hyperlink" xfId="18683" builtinId="9" hidden="1"/>
    <cellStyle name="Followed Hyperlink" xfId="17051" builtinId="9" hidden="1"/>
    <cellStyle name="Followed Hyperlink" xfId="18992" builtinId="9" hidden="1"/>
    <cellStyle name="Followed Hyperlink" xfId="16761" builtinId="9" hidden="1"/>
    <cellStyle name="Followed Hyperlink" xfId="18806" builtinId="9" hidden="1"/>
    <cellStyle name="Followed Hyperlink" xfId="18796" builtinId="9" hidden="1"/>
    <cellStyle name="Followed Hyperlink" xfId="18713" builtinId="9" hidden="1"/>
    <cellStyle name="Followed Hyperlink" xfId="15731" builtinId="9" hidden="1"/>
    <cellStyle name="Followed Hyperlink" xfId="18886" builtinId="9" hidden="1"/>
    <cellStyle name="Followed Hyperlink" xfId="18797" builtinId="9" hidden="1"/>
    <cellStyle name="Followed Hyperlink" xfId="18712" builtinId="9" hidden="1"/>
    <cellStyle name="Followed Hyperlink" xfId="17853" builtinId="9" hidden="1"/>
    <cellStyle name="Followed Hyperlink" xfId="18680" builtinId="9" hidden="1"/>
    <cellStyle name="Followed Hyperlink" xfId="18679" builtinId="9" hidden="1"/>
    <cellStyle name="Followed Hyperlink" xfId="16930" builtinId="9" hidden="1"/>
    <cellStyle name="Followed Hyperlink" xfId="18678" builtinId="9" hidden="1"/>
    <cellStyle name="Followed Hyperlink" xfId="17691" builtinId="9" hidden="1"/>
    <cellStyle name="Followed Hyperlink" xfId="18943" builtinId="9" hidden="1"/>
    <cellStyle name="Followed Hyperlink" xfId="18907" builtinId="9" hidden="1"/>
    <cellStyle name="Followed Hyperlink" xfId="18673" builtinId="9" hidden="1"/>
    <cellStyle name="Followed Hyperlink" xfId="18677" builtinId="9" hidden="1"/>
    <cellStyle name="Followed Hyperlink" xfId="18709" builtinId="9" hidden="1"/>
    <cellStyle name="Followed Hyperlink" xfId="17073" builtinId="9" hidden="1"/>
    <cellStyle name="Followed Hyperlink" xfId="18975" builtinId="9" hidden="1"/>
    <cellStyle name="Followed Hyperlink" xfId="18674" builtinId="9" hidden="1"/>
    <cellStyle name="Followed Hyperlink" xfId="18675" builtinId="9" hidden="1"/>
    <cellStyle name="Followed Hyperlink" xfId="16961" builtinId="9" hidden="1"/>
    <cellStyle name="Followed Hyperlink" xfId="18997" builtinId="9" hidden="1"/>
    <cellStyle name="Followed Hyperlink" xfId="18941" builtinId="9" hidden="1"/>
    <cellStyle name="Followed Hyperlink" xfId="19350" builtinId="9" hidden="1"/>
    <cellStyle name="Followed Hyperlink" xfId="19010" builtinId="9" hidden="1"/>
    <cellStyle name="Followed Hyperlink" xfId="19007" builtinId="9" hidden="1"/>
    <cellStyle name="Followed Hyperlink" xfId="18994" builtinId="9" hidden="1"/>
    <cellStyle name="Followed Hyperlink" xfId="15057" builtinId="9" hidden="1"/>
    <cellStyle name="Followed Hyperlink" xfId="18904" builtinId="9" hidden="1"/>
    <cellStyle name="Followed Hyperlink" xfId="18903" builtinId="9" hidden="1"/>
    <cellStyle name="Followed Hyperlink" xfId="18902" builtinId="9" hidden="1"/>
    <cellStyle name="Followed Hyperlink" xfId="18901" builtinId="9" hidden="1"/>
    <cellStyle name="Followed Hyperlink" xfId="18706" builtinId="9" hidden="1"/>
    <cellStyle name="Followed Hyperlink" xfId="15936" builtinId="9" hidden="1"/>
    <cellStyle name="Followed Hyperlink" xfId="18671" builtinId="9" hidden="1"/>
    <cellStyle name="Followed Hyperlink" xfId="18704" builtinId="9" hidden="1"/>
    <cellStyle name="Followed Hyperlink" xfId="17876" builtinId="9" hidden="1"/>
    <cellStyle name="Followed Hyperlink" xfId="18996" builtinId="9" hidden="1"/>
    <cellStyle name="Followed Hyperlink" xfId="18940" builtinId="9" hidden="1"/>
    <cellStyle name="Followed Hyperlink" xfId="18938" builtinId="9" hidden="1"/>
    <cellStyle name="Followed Hyperlink" xfId="18991" builtinId="9" hidden="1"/>
    <cellStyle name="Followed Hyperlink" xfId="18989" builtinId="9" hidden="1"/>
    <cellStyle name="Followed Hyperlink" xfId="18984" builtinId="9" hidden="1"/>
    <cellStyle name="Followed Hyperlink" xfId="18969" builtinId="9" hidden="1"/>
    <cellStyle name="Followed Hyperlink" xfId="19016" builtinId="9" hidden="1"/>
    <cellStyle name="Followed Hyperlink" xfId="15924" builtinId="9" hidden="1"/>
    <cellStyle name="Followed Hyperlink" xfId="18666" builtinId="9" hidden="1"/>
    <cellStyle name="Followed Hyperlink" xfId="18667" builtinId="9" hidden="1"/>
    <cellStyle name="Followed Hyperlink" xfId="17778" builtinId="9" hidden="1"/>
    <cellStyle name="Followed Hyperlink" xfId="18392" builtinId="9" hidden="1"/>
    <cellStyle name="Followed Hyperlink" xfId="18936" builtinId="9" hidden="1"/>
    <cellStyle name="Followed Hyperlink" xfId="18952" builtinId="9" hidden="1"/>
    <cellStyle name="Followed Hyperlink" xfId="18823" builtinId="9" hidden="1"/>
    <cellStyle name="Followed Hyperlink" xfId="18953" builtinId="9" hidden="1"/>
    <cellStyle name="Followed Hyperlink" xfId="18890" builtinId="9" hidden="1"/>
    <cellStyle name="Followed Hyperlink" xfId="18813" builtinId="9" hidden="1"/>
    <cellStyle name="Followed Hyperlink" xfId="18773" builtinId="9" hidden="1"/>
    <cellStyle name="Followed Hyperlink" xfId="18780" builtinId="9" hidden="1"/>
    <cellStyle name="Followed Hyperlink" xfId="18967" builtinId="9" hidden="1"/>
    <cellStyle name="Followed Hyperlink" xfId="18931" builtinId="9" hidden="1"/>
    <cellStyle name="Followed Hyperlink" xfId="18819" builtinId="9" hidden="1"/>
    <cellStyle name="Followed Hyperlink" xfId="18800" builtinId="9" hidden="1"/>
    <cellStyle name="Followed Hyperlink" xfId="18965" builtinId="9" hidden="1"/>
    <cellStyle name="Followed Hyperlink" xfId="18929" builtinId="9" hidden="1"/>
    <cellStyle name="Followed Hyperlink" xfId="18877" builtinId="9" hidden="1"/>
    <cellStyle name="Followed Hyperlink" xfId="18808" builtinId="9" hidden="1"/>
    <cellStyle name="Followed Hyperlink" xfId="18699" builtinId="9" hidden="1"/>
    <cellStyle name="Followed Hyperlink" xfId="18794" builtinId="9" hidden="1"/>
    <cellStyle name="Followed Hyperlink" xfId="18869" builtinId="9" hidden="1"/>
    <cellStyle name="Followed Hyperlink" xfId="18665" builtinId="9" hidden="1"/>
    <cellStyle name="Followed Hyperlink" xfId="18761" builtinId="9" hidden="1"/>
    <cellStyle name="Followed Hyperlink" xfId="18859" builtinId="9" hidden="1"/>
    <cellStyle name="Followed Hyperlink" xfId="17877" builtinId="9" hidden="1"/>
    <cellStyle name="Followed Hyperlink" xfId="18858" builtinId="9" hidden="1"/>
    <cellStyle name="Followed Hyperlink" xfId="18803" builtinId="9" hidden="1"/>
    <cellStyle name="Followed Hyperlink" xfId="15912" builtinId="9" hidden="1"/>
    <cellStyle name="Followed Hyperlink" xfId="18818" builtinId="9" hidden="1"/>
    <cellStyle name="Followed Hyperlink" xfId="18757" builtinId="9" hidden="1"/>
    <cellStyle name="Followed Hyperlink" xfId="17686" builtinId="9" hidden="1"/>
    <cellStyle name="Followed Hyperlink" xfId="17801" builtinId="9" hidden="1"/>
    <cellStyle name="Followed Hyperlink" xfId="19347" builtinId="9" hidden="1"/>
    <cellStyle name="Followed Hyperlink" xfId="19345" builtinId="9" hidden="1"/>
    <cellStyle name="Followed Hyperlink" xfId="19343" builtinId="9" hidden="1"/>
    <cellStyle name="Followed Hyperlink" xfId="19341" builtinId="9" hidden="1"/>
    <cellStyle name="Followed Hyperlink" xfId="19339" builtinId="9" hidden="1"/>
    <cellStyle name="Followed Hyperlink" xfId="19337" builtinId="9" hidden="1"/>
    <cellStyle name="Followed Hyperlink" xfId="19335" builtinId="9" hidden="1"/>
    <cellStyle name="Followed Hyperlink" xfId="19333" builtinId="9" hidden="1"/>
    <cellStyle name="Followed Hyperlink" xfId="19331" builtinId="9" hidden="1"/>
    <cellStyle name="Followed Hyperlink" xfId="19329" builtinId="9" hidden="1"/>
    <cellStyle name="Followed Hyperlink" xfId="19327" builtinId="9" hidden="1"/>
    <cellStyle name="Followed Hyperlink" xfId="19325" builtinId="9" hidden="1"/>
    <cellStyle name="Followed Hyperlink" xfId="19323" builtinId="9" hidden="1"/>
    <cellStyle name="Followed Hyperlink" xfId="19321" builtinId="9" hidden="1"/>
    <cellStyle name="Followed Hyperlink" xfId="19319" builtinId="9" hidden="1"/>
    <cellStyle name="Followed Hyperlink" xfId="19317" builtinId="9" hidden="1"/>
    <cellStyle name="Followed Hyperlink" xfId="19315" builtinId="9" hidden="1"/>
    <cellStyle name="Followed Hyperlink" xfId="19313" builtinId="9" hidden="1"/>
    <cellStyle name="Followed Hyperlink" xfId="19311" builtinId="9" hidden="1"/>
    <cellStyle name="Followed Hyperlink" xfId="19309" builtinId="9" hidden="1"/>
    <cellStyle name="Followed Hyperlink" xfId="19307" builtinId="9" hidden="1"/>
    <cellStyle name="Followed Hyperlink" xfId="19305" builtinId="9" hidden="1"/>
    <cellStyle name="Followed Hyperlink" xfId="19303" builtinId="9" hidden="1"/>
    <cellStyle name="Followed Hyperlink" xfId="19301" builtinId="9" hidden="1"/>
    <cellStyle name="Followed Hyperlink" xfId="19299" builtinId="9" hidden="1"/>
    <cellStyle name="Followed Hyperlink" xfId="19297" builtinId="9" hidden="1"/>
    <cellStyle name="Followed Hyperlink" xfId="19295" builtinId="9" hidden="1"/>
    <cellStyle name="Followed Hyperlink" xfId="19293" builtinId="9" hidden="1"/>
    <cellStyle name="Followed Hyperlink" xfId="19291" builtinId="9" hidden="1"/>
    <cellStyle name="Followed Hyperlink" xfId="19289" builtinId="9" hidden="1"/>
    <cellStyle name="Followed Hyperlink" xfId="19287" builtinId="9" hidden="1"/>
    <cellStyle name="Followed Hyperlink" xfId="19285" builtinId="9" hidden="1"/>
    <cellStyle name="Followed Hyperlink" xfId="19283" builtinId="9" hidden="1"/>
    <cellStyle name="Followed Hyperlink" xfId="19281" builtinId="9" hidden="1"/>
    <cellStyle name="Followed Hyperlink" xfId="19279" builtinId="9" hidden="1"/>
    <cellStyle name="Followed Hyperlink" xfId="19277" builtinId="9" hidden="1"/>
    <cellStyle name="Followed Hyperlink" xfId="19275" builtinId="9" hidden="1"/>
    <cellStyle name="Followed Hyperlink" xfId="19273" builtinId="9" hidden="1"/>
    <cellStyle name="Followed Hyperlink" xfId="19271" builtinId="9" hidden="1"/>
    <cellStyle name="Followed Hyperlink" xfId="19269" builtinId="9" hidden="1"/>
    <cellStyle name="Followed Hyperlink" xfId="19267" builtinId="9" hidden="1"/>
    <cellStyle name="Followed Hyperlink" xfId="19265" builtinId="9" hidden="1"/>
    <cellStyle name="Followed Hyperlink" xfId="19263" builtinId="9" hidden="1"/>
    <cellStyle name="Followed Hyperlink" xfId="19261" builtinId="9" hidden="1"/>
    <cellStyle name="Followed Hyperlink" xfId="19259" builtinId="9" hidden="1"/>
    <cellStyle name="Followed Hyperlink" xfId="19257" builtinId="9" hidden="1"/>
    <cellStyle name="Followed Hyperlink" xfId="19255" builtinId="9" hidden="1"/>
    <cellStyle name="Followed Hyperlink" xfId="19253" builtinId="9" hidden="1"/>
    <cellStyle name="Followed Hyperlink" xfId="19251" builtinId="9" hidden="1"/>
    <cellStyle name="Followed Hyperlink" xfId="19249" builtinId="9" hidden="1"/>
    <cellStyle name="Followed Hyperlink" xfId="19247" builtinId="9" hidden="1"/>
    <cellStyle name="Followed Hyperlink" xfId="19245" builtinId="9" hidden="1"/>
    <cellStyle name="Followed Hyperlink" xfId="19243" builtinId="9" hidden="1"/>
    <cellStyle name="Followed Hyperlink" xfId="19241" builtinId="9" hidden="1"/>
    <cellStyle name="Followed Hyperlink" xfId="19239" builtinId="9" hidden="1"/>
    <cellStyle name="Followed Hyperlink" xfId="19237" builtinId="9" hidden="1"/>
    <cellStyle name="Followed Hyperlink" xfId="19235" builtinId="9" hidden="1"/>
    <cellStyle name="Followed Hyperlink" xfId="19233" builtinId="9" hidden="1"/>
    <cellStyle name="Followed Hyperlink" xfId="19231" builtinId="9" hidden="1"/>
    <cellStyle name="Followed Hyperlink" xfId="19229" builtinId="9" hidden="1"/>
    <cellStyle name="Followed Hyperlink" xfId="19227" builtinId="9" hidden="1"/>
    <cellStyle name="Followed Hyperlink" xfId="19225" builtinId="9" hidden="1"/>
    <cellStyle name="Followed Hyperlink" xfId="19223" builtinId="9" hidden="1"/>
    <cellStyle name="Followed Hyperlink" xfId="19221" builtinId="9" hidden="1"/>
    <cellStyle name="Followed Hyperlink" xfId="19219" builtinId="9" hidden="1"/>
    <cellStyle name="Followed Hyperlink" xfId="19217" builtinId="9" hidden="1"/>
    <cellStyle name="Followed Hyperlink" xfId="19215" builtinId="9" hidden="1"/>
    <cellStyle name="Followed Hyperlink" xfId="19213" builtinId="9" hidden="1"/>
    <cellStyle name="Followed Hyperlink" xfId="19211" builtinId="9" hidden="1"/>
    <cellStyle name="Followed Hyperlink" xfId="19209" builtinId="9" hidden="1"/>
    <cellStyle name="Followed Hyperlink" xfId="19202" builtinId="9" hidden="1"/>
    <cellStyle name="Followed Hyperlink" xfId="19200" builtinId="9" hidden="1"/>
    <cellStyle name="Followed Hyperlink" xfId="19198" builtinId="9" hidden="1"/>
    <cellStyle name="Followed Hyperlink" xfId="19196" builtinId="9" hidden="1"/>
    <cellStyle name="Followed Hyperlink" xfId="19194" builtinId="9" hidden="1"/>
    <cellStyle name="Followed Hyperlink" xfId="19192" builtinId="9" hidden="1"/>
    <cellStyle name="Followed Hyperlink" xfId="19190" builtinId="9" hidden="1"/>
    <cellStyle name="Followed Hyperlink" xfId="19188" builtinId="9" hidden="1"/>
    <cellStyle name="Followed Hyperlink" xfId="19186" builtinId="9" hidden="1"/>
    <cellStyle name="Followed Hyperlink" xfId="19184" builtinId="9" hidden="1"/>
    <cellStyle name="Followed Hyperlink" xfId="19182" builtinId="9" hidden="1"/>
    <cellStyle name="Followed Hyperlink" xfId="19180" builtinId="9" hidden="1"/>
    <cellStyle name="Followed Hyperlink" xfId="19178" builtinId="9" hidden="1"/>
    <cellStyle name="Followed Hyperlink" xfId="19176" builtinId="9" hidden="1"/>
    <cellStyle name="Followed Hyperlink" xfId="19174" builtinId="9" hidden="1"/>
    <cellStyle name="Followed Hyperlink" xfId="19172" builtinId="9" hidden="1"/>
    <cellStyle name="Followed Hyperlink" xfId="19170" builtinId="9" hidden="1"/>
    <cellStyle name="Followed Hyperlink" xfId="19168" builtinId="9" hidden="1"/>
    <cellStyle name="Followed Hyperlink" xfId="19166" builtinId="9" hidden="1"/>
    <cellStyle name="Followed Hyperlink" xfId="19164" builtinId="9" hidden="1"/>
    <cellStyle name="Followed Hyperlink" xfId="19162" builtinId="9" hidden="1"/>
    <cellStyle name="Followed Hyperlink" xfId="19160" builtinId="9" hidden="1"/>
    <cellStyle name="Followed Hyperlink" xfId="19158" builtinId="9" hidden="1"/>
    <cellStyle name="Followed Hyperlink" xfId="19156" builtinId="9" hidden="1"/>
    <cellStyle name="Followed Hyperlink" xfId="19154" builtinId="9" hidden="1"/>
    <cellStyle name="Followed Hyperlink" xfId="19152" builtinId="9" hidden="1"/>
    <cellStyle name="Followed Hyperlink" xfId="19150" builtinId="9" hidden="1"/>
    <cellStyle name="Followed Hyperlink" xfId="19149" builtinId="9" hidden="1"/>
    <cellStyle name="Followed Hyperlink" xfId="19147" builtinId="9" hidden="1"/>
    <cellStyle name="Followed Hyperlink" xfId="19145" builtinId="9" hidden="1"/>
    <cellStyle name="Followed Hyperlink" xfId="19143" builtinId="9" hidden="1"/>
    <cellStyle name="Followed Hyperlink" xfId="19141" builtinId="9" hidden="1"/>
    <cellStyle name="Followed Hyperlink" xfId="19139" builtinId="9" hidden="1"/>
    <cellStyle name="Followed Hyperlink" xfId="19137" builtinId="9" hidden="1"/>
    <cellStyle name="Followed Hyperlink" xfId="19135" builtinId="9" hidden="1"/>
    <cellStyle name="Followed Hyperlink" xfId="19133" builtinId="9" hidden="1"/>
    <cellStyle name="Followed Hyperlink" xfId="19131" builtinId="9" hidden="1"/>
    <cellStyle name="Followed Hyperlink" xfId="19129" builtinId="9" hidden="1"/>
    <cellStyle name="Followed Hyperlink" xfId="19127" builtinId="9" hidden="1"/>
    <cellStyle name="Followed Hyperlink" xfId="19125" builtinId="9" hidden="1"/>
    <cellStyle name="Followed Hyperlink" xfId="19123" builtinId="9" hidden="1"/>
    <cellStyle name="Followed Hyperlink" xfId="19121" builtinId="9" hidden="1"/>
    <cellStyle name="Followed Hyperlink" xfId="19119" builtinId="9" hidden="1"/>
    <cellStyle name="Followed Hyperlink" xfId="19117" builtinId="9" hidden="1"/>
    <cellStyle name="Followed Hyperlink" xfId="19115" builtinId="9" hidden="1"/>
    <cellStyle name="Followed Hyperlink" xfId="19113" builtinId="9" hidden="1"/>
    <cellStyle name="Followed Hyperlink" xfId="19111" builtinId="9" hidden="1"/>
    <cellStyle name="Followed Hyperlink" xfId="19109" builtinId="9" hidden="1"/>
    <cellStyle name="Followed Hyperlink" xfId="19107" builtinId="9" hidden="1"/>
    <cellStyle name="Followed Hyperlink" xfId="19105" builtinId="9" hidden="1"/>
    <cellStyle name="Followed Hyperlink" xfId="19103" builtinId="9" hidden="1"/>
    <cellStyle name="Followed Hyperlink" xfId="19101" builtinId="9" hidden="1"/>
    <cellStyle name="Followed Hyperlink" xfId="19099" builtinId="9" hidden="1"/>
    <cellStyle name="Followed Hyperlink" xfId="19097" builtinId="9" hidden="1"/>
    <cellStyle name="Followed Hyperlink" xfId="19095" builtinId="9" hidden="1"/>
    <cellStyle name="Followed Hyperlink" xfId="19093" builtinId="9" hidden="1"/>
    <cellStyle name="Followed Hyperlink" xfId="19091" builtinId="9" hidden="1"/>
    <cellStyle name="Followed Hyperlink" xfId="19089" builtinId="9" hidden="1"/>
    <cellStyle name="Followed Hyperlink" xfId="19087" builtinId="9" hidden="1"/>
    <cellStyle name="Followed Hyperlink" xfId="19085" builtinId="9" hidden="1"/>
    <cellStyle name="Followed Hyperlink" xfId="19083" builtinId="9" hidden="1"/>
    <cellStyle name="Followed Hyperlink" xfId="19081" builtinId="9" hidden="1"/>
    <cellStyle name="Followed Hyperlink" xfId="19079" builtinId="9" hidden="1"/>
    <cellStyle name="Followed Hyperlink" xfId="19077" builtinId="9" hidden="1"/>
    <cellStyle name="Followed Hyperlink" xfId="19075" builtinId="9" hidden="1"/>
    <cellStyle name="Followed Hyperlink" xfId="19073" builtinId="9" hidden="1"/>
    <cellStyle name="Followed Hyperlink" xfId="19071" builtinId="9" hidden="1"/>
    <cellStyle name="Followed Hyperlink" xfId="19069" builtinId="9" hidden="1"/>
    <cellStyle name="Followed Hyperlink" xfId="19067" builtinId="9" hidden="1"/>
    <cellStyle name="Followed Hyperlink" xfId="19065" builtinId="9" hidden="1"/>
    <cellStyle name="Followed Hyperlink" xfId="19063" builtinId="9" hidden="1"/>
    <cellStyle name="Followed Hyperlink" xfId="19061" builtinId="9" hidden="1"/>
    <cellStyle name="Followed Hyperlink" xfId="19059" builtinId="9" hidden="1"/>
    <cellStyle name="Followed Hyperlink" xfId="19057" builtinId="9" hidden="1"/>
    <cellStyle name="Followed Hyperlink" xfId="19055" builtinId="9" hidden="1"/>
    <cellStyle name="Followed Hyperlink" xfId="19053" builtinId="9" hidden="1"/>
    <cellStyle name="Followed Hyperlink" xfId="19051" builtinId="9" hidden="1"/>
    <cellStyle name="Followed Hyperlink" xfId="19049" builtinId="9" hidden="1"/>
    <cellStyle name="Followed Hyperlink" xfId="19047" builtinId="9" hidden="1"/>
    <cellStyle name="Followed Hyperlink" xfId="19046" builtinId="9" hidden="1"/>
    <cellStyle name="Followed Hyperlink" xfId="19044" builtinId="9" hidden="1"/>
    <cellStyle name="Followed Hyperlink" xfId="19042" builtinId="9" hidden="1"/>
    <cellStyle name="Followed Hyperlink" xfId="19040" builtinId="9" hidden="1"/>
    <cellStyle name="Followed Hyperlink" xfId="19038" builtinId="9" hidden="1"/>
    <cellStyle name="Followed Hyperlink" xfId="19036" builtinId="9" hidden="1"/>
    <cellStyle name="Followed Hyperlink" xfId="19034" builtinId="9" hidden="1"/>
    <cellStyle name="Followed Hyperlink" xfId="19032" builtinId="9" hidden="1"/>
    <cellStyle name="Followed Hyperlink" xfId="19030" builtinId="9" hidden="1"/>
    <cellStyle name="Followed Hyperlink" xfId="19028" builtinId="9" hidden="1"/>
    <cellStyle name="Followed Hyperlink" xfId="19026" builtinId="9" hidden="1"/>
    <cellStyle name="Followed Hyperlink" xfId="19024" builtinId="9" hidden="1"/>
    <cellStyle name="Followed Hyperlink" xfId="19022" builtinId="9" hidden="1"/>
    <cellStyle name="Followed Hyperlink" xfId="19020" builtinId="9" hidden="1"/>
    <cellStyle name="Followed Hyperlink" xfId="15268" builtinId="9" hidden="1"/>
    <cellStyle name="Followed Hyperlink" xfId="18017" builtinId="9" hidden="1"/>
    <cellStyle name="Followed Hyperlink" xfId="17704" builtinId="9" hidden="1"/>
    <cellStyle name="Followed Hyperlink" xfId="17739" builtinId="9" hidden="1"/>
    <cellStyle name="Followed Hyperlink" xfId="17524" builtinId="9" hidden="1"/>
    <cellStyle name="Followed Hyperlink" xfId="17818" builtinId="9" hidden="1"/>
    <cellStyle name="Followed Hyperlink" xfId="17947" builtinId="9" hidden="1"/>
    <cellStyle name="Followed Hyperlink" xfId="18044" builtinId="9" hidden="1"/>
    <cellStyle name="Followed Hyperlink" xfId="18054" builtinId="9" hidden="1"/>
    <cellStyle name="Followed Hyperlink" xfId="17985" builtinId="9" hidden="1"/>
    <cellStyle name="Followed Hyperlink" xfId="16105" builtinId="9" hidden="1"/>
    <cellStyle name="Followed Hyperlink" xfId="17741" builtinId="9" hidden="1"/>
    <cellStyle name="Followed Hyperlink" xfId="17710" builtinId="9" hidden="1"/>
    <cellStyle name="Followed Hyperlink" xfId="17744" builtinId="9" hidden="1"/>
    <cellStyle name="Followed Hyperlink" xfId="17950" builtinId="9" hidden="1"/>
    <cellStyle name="Followed Hyperlink" xfId="17526" builtinId="9" hidden="1"/>
    <cellStyle name="Followed Hyperlink" xfId="15787" builtinId="9" hidden="1"/>
    <cellStyle name="Followed Hyperlink" xfId="15279" builtinId="9" hidden="1"/>
    <cellStyle name="Followed Hyperlink" xfId="17948" builtinId="9" hidden="1"/>
    <cellStyle name="Followed Hyperlink" xfId="15362" builtinId="9" hidden="1"/>
    <cellStyle name="Followed Hyperlink" xfId="18047" builtinId="9" hidden="1"/>
    <cellStyle name="Followed Hyperlink" xfId="18052" builtinId="9" hidden="1"/>
    <cellStyle name="Followed Hyperlink" xfId="17819" builtinId="9" hidden="1"/>
    <cellStyle name="Followed Hyperlink" xfId="17706" builtinId="9" hidden="1"/>
    <cellStyle name="Followed Hyperlink" xfId="18046" builtinId="9" hidden="1"/>
    <cellStyle name="Followed Hyperlink" xfId="19019" builtinId="9" hidden="1"/>
    <cellStyle name="Followed Hyperlink" xfId="19023" builtinId="9" hidden="1"/>
    <cellStyle name="Followed Hyperlink" xfId="19027" builtinId="9" hidden="1"/>
    <cellStyle name="Followed Hyperlink" xfId="19031" builtinId="9" hidden="1"/>
    <cellStyle name="Followed Hyperlink" xfId="19035" builtinId="9" hidden="1"/>
    <cellStyle name="Followed Hyperlink" xfId="19039" builtinId="9" hidden="1"/>
    <cellStyle name="Followed Hyperlink" xfId="19043" builtinId="9" hidden="1"/>
    <cellStyle name="Followed Hyperlink" xfId="18779" builtinId="9" hidden="1"/>
    <cellStyle name="Followed Hyperlink" xfId="19050" builtinId="9" hidden="1"/>
    <cellStyle name="Followed Hyperlink" xfId="19054" builtinId="9" hidden="1"/>
    <cellStyle name="Followed Hyperlink" xfId="19058" builtinId="9" hidden="1"/>
    <cellStyle name="Followed Hyperlink" xfId="19062" builtinId="9" hidden="1"/>
    <cellStyle name="Followed Hyperlink" xfId="19066" builtinId="9" hidden="1"/>
    <cellStyle name="Followed Hyperlink" xfId="19070" builtinId="9" hidden="1"/>
    <cellStyle name="Followed Hyperlink" xfId="19074" builtinId="9" hidden="1"/>
    <cellStyle name="Followed Hyperlink" xfId="19078" builtinId="9" hidden="1"/>
    <cellStyle name="Followed Hyperlink" xfId="19082" builtinId="9" hidden="1"/>
    <cellStyle name="Followed Hyperlink" xfId="19086" builtinId="9" hidden="1"/>
    <cellStyle name="Followed Hyperlink" xfId="19090" builtinId="9" hidden="1"/>
    <cellStyle name="Followed Hyperlink" xfId="19094" builtinId="9" hidden="1"/>
    <cellStyle name="Followed Hyperlink" xfId="19098" builtinId="9" hidden="1"/>
    <cellStyle name="Followed Hyperlink" xfId="19102" builtinId="9" hidden="1"/>
    <cellStyle name="Followed Hyperlink" xfId="19106" builtinId="9" hidden="1"/>
    <cellStyle name="Followed Hyperlink" xfId="19110" builtinId="9" hidden="1"/>
    <cellStyle name="Followed Hyperlink" xfId="19114" builtinId="9" hidden="1"/>
    <cellStyle name="Followed Hyperlink" xfId="19118" builtinId="9" hidden="1"/>
    <cellStyle name="Followed Hyperlink" xfId="19122" builtinId="9" hidden="1"/>
    <cellStyle name="Followed Hyperlink" xfId="19126" builtinId="9" hidden="1"/>
    <cellStyle name="Followed Hyperlink" xfId="19130" builtinId="9" hidden="1"/>
    <cellStyle name="Followed Hyperlink" xfId="19134" builtinId="9" hidden="1"/>
    <cellStyle name="Followed Hyperlink" xfId="19138" builtinId="9" hidden="1"/>
    <cellStyle name="Followed Hyperlink" xfId="19142" builtinId="9" hidden="1"/>
    <cellStyle name="Followed Hyperlink" xfId="19146" builtinId="9" hidden="1"/>
    <cellStyle name="Followed Hyperlink" xfId="17878" builtinId="9" hidden="1"/>
    <cellStyle name="Followed Hyperlink" xfId="19153" builtinId="9" hidden="1"/>
    <cellStyle name="Followed Hyperlink" xfId="19157" builtinId="9" hidden="1"/>
    <cellStyle name="Followed Hyperlink" xfId="19161" builtinId="9" hidden="1"/>
    <cellStyle name="Followed Hyperlink" xfId="19165" builtinId="9" hidden="1"/>
    <cellStyle name="Followed Hyperlink" xfId="19169" builtinId="9" hidden="1"/>
    <cellStyle name="Followed Hyperlink" xfId="19173" builtinId="9" hidden="1"/>
    <cellStyle name="Followed Hyperlink" xfId="19177" builtinId="9" hidden="1"/>
    <cellStyle name="Followed Hyperlink" xfId="19181" builtinId="9" hidden="1"/>
    <cellStyle name="Followed Hyperlink" xfId="19185" builtinId="9" hidden="1"/>
    <cellStyle name="Followed Hyperlink" xfId="19189" builtinId="9" hidden="1"/>
    <cellStyle name="Followed Hyperlink" xfId="19193" builtinId="9" hidden="1"/>
    <cellStyle name="Followed Hyperlink" xfId="19197" builtinId="9" hidden="1"/>
    <cellStyle name="Followed Hyperlink" xfId="19201" builtinId="9" hidden="1"/>
    <cellStyle name="Followed Hyperlink" xfId="16991" builtinId="9" hidden="1"/>
    <cellStyle name="Followed Hyperlink" xfId="18983" builtinId="9" hidden="1"/>
    <cellStyle name="Followed Hyperlink" xfId="17745" builtinId="9" hidden="1"/>
    <cellStyle name="Followed Hyperlink" xfId="18057" builtinId="9" hidden="1"/>
    <cellStyle name="Followed Hyperlink" xfId="17803" builtinId="9" hidden="1"/>
    <cellStyle name="Followed Hyperlink" xfId="17917" builtinId="9" hidden="1"/>
    <cellStyle name="Followed Hyperlink" xfId="15275" builtinId="9" hidden="1"/>
    <cellStyle name="Followed Hyperlink" xfId="17419" builtinId="9" hidden="1"/>
    <cellStyle name="Followed Hyperlink" xfId="15861" builtinId="9" hidden="1"/>
    <cellStyle name="Followed Hyperlink" xfId="17837" builtinId="9" hidden="1"/>
    <cellStyle name="Followed Hyperlink" xfId="17721" builtinId="9" hidden="1"/>
    <cellStyle name="Followed Hyperlink" xfId="17920" builtinId="9" hidden="1"/>
    <cellStyle name="Followed Hyperlink" xfId="17963" builtinId="9" hidden="1"/>
    <cellStyle name="Followed Hyperlink" xfId="18020" builtinId="9" hidden="1"/>
    <cellStyle name="Followed Hyperlink" xfId="17798" builtinId="9" hidden="1"/>
    <cellStyle name="Followed Hyperlink" xfId="17821" builtinId="9" hidden="1"/>
    <cellStyle name="Followed Hyperlink" xfId="17903" builtinId="9" hidden="1"/>
    <cellStyle name="Followed Hyperlink" xfId="18006" builtinId="9" hidden="1"/>
    <cellStyle name="Followed Hyperlink" xfId="18002" builtinId="9" hidden="1"/>
    <cellStyle name="Followed Hyperlink" xfId="17989" builtinId="9" hidden="1"/>
    <cellStyle name="Followed Hyperlink" xfId="16712" builtinId="9" hidden="1"/>
    <cellStyle name="Followed Hyperlink" xfId="17723" builtinId="9" hidden="1"/>
    <cellStyle name="Followed Hyperlink" xfId="17845" builtinId="9" hidden="1"/>
    <cellStyle name="Followed Hyperlink" xfId="15429" builtinId="9" hidden="1"/>
    <cellStyle name="Followed Hyperlink" xfId="17752" builtinId="9" hidden="1"/>
    <cellStyle name="Followed Hyperlink" xfId="17754" builtinId="9" hidden="1"/>
    <cellStyle name="Followed Hyperlink" xfId="17525" builtinId="9" hidden="1"/>
    <cellStyle name="Followed Hyperlink" xfId="17824" builtinId="9" hidden="1"/>
    <cellStyle name="Followed Hyperlink" xfId="16898" builtinId="9" hidden="1"/>
    <cellStyle name="Followed Hyperlink" xfId="18056" builtinId="9" hidden="1"/>
    <cellStyle name="Followed Hyperlink" xfId="18043" builtinId="9" hidden="1"/>
    <cellStyle name="Followed Hyperlink" xfId="17836" builtinId="9" hidden="1"/>
    <cellStyle name="Followed Hyperlink" xfId="15862" builtinId="9" hidden="1"/>
    <cellStyle name="Followed Hyperlink" xfId="17757" builtinId="9" hidden="1"/>
    <cellStyle name="Followed Hyperlink" xfId="17758" builtinId="9" hidden="1"/>
    <cellStyle name="Followed Hyperlink" xfId="17732" builtinId="9" hidden="1"/>
    <cellStyle name="Followed Hyperlink" xfId="17734" builtinId="9" hidden="1"/>
    <cellStyle name="Followed Hyperlink" xfId="17849" builtinId="9" hidden="1"/>
    <cellStyle name="Followed Hyperlink" xfId="17992" builtinId="9" hidden="1"/>
    <cellStyle name="Followed Hyperlink" xfId="17799" builtinId="9" hidden="1"/>
    <cellStyle name="Followed Hyperlink" xfId="17879" builtinId="9" hidden="1"/>
    <cellStyle name="Followed Hyperlink" xfId="18778" builtinId="9" hidden="1"/>
    <cellStyle name="Followed Hyperlink" xfId="16904" builtinId="9" hidden="1"/>
    <cellStyle name="Followed Hyperlink" xfId="18756" builtinId="9" hidden="1"/>
    <cellStyle name="Followed Hyperlink" xfId="16903" builtinId="9" hidden="1"/>
    <cellStyle name="Followed Hyperlink" xfId="18755" builtinId="9" hidden="1"/>
    <cellStyle name="Followed Hyperlink" xfId="16831" builtinId="9" hidden="1"/>
    <cellStyle name="Followed Hyperlink" xfId="18853" builtinId="9" hidden="1"/>
    <cellStyle name="Followed Hyperlink" xfId="18754" builtinId="9" hidden="1"/>
    <cellStyle name="Followed Hyperlink" xfId="18753" builtinId="9" hidden="1"/>
    <cellStyle name="Followed Hyperlink" xfId="17881" builtinId="9" hidden="1"/>
    <cellStyle name="Followed Hyperlink" xfId="18751" builtinId="9" hidden="1"/>
    <cellStyle name="Followed Hyperlink" xfId="18891" builtinId="9" hidden="1"/>
    <cellStyle name="Followed Hyperlink" xfId="17781" builtinId="9" hidden="1"/>
    <cellStyle name="Followed Hyperlink" xfId="18748" builtinId="9" hidden="1"/>
    <cellStyle name="Followed Hyperlink" xfId="18976" builtinId="9" hidden="1"/>
    <cellStyle name="Followed Hyperlink" xfId="18972" builtinId="9" hidden="1"/>
    <cellStyle name="Followed Hyperlink" xfId="18935" builtinId="9" hidden="1"/>
    <cellStyle name="Followed Hyperlink" xfId="18934" builtinId="9" hidden="1"/>
    <cellStyle name="Followed Hyperlink" xfId="18933" builtinId="9" hidden="1"/>
    <cellStyle name="Followed Hyperlink" xfId="18896" builtinId="9" hidden="1"/>
    <cellStyle name="Followed Hyperlink" xfId="18961" builtinId="9" hidden="1"/>
    <cellStyle name="Followed Hyperlink" xfId="18954" builtinId="9" hidden="1"/>
    <cellStyle name="Followed Hyperlink" xfId="18926" builtinId="9" hidden="1"/>
    <cellStyle name="Followed Hyperlink" xfId="18893" builtinId="9" hidden="1"/>
    <cellStyle name="Followed Hyperlink" xfId="18825" builtinId="9" hidden="1"/>
    <cellStyle name="Followed Hyperlink" xfId="18964" builtinId="9" hidden="1"/>
    <cellStyle name="Followed Hyperlink" xfId="18956" builtinId="9" hidden="1"/>
    <cellStyle name="Followed Hyperlink" xfId="18928" builtinId="9" hidden="1"/>
    <cellStyle name="Followed Hyperlink" xfId="18895" builtinId="9" hidden="1"/>
    <cellStyle name="Followed Hyperlink" xfId="18849" builtinId="9" hidden="1"/>
    <cellStyle name="Followed Hyperlink" xfId="18923" builtinId="9" hidden="1"/>
    <cellStyle name="Followed Hyperlink" xfId="18739" builtinId="9" hidden="1"/>
    <cellStyle name="Followed Hyperlink" xfId="18738" builtinId="9" hidden="1"/>
    <cellStyle name="Followed Hyperlink" xfId="18737" builtinId="9" hidden="1"/>
    <cellStyle name="Followed Hyperlink" xfId="18736" builtinId="9" hidden="1"/>
    <cellStyle name="Followed Hyperlink" xfId="18735" builtinId="9" hidden="1"/>
    <cellStyle name="Followed Hyperlink" xfId="18734" builtinId="9" hidden="1"/>
    <cellStyle name="Followed Hyperlink" xfId="18733" builtinId="9" hidden="1"/>
    <cellStyle name="Followed Hyperlink" xfId="18732" builtinId="9" hidden="1"/>
    <cellStyle name="Followed Hyperlink" xfId="16984" builtinId="9" hidden="1"/>
    <cellStyle name="Followed Hyperlink" xfId="18848" builtinId="9" hidden="1"/>
    <cellStyle name="Followed Hyperlink" xfId="17892" builtinId="9" hidden="1"/>
    <cellStyle name="Followed Hyperlink" xfId="18847" builtinId="9" hidden="1"/>
    <cellStyle name="Followed Hyperlink" xfId="18731" builtinId="9" hidden="1"/>
    <cellStyle name="Followed Hyperlink" xfId="17886" builtinId="9" hidden="1"/>
    <cellStyle name="Followed Hyperlink" xfId="17776" builtinId="9" hidden="1"/>
    <cellStyle name="Followed Hyperlink" xfId="18802" builtinId="9" hidden="1"/>
    <cellStyle name="Followed Hyperlink" xfId="18730" builtinId="9" hidden="1"/>
    <cellStyle name="Followed Hyperlink" xfId="15304" builtinId="9" hidden="1"/>
    <cellStyle name="Followed Hyperlink" xfId="18816" builtinId="9" hidden="1"/>
    <cellStyle name="Followed Hyperlink" xfId="18815" builtinId="9" hidden="1"/>
    <cellStyle name="Followed Hyperlink" xfId="18846" builtinId="9" hidden="1"/>
    <cellStyle name="Followed Hyperlink" xfId="18793" builtinId="9" hidden="1"/>
    <cellStyle name="Followed Hyperlink" xfId="16804" builtinId="9" hidden="1"/>
    <cellStyle name="Followed Hyperlink" xfId="18729" builtinId="9" hidden="1"/>
    <cellStyle name="Followed Hyperlink" xfId="18647" builtinId="9" hidden="1"/>
    <cellStyle name="Followed Hyperlink" xfId="17809" builtinId="9" hidden="1"/>
    <cellStyle name="Followed Hyperlink" xfId="18646" builtinId="9" hidden="1"/>
    <cellStyle name="Followed Hyperlink" xfId="18395" builtinId="9" hidden="1"/>
    <cellStyle name="Followed Hyperlink" xfId="17736" builtinId="9" hidden="1"/>
    <cellStyle name="Followed Hyperlink" xfId="18829" builtinId="9" hidden="1"/>
    <cellStyle name="Followed Hyperlink" xfId="18645" builtinId="9" hidden="1"/>
    <cellStyle name="Followed Hyperlink" xfId="16709" builtinId="9" hidden="1"/>
    <cellStyle name="Followed Hyperlink" xfId="18644" builtinId="9" hidden="1"/>
    <cellStyle name="Followed Hyperlink" xfId="15825" builtinId="9" hidden="1"/>
    <cellStyle name="Followed Hyperlink" xfId="17925" builtinId="9" hidden="1"/>
    <cellStyle name="Followed Hyperlink" xfId="18828" builtinId="9" hidden="1"/>
    <cellStyle name="Followed Hyperlink" xfId="18494" builtinId="9" hidden="1"/>
    <cellStyle name="Followed Hyperlink" xfId="17907" builtinId="9" hidden="1"/>
    <cellStyle name="Followed Hyperlink" xfId="17870" builtinId="9" hidden="1"/>
    <cellStyle name="Followed Hyperlink" xfId="16906" builtinId="9" hidden="1"/>
    <cellStyle name="Followed Hyperlink" xfId="17851" builtinId="9" hidden="1"/>
    <cellStyle name="Followed Hyperlink" xfId="18993" builtinId="9" hidden="1"/>
    <cellStyle name="Followed Hyperlink" xfId="18827" builtinId="9" hidden="1"/>
    <cellStyle name="Followed Hyperlink" xfId="18870" builtinId="9" hidden="1"/>
    <cellStyle name="Followed Hyperlink" xfId="18728" builtinId="9" hidden="1"/>
    <cellStyle name="Followed Hyperlink" xfId="18435" builtinId="9" hidden="1"/>
    <cellStyle name="Followed Hyperlink" xfId="18023" builtinId="9" hidden="1"/>
    <cellStyle name="Followed Hyperlink" xfId="18490" builtinId="9" hidden="1"/>
    <cellStyle name="Followed Hyperlink" xfId="15897" builtinId="9" hidden="1"/>
    <cellStyle name="Followed Hyperlink" xfId="17991" builtinId="9" hidden="1"/>
    <cellStyle name="Followed Hyperlink" xfId="18826" builtinId="9" hidden="1"/>
    <cellStyle name="Followed Hyperlink" xfId="18436" builtinId="9" hidden="1"/>
    <cellStyle name="Followed Hyperlink" xfId="18038" builtinId="9" hidden="1"/>
    <cellStyle name="Followed Hyperlink" xfId="18437" builtinId="9" hidden="1"/>
    <cellStyle name="Followed Hyperlink" xfId="17696" builtinId="9" hidden="1"/>
    <cellStyle name="Followed Hyperlink" xfId="18438" builtinId="9" hidden="1"/>
    <cellStyle name="Followed Hyperlink" xfId="17804" builtinId="9" hidden="1"/>
    <cellStyle name="Followed Hyperlink" xfId="16884" builtinId="9" hidden="1"/>
    <cellStyle name="Followed Hyperlink" xfId="18251" builtinId="9" hidden="1"/>
    <cellStyle name="Followed Hyperlink" xfId="17941" builtinId="9" hidden="1"/>
    <cellStyle name="Followed Hyperlink" xfId="19353" builtinId="9" hidden="1"/>
    <cellStyle name="Followed Hyperlink" xfId="19354" builtinId="9" hidden="1"/>
    <cellStyle name="Followed Hyperlink" xfId="19355" builtinId="9" hidden="1"/>
    <cellStyle name="Followed Hyperlink" xfId="19356" builtinId="9" hidden="1"/>
    <cellStyle name="Followed Hyperlink" xfId="19357" builtinId="9" hidden="1"/>
    <cellStyle name="Followed Hyperlink" xfId="19358" builtinId="9" hidden="1"/>
    <cellStyle name="Followed Hyperlink" xfId="19359" builtinId="9" hidden="1"/>
    <cellStyle name="Followed Hyperlink" xfId="19360" builtinId="9" hidden="1"/>
    <cellStyle name="Followed Hyperlink" xfId="19361" builtinId="9" hidden="1"/>
    <cellStyle name="Followed Hyperlink" xfId="19362" builtinId="9" hidden="1"/>
    <cellStyle name="Followed Hyperlink" xfId="19363" builtinId="9" hidden="1"/>
    <cellStyle name="Followed Hyperlink" xfId="19364" builtinId="9" hidden="1"/>
    <cellStyle name="Followed Hyperlink" xfId="19365" builtinId="9" hidden="1"/>
    <cellStyle name="Followed Hyperlink" xfId="19366" builtinId="9" hidden="1"/>
    <cellStyle name="Followed Hyperlink" xfId="19367" builtinId="9" hidden="1"/>
    <cellStyle name="Followed Hyperlink" xfId="19368" builtinId="9" hidden="1"/>
    <cellStyle name="Followed Hyperlink" xfId="19369" builtinId="9" hidden="1"/>
    <cellStyle name="Followed Hyperlink" xfId="19370" builtinId="9" hidden="1"/>
    <cellStyle name="Followed Hyperlink" xfId="19371" builtinId="9" hidden="1"/>
    <cellStyle name="Followed Hyperlink" xfId="19372" builtinId="9" hidden="1"/>
    <cellStyle name="Followed Hyperlink" xfId="19373" builtinId="9" hidden="1"/>
    <cellStyle name="Followed Hyperlink" xfId="19374" builtinId="9" hidden="1"/>
    <cellStyle name="Followed Hyperlink" xfId="19375"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1" builtinId="9" hidden="1"/>
    <cellStyle name="Followed Hyperlink" xfId="19382" builtinId="9" hidden="1"/>
    <cellStyle name="Followed Hyperlink" xfId="19383" builtinId="9" hidden="1"/>
    <cellStyle name="Followed Hyperlink" xfId="19384" builtinId="9" hidden="1"/>
    <cellStyle name="Followed Hyperlink" xfId="19385" builtinId="9" hidden="1"/>
    <cellStyle name="Followed Hyperlink" xfId="19386" builtinId="9" hidden="1"/>
    <cellStyle name="Followed Hyperlink" xfId="19387" builtinId="9" hidden="1"/>
    <cellStyle name="Followed Hyperlink" xfId="19388" builtinId="9" hidden="1"/>
    <cellStyle name="Followed Hyperlink" xfId="19389" builtinId="9" hidden="1"/>
    <cellStyle name="Followed Hyperlink" xfId="19390" builtinId="9" hidden="1"/>
    <cellStyle name="Followed Hyperlink" xfId="19391" builtinId="9" hidden="1"/>
    <cellStyle name="Followed Hyperlink" xfId="19397" builtinId="9" hidden="1"/>
    <cellStyle name="Followed Hyperlink" xfId="19398" builtinId="9" hidden="1"/>
    <cellStyle name="Followed Hyperlink" xfId="19399" builtinId="9" hidden="1"/>
    <cellStyle name="Followed Hyperlink" xfId="19400" builtinId="9" hidden="1"/>
    <cellStyle name="Followed Hyperlink" xfId="19401" builtinId="9" hidden="1"/>
    <cellStyle name="Followed Hyperlink" xfId="19402" builtinId="9" hidden="1"/>
    <cellStyle name="Followed Hyperlink" xfId="19403" builtinId="9" hidden="1"/>
    <cellStyle name="Followed Hyperlink" xfId="19404" builtinId="9" hidden="1"/>
    <cellStyle name="Followed Hyperlink" xfId="19405" builtinId="9" hidden="1"/>
    <cellStyle name="Followed Hyperlink" xfId="19406" builtinId="9" hidden="1"/>
    <cellStyle name="Followed Hyperlink" xfId="19407" builtinId="9" hidden="1"/>
    <cellStyle name="Followed Hyperlink" xfId="19408" builtinId="9" hidden="1"/>
    <cellStyle name="Followed Hyperlink" xfId="19409" builtinId="9" hidden="1"/>
    <cellStyle name="Followed Hyperlink" xfId="19410" builtinId="9" hidden="1"/>
    <cellStyle name="Followed Hyperlink" xfId="19411" builtinId="9" hidden="1"/>
    <cellStyle name="Followed Hyperlink" xfId="19412" builtinId="9" hidden="1"/>
    <cellStyle name="Followed Hyperlink" xfId="19413"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19" builtinId="9" hidden="1"/>
    <cellStyle name="Followed Hyperlink" xfId="19420" builtinId="9" hidden="1"/>
    <cellStyle name="Followed Hyperlink" xfId="19421" builtinId="9" hidden="1"/>
    <cellStyle name="Followed Hyperlink" xfId="19422" builtinId="9" hidden="1"/>
    <cellStyle name="Followed Hyperlink" xfId="19423" builtinId="9" hidden="1"/>
    <cellStyle name="Followed Hyperlink" xfId="19424" builtinId="9" hidden="1"/>
    <cellStyle name="Followed Hyperlink" xfId="19425" builtinId="9" hidden="1"/>
    <cellStyle name="Followed Hyperlink" xfId="19426" builtinId="9" hidden="1"/>
    <cellStyle name="Followed Hyperlink" xfId="19427" builtinId="9" hidden="1"/>
    <cellStyle name="Followed Hyperlink" xfId="19428" builtinId="9" hidden="1"/>
    <cellStyle name="Followed Hyperlink" xfId="19429" builtinId="9" hidden="1"/>
    <cellStyle name="Followed Hyperlink" xfId="19430" builtinId="9" hidden="1"/>
    <cellStyle name="Followed Hyperlink" xfId="19431" builtinId="9" hidden="1"/>
    <cellStyle name="Followed Hyperlink" xfId="19432" builtinId="9" hidden="1"/>
    <cellStyle name="Followed Hyperlink" xfId="19433" builtinId="9" hidden="1"/>
    <cellStyle name="Followed Hyperlink" xfId="19434" builtinId="9" hidden="1"/>
    <cellStyle name="Followed Hyperlink" xfId="19435" builtinId="9" hidden="1"/>
    <cellStyle name="Followed Hyperlink" xfId="19436" builtinId="9" hidden="1"/>
    <cellStyle name="Followed Hyperlink" xfId="19437" builtinId="9" hidden="1"/>
    <cellStyle name="Followed Hyperlink" xfId="19438" builtinId="9" hidden="1"/>
    <cellStyle name="Followed Hyperlink" xfId="19439" builtinId="9" hidden="1"/>
    <cellStyle name="Followed Hyperlink" xfId="19440" builtinId="9" hidden="1"/>
    <cellStyle name="Followed Hyperlink" xfId="19441" builtinId="9" hidden="1"/>
    <cellStyle name="Followed Hyperlink" xfId="19442" builtinId="9" hidden="1"/>
    <cellStyle name="Followed Hyperlink" xfId="19443" builtinId="9" hidden="1"/>
    <cellStyle name="Followed Hyperlink" xfId="19444" builtinId="9" hidden="1"/>
    <cellStyle name="Followed Hyperlink" xfId="19445" builtinId="9" hidden="1"/>
    <cellStyle name="Followed Hyperlink" xfId="19446"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57" builtinId="9" hidden="1"/>
    <cellStyle name="Followed Hyperlink" xfId="19458" builtinId="9" hidden="1"/>
    <cellStyle name="Followed Hyperlink" xfId="19459" builtinId="9" hidden="1"/>
    <cellStyle name="Followed Hyperlink" xfId="19460" builtinId="9" hidden="1"/>
    <cellStyle name="Followed Hyperlink" xfId="19461" builtinId="9" hidden="1"/>
    <cellStyle name="Followed Hyperlink" xfId="19462" builtinId="9" hidden="1"/>
    <cellStyle name="Followed Hyperlink" xfId="19463" builtinId="9" hidden="1"/>
    <cellStyle name="Followed Hyperlink" xfId="19464" builtinId="9" hidden="1"/>
    <cellStyle name="Followed Hyperlink" xfId="19465" builtinId="9" hidden="1"/>
    <cellStyle name="Followed Hyperlink" xfId="19466" builtinId="9" hidden="1"/>
    <cellStyle name="Followed Hyperlink" xfId="19467" builtinId="9" hidden="1"/>
    <cellStyle name="Followed Hyperlink" xfId="19468" builtinId="9" hidden="1"/>
    <cellStyle name="Followed Hyperlink" xfId="19469" builtinId="9" hidden="1"/>
    <cellStyle name="Followed Hyperlink" xfId="19470" builtinId="9" hidden="1"/>
    <cellStyle name="Followed Hyperlink" xfId="19471" builtinId="9" hidden="1"/>
    <cellStyle name="Followed Hyperlink" xfId="19472" builtinId="9" hidden="1"/>
    <cellStyle name="Followed Hyperlink" xfId="19473" builtinId="9" hidden="1"/>
    <cellStyle name="Followed Hyperlink" xfId="19474" builtinId="9" hidden="1"/>
    <cellStyle name="Followed Hyperlink" xfId="19475" builtinId="9" hidden="1"/>
    <cellStyle name="Followed Hyperlink" xfId="19476" builtinId="9" hidden="1"/>
    <cellStyle name="Followed Hyperlink" xfId="19477" builtinId="9" hidden="1"/>
    <cellStyle name="Followed Hyperlink" xfId="19478" builtinId="9" hidden="1"/>
    <cellStyle name="Followed Hyperlink" xfId="19479" builtinId="9" hidden="1"/>
    <cellStyle name="Followed Hyperlink" xfId="19480" builtinId="9" hidden="1"/>
    <cellStyle name="Followed Hyperlink" xfId="19481" builtinId="9" hidden="1"/>
    <cellStyle name="Followed Hyperlink" xfId="19482" builtinId="9" hidden="1"/>
    <cellStyle name="Followed Hyperlink" xfId="19483" builtinId="9" hidden="1"/>
    <cellStyle name="Followed Hyperlink" xfId="19484" builtinId="9" hidden="1"/>
    <cellStyle name="Followed Hyperlink" xfId="19485" builtinId="9" hidden="1"/>
    <cellStyle name="Followed Hyperlink" xfId="19486" builtinId="9" hidden="1"/>
    <cellStyle name="Followed Hyperlink" xfId="19487" builtinId="9" hidden="1"/>
    <cellStyle name="Followed Hyperlink" xfId="19488" builtinId="9" hidden="1"/>
    <cellStyle name="Followed Hyperlink" xfId="19489"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495" builtinId="9" hidden="1"/>
    <cellStyle name="Followed Hyperlink" xfId="19496" builtinId="9" hidden="1"/>
    <cellStyle name="Followed Hyperlink" xfId="19497" builtinId="9" hidden="1"/>
    <cellStyle name="Followed Hyperlink" xfId="19498" builtinId="9" hidden="1"/>
    <cellStyle name="Followed Hyperlink" xfId="19499" builtinId="9" hidden="1"/>
    <cellStyle name="Followed Hyperlink" xfId="19500" builtinId="9" hidden="1"/>
    <cellStyle name="Followed Hyperlink" xfId="19501" builtinId="9" hidden="1"/>
    <cellStyle name="Followed Hyperlink" xfId="19502" builtinId="9" hidden="1"/>
    <cellStyle name="Followed Hyperlink" xfId="19503" builtinId="9" hidden="1"/>
    <cellStyle name="Followed Hyperlink" xfId="19504" builtinId="9" hidden="1"/>
    <cellStyle name="Followed Hyperlink" xfId="19505" builtinId="9" hidden="1"/>
    <cellStyle name="Followed Hyperlink" xfId="19506" builtinId="9" hidden="1"/>
    <cellStyle name="Followed Hyperlink" xfId="19507" builtinId="9" hidden="1"/>
    <cellStyle name="Followed Hyperlink" xfId="19508" builtinId="9" hidden="1"/>
    <cellStyle name="Followed Hyperlink" xfId="19509" builtinId="9" hidden="1"/>
    <cellStyle name="Followed Hyperlink" xfId="19510" builtinId="9" hidden="1"/>
    <cellStyle name="Followed Hyperlink" xfId="19511" builtinId="9" hidden="1"/>
    <cellStyle name="Followed Hyperlink" xfId="19512" builtinId="9" hidden="1"/>
    <cellStyle name="Followed Hyperlink" xfId="19513" builtinId="9" hidden="1"/>
    <cellStyle name="Followed Hyperlink" xfId="19514" builtinId="9" hidden="1"/>
    <cellStyle name="Followed Hyperlink" xfId="19515" builtinId="9" hidden="1"/>
    <cellStyle name="Followed Hyperlink" xfId="19516" builtinId="9" hidden="1"/>
    <cellStyle name="Followed Hyperlink" xfId="19517" builtinId="9" hidden="1"/>
    <cellStyle name="Followed Hyperlink" xfId="19518" builtinId="9" hidden="1"/>
    <cellStyle name="Followed Hyperlink" xfId="19519" builtinId="9" hidden="1"/>
    <cellStyle name="Followed Hyperlink" xfId="19520" builtinId="9" hidden="1"/>
    <cellStyle name="Followed Hyperlink" xfId="19521" builtinId="9" hidden="1"/>
    <cellStyle name="Followed Hyperlink" xfId="19522" builtinId="9" hidden="1"/>
    <cellStyle name="Followed Hyperlink" xfId="19523" builtinId="9" hidden="1"/>
    <cellStyle name="Followed Hyperlink" xfId="19524" builtinId="9" hidden="1"/>
    <cellStyle name="Followed Hyperlink" xfId="19525" builtinId="9" hidden="1"/>
    <cellStyle name="Followed Hyperlink" xfId="19526" builtinId="9" hidden="1"/>
    <cellStyle name="Followed Hyperlink" xfId="19527"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3" builtinId="9" hidden="1"/>
    <cellStyle name="Followed Hyperlink" xfId="19534" builtinId="9" hidden="1"/>
    <cellStyle name="Followed Hyperlink" xfId="19535" builtinId="9" hidden="1"/>
    <cellStyle name="Followed Hyperlink" xfId="19536" builtinId="9" hidden="1"/>
    <cellStyle name="Followed Hyperlink" xfId="19537" builtinId="9" hidden="1"/>
    <cellStyle name="Followed Hyperlink" xfId="19538" builtinId="9" hidden="1"/>
    <cellStyle name="Followed Hyperlink" xfId="19539" builtinId="9" hidden="1"/>
    <cellStyle name="Followed Hyperlink" xfId="19540" builtinId="9" hidden="1"/>
    <cellStyle name="Followed Hyperlink" xfId="19541" builtinId="9" hidden="1"/>
    <cellStyle name="Followed Hyperlink" xfId="19542" builtinId="9" hidden="1"/>
    <cellStyle name="Followed Hyperlink" xfId="19543" builtinId="9" hidden="1"/>
    <cellStyle name="Followed Hyperlink" xfId="19544" builtinId="9" hidden="1"/>
    <cellStyle name="Followed Hyperlink" xfId="19545" builtinId="9" hidden="1"/>
    <cellStyle name="Followed Hyperlink" xfId="19546" builtinId="9" hidden="1"/>
    <cellStyle name="Followed Hyperlink" xfId="19547" builtinId="9" hidden="1"/>
    <cellStyle name="Followed Hyperlink" xfId="19548" builtinId="9" hidden="1"/>
    <cellStyle name="Followed Hyperlink" xfId="19549" builtinId="9" hidden="1"/>
    <cellStyle name="Followed Hyperlink" xfId="19550" builtinId="9" hidden="1"/>
    <cellStyle name="Followed Hyperlink" xfId="19551" builtinId="9" hidden="1"/>
    <cellStyle name="Followed Hyperlink" xfId="19552" builtinId="9" hidden="1"/>
    <cellStyle name="Followed Hyperlink" xfId="19553" builtinId="9" hidden="1"/>
    <cellStyle name="Followed Hyperlink" xfId="19554" builtinId="9" hidden="1"/>
    <cellStyle name="Followed Hyperlink" xfId="19555" builtinId="9" hidden="1"/>
    <cellStyle name="Followed Hyperlink" xfId="19556" builtinId="9" hidden="1"/>
    <cellStyle name="Followed Hyperlink" xfId="19557" builtinId="9" hidden="1"/>
    <cellStyle name="Followed Hyperlink" xfId="19558" builtinId="9" hidden="1"/>
    <cellStyle name="Followed Hyperlink" xfId="19559" builtinId="9" hidden="1"/>
    <cellStyle name="Followed Hyperlink" xfId="19560" builtinId="9" hidden="1"/>
    <cellStyle name="Followed Hyperlink" xfId="19561" builtinId="9" hidden="1"/>
    <cellStyle name="Followed Hyperlink" xfId="19562" builtinId="9" hidden="1"/>
    <cellStyle name="Followed Hyperlink" xfId="19563" builtinId="9" hidden="1"/>
    <cellStyle name="Followed Hyperlink" xfId="19564" builtinId="9" hidden="1"/>
    <cellStyle name="Followed Hyperlink" xfId="19565"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1" builtinId="9" hidden="1"/>
    <cellStyle name="Followed Hyperlink" xfId="19572" builtinId="9" hidden="1"/>
    <cellStyle name="Followed Hyperlink" xfId="19573" builtinId="9" hidden="1"/>
    <cellStyle name="Followed Hyperlink" xfId="19574" builtinId="9" hidden="1"/>
    <cellStyle name="Followed Hyperlink" xfId="19575" builtinId="9" hidden="1"/>
    <cellStyle name="Followed Hyperlink" xfId="19576" builtinId="9" hidden="1"/>
    <cellStyle name="Followed Hyperlink" xfId="19577" builtinId="9" hidden="1"/>
    <cellStyle name="Followed Hyperlink" xfId="19578" builtinId="9" hidden="1"/>
    <cellStyle name="Followed Hyperlink" xfId="19579" builtinId="9" hidden="1"/>
    <cellStyle name="Followed Hyperlink" xfId="19580" builtinId="9" hidden="1"/>
    <cellStyle name="Followed Hyperlink" xfId="19581" builtinId="9" hidden="1"/>
    <cellStyle name="Followed Hyperlink" xfId="19582" builtinId="9" hidden="1"/>
    <cellStyle name="Followed Hyperlink" xfId="19583" builtinId="9" hidden="1"/>
    <cellStyle name="Followed Hyperlink" xfId="19584" builtinId="9" hidden="1"/>
    <cellStyle name="Followed Hyperlink" xfId="19585" builtinId="9" hidden="1"/>
    <cellStyle name="Followed Hyperlink" xfId="19586" builtinId="9" hidden="1"/>
    <cellStyle name="Followed Hyperlink" xfId="19587" builtinId="9" hidden="1"/>
    <cellStyle name="Followed Hyperlink" xfId="19588" builtinId="9" hidden="1"/>
    <cellStyle name="Followed Hyperlink" xfId="19589" builtinId="9" hidden="1"/>
    <cellStyle name="Followed Hyperlink" xfId="19590" builtinId="9" hidden="1"/>
    <cellStyle name="Followed Hyperlink" xfId="19591" builtinId="9" hidden="1"/>
    <cellStyle name="Followed Hyperlink" xfId="19592" builtinId="9" hidden="1"/>
    <cellStyle name="Followed Hyperlink" xfId="19593" builtinId="9" hidden="1"/>
    <cellStyle name="Followed Hyperlink" xfId="19594" builtinId="9" hidden="1"/>
    <cellStyle name="Followed Hyperlink" xfId="19595" builtinId="9" hidden="1"/>
    <cellStyle name="Followed Hyperlink" xfId="19596" builtinId="9" hidden="1"/>
    <cellStyle name="Followed Hyperlink" xfId="19597" builtinId="9" hidden="1"/>
    <cellStyle name="Followed Hyperlink" xfId="19598" builtinId="9" hidden="1"/>
    <cellStyle name="Followed Hyperlink" xfId="19599" builtinId="9" hidden="1"/>
    <cellStyle name="Followed Hyperlink" xfId="19600" builtinId="9" hidden="1"/>
    <cellStyle name="Followed Hyperlink" xfId="18654" builtinId="9" hidden="1"/>
    <cellStyle name="Followed Hyperlink" xfId="19893" builtinId="9" hidden="1"/>
    <cellStyle name="Followed Hyperlink" xfId="19857" builtinId="9" hidden="1"/>
    <cellStyle name="Followed Hyperlink" xfId="19758" builtinId="9" hidden="1"/>
    <cellStyle name="Followed Hyperlink" xfId="19740" builtinId="9" hidden="1"/>
    <cellStyle name="Followed Hyperlink" xfId="19743" builtinId="9" hidden="1"/>
    <cellStyle name="Followed Hyperlink" xfId="19810" builtinId="9" hidden="1"/>
    <cellStyle name="Followed Hyperlink" xfId="19673" builtinId="9" hidden="1"/>
    <cellStyle name="Followed Hyperlink" xfId="18831" builtinId="9" hidden="1"/>
    <cellStyle name="Followed Hyperlink" xfId="19732" builtinId="9" hidden="1"/>
    <cellStyle name="Followed Hyperlink" xfId="19646" builtinId="9" hidden="1"/>
    <cellStyle name="Followed Hyperlink" xfId="19804" builtinId="9" hidden="1"/>
    <cellStyle name="Followed Hyperlink" xfId="19645" builtinId="9" hidden="1"/>
    <cellStyle name="Followed Hyperlink" xfId="18648" builtinId="9" hidden="1"/>
    <cellStyle name="Followed Hyperlink" xfId="19922" builtinId="9" hidden="1"/>
    <cellStyle name="Followed Hyperlink" xfId="19801" builtinId="9" hidden="1"/>
    <cellStyle name="Followed Hyperlink" xfId="19715" builtinId="9" hidden="1"/>
    <cellStyle name="Followed Hyperlink" xfId="19643" builtinId="9" hidden="1"/>
    <cellStyle name="Followed Hyperlink" xfId="19644" builtinId="9" hidden="1"/>
    <cellStyle name="Followed Hyperlink" xfId="20269" builtinId="9" hidden="1"/>
    <cellStyle name="Followed Hyperlink" xfId="19927" builtinId="9" hidden="1"/>
    <cellStyle name="Followed Hyperlink" xfId="19936" builtinId="9" hidden="1"/>
    <cellStyle name="Followed Hyperlink" xfId="19845" builtinId="9" hidden="1"/>
    <cellStyle name="Followed Hyperlink" xfId="19844" builtinId="9" hidden="1"/>
    <cellStyle name="Followed Hyperlink" xfId="19843" builtinId="9" hidden="1"/>
    <cellStyle name="Followed Hyperlink" xfId="19842" builtinId="9" hidden="1"/>
    <cellStyle name="Followed Hyperlink" xfId="19669" builtinId="9" hidden="1"/>
    <cellStyle name="Followed Hyperlink" xfId="17777" builtinId="9" hidden="1"/>
    <cellStyle name="Followed Hyperlink" xfId="19641" builtinId="9" hidden="1"/>
    <cellStyle name="Followed Hyperlink" xfId="19908" builtinId="9" hidden="1"/>
    <cellStyle name="Followed Hyperlink" xfId="19639" builtinId="9" hidden="1"/>
    <cellStyle name="Followed Hyperlink" xfId="19640" builtinId="9" hidden="1"/>
    <cellStyle name="Followed Hyperlink" xfId="18834" builtinId="9" hidden="1"/>
    <cellStyle name="Followed Hyperlink" xfId="19811" builtinId="9" hidden="1"/>
    <cellStyle name="Followed Hyperlink" xfId="19664" builtinId="9" hidden="1"/>
    <cellStyle name="Followed Hyperlink" xfId="19665" builtinId="9" hidden="1"/>
    <cellStyle name="Followed Hyperlink" xfId="18030" builtinId="9" hidden="1"/>
    <cellStyle name="Followed Hyperlink" xfId="19841" builtinId="9" hidden="1"/>
    <cellStyle name="Followed Hyperlink" xfId="15863" builtinId="9" hidden="1"/>
    <cellStyle name="Followed Hyperlink" xfId="19897" builtinId="9" hidden="1"/>
    <cellStyle name="Followed Hyperlink" xfId="19872" builtinId="9" hidden="1"/>
    <cellStyle name="Followed Hyperlink" xfId="19840" builtinId="9" hidden="1"/>
    <cellStyle name="Followed Hyperlink" xfId="19882" builtinId="9" hidden="1"/>
    <cellStyle name="Followed Hyperlink" xfId="19824" builtinId="9" hidden="1"/>
    <cellStyle name="Followed Hyperlink" xfId="19884" builtinId="9" hidden="1"/>
    <cellStyle name="Followed Hyperlink" xfId="19839" builtinId="9" hidden="1"/>
    <cellStyle name="Followed Hyperlink" xfId="19838" builtinId="9" hidden="1"/>
    <cellStyle name="Followed Hyperlink" xfId="19837" builtinId="9" hidden="1"/>
    <cellStyle name="Followed Hyperlink" xfId="18863" builtinId="9" hidden="1"/>
    <cellStyle name="Followed Hyperlink" xfId="19822" builtinId="9" hidden="1"/>
    <cellStyle name="Followed Hyperlink" xfId="17883" builtinId="9" hidden="1"/>
    <cellStyle name="Followed Hyperlink" xfId="18862" builtinId="9" hidden="1"/>
    <cellStyle name="Followed Hyperlink" xfId="19895" builtinId="9" hidden="1"/>
    <cellStyle name="Followed Hyperlink" xfId="19859" builtinId="9" hidden="1"/>
    <cellStyle name="Followed Hyperlink" xfId="19759" builtinId="9" hidden="1"/>
    <cellStyle name="Followed Hyperlink" xfId="19724" builtinId="9" hidden="1"/>
    <cellStyle name="Followed Hyperlink" xfId="19707" builtinId="9" hidden="1"/>
    <cellStyle name="Followed Hyperlink" xfId="19663" builtinId="9" hidden="1"/>
    <cellStyle name="Followed Hyperlink" xfId="18649" builtinId="9" hidden="1"/>
    <cellStyle name="Followed Hyperlink" xfId="19807" builtinId="9" hidden="1"/>
    <cellStyle name="Followed Hyperlink" xfId="19714" builtinId="9" hidden="1"/>
    <cellStyle name="Followed Hyperlink" xfId="19635" builtinId="9" hidden="1"/>
    <cellStyle name="Followed Hyperlink" xfId="19634" builtinId="9" hidden="1"/>
    <cellStyle name="Followed Hyperlink" xfId="19633" builtinId="9" hidden="1"/>
    <cellStyle name="Followed Hyperlink" xfId="19632" builtinId="9" hidden="1"/>
    <cellStyle name="Followed Hyperlink" xfId="18029" builtinId="9" hidden="1"/>
    <cellStyle name="Followed Hyperlink" xfId="19915" builtinId="9" hidden="1"/>
    <cellStyle name="Followed Hyperlink" xfId="17697" builtinId="9" hidden="1"/>
    <cellStyle name="Followed Hyperlink" xfId="19744" builtinId="9" hidden="1"/>
    <cellStyle name="Followed Hyperlink" xfId="19735" builtinId="9" hidden="1"/>
    <cellStyle name="Followed Hyperlink" xfId="19661" builtinId="9" hidden="1"/>
    <cellStyle name="Followed Hyperlink" xfId="17843" builtinId="9" hidden="1"/>
    <cellStyle name="Followed Hyperlink" xfId="19816" builtinId="9" hidden="1"/>
    <cellStyle name="Followed Hyperlink" xfId="19736" builtinId="9" hidden="1"/>
    <cellStyle name="Followed Hyperlink" xfId="19660" builtinId="9" hidden="1"/>
    <cellStyle name="Followed Hyperlink" xfId="18814" builtinId="9" hidden="1"/>
    <cellStyle name="Followed Hyperlink" xfId="19629" builtinId="9" hidden="1"/>
    <cellStyle name="Followed Hyperlink" xfId="19628" builtinId="9" hidden="1"/>
    <cellStyle name="Followed Hyperlink" xfId="18055" builtinId="9" hidden="1"/>
    <cellStyle name="Followed Hyperlink" xfId="19627" builtinId="9" hidden="1"/>
    <cellStyle name="Followed Hyperlink" xfId="18658" builtinId="9" hidden="1"/>
    <cellStyle name="Followed Hyperlink" xfId="19870" builtinId="9" hidden="1"/>
    <cellStyle name="Followed Hyperlink" xfId="19835" builtinId="9" hidden="1"/>
    <cellStyle name="Followed Hyperlink" xfId="19622" builtinId="9" hidden="1"/>
    <cellStyle name="Followed Hyperlink" xfId="19626" builtinId="9" hidden="1"/>
    <cellStyle name="Followed Hyperlink" xfId="19657" builtinId="9" hidden="1"/>
    <cellStyle name="Followed Hyperlink" xfId="17811" builtinId="9" hidden="1"/>
    <cellStyle name="Followed Hyperlink" xfId="19902" builtinId="9" hidden="1"/>
    <cellStyle name="Followed Hyperlink" xfId="19623" builtinId="9" hidden="1"/>
    <cellStyle name="Followed Hyperlink" xfId="19624" builtinId="9" hidden="1"/>
    <cellStyle name="Followed Hyperlink" xfId="15430" builtinId="9" hidden="1"/>
    <cellStyle name="Followed Hyperlink" xfId="19920" builtinId="9" hidden="1"/>
    <cellStyle name="Followed Hyperlink" xfId="19868" builtinId="9" hidden="1"/>
    <cellStyle name="Followed Hyperlink" xfId="20268" builtinId="9" hidden="1"/>
    <cellStyle name="Followed Hyperlink" xfId="19930" builtinId="9" hidden="1"/>
    <cellStyle name="Followed Hyperlink" xfId="19928" builtinId="9" hidden="1"/>
    <cellStyle name="Followed Hyperlink" xfId="19917" builtinId="9" hidden="1"/>
    <cellStyle name="Followed Hyperlink" xfId="17916" builtinId="9" hidden="1"/>
    <cellStyle name="Followed Hyperlink" xfId="19832" builtinId="9" hidden="1"/>
    <cellStyle name="Followed Hyperlink" xfId="19831" builtinId="9" hidden="1"/>
    <cellStyle name="Followed Hyperlink" xfId="19830" builtinId="9" hidden="1"/>
    <cellStyle name="Followed Hyperlink" xfId="19829" builtinId="9" hidden="1"/>
    <cellStyle name="Followed Hyperlink" xfId="19654" builtinId="9" hidden="1"/>
    <cellStyle name="Followed Hyperlink" xfId="16089" builtinId="9" hidden="1"/>
    <cellStyle name="Followed Hyperlink" xfId="19620" builtinId="9" hidden="1"/>
    <cellStyle name="Followed Hyperlink" xfId="19652" builtinId="9" hidden="1"/>
    <cellStyle name="Followed Hyperlink" xfId="18836" builtinId="9" hidden="1"/>
    <cellStyle name="Followed Hyperlink" xfId="19919" builtinId="9" hidden="1"/>
    <cellStyle name="Followed Hyperlink" xfId="19867" builtinId="9" hidden="1"/>
    <cellStyle name="Followed Hyperlink" xfId="19865" builtinId="9" hidden="1"/>
    <cellStyle name="Followed Hyperlink" xfId="19914" builtinId="9" hidden="1"/>
    <cellStyle name="Followed Hyperlink" xfId="19912" builtinId="9" hidden="1"/>
    <cellStyle name="Followed Hyperlink" xfId="19910" builtinId="9" hidden="1"/>
    <cellStyle name="Followed Hyperlink" xfId="19896" builtinId="9" hidden="1"/>
    <cellStyle name="Followed Hyperlink" xfId="19935" builtinId="9" hidden="1"/>
    <cellStyle name="Followed Hyperlink" xfId="18051" builtinId="9" hidden="1"/>
    <cellStyle name="Followed Hyperlink" xfId="19615" builtinId="9" hidden="1"/>
    <cellStyle name="Followed Hyperlink" xfId="19616" builtinId="9" hidden="1"/>
    <cellStyle name="Followed Hyperlink" xfId="18744" builtinId="9" hidden="1"/>
    <cellStyle name="Followed Hyperlink" xfId="19349" builtinId="9" hidden="1"/>
    <cellStyle name="Followed Hyperlink" xfId="19863" builtinId="9" hidden="1"/>
    <cellStyle name="Followed Hyperlink" xfId="19879" builtinId="9" hidden="1"/>
    <cellStyle name="Followed Hyperlink" xfId="19761" builtinId="9" hidden="1"/>
    <cellStyle name="Followed Hyperlink" xfId="19880" builtinId="9" hidden="1"/>
    <cellStyle name="Followed Hyperlink" xfId="19820" builtinId="9" hidden="1"/>
    <cellStyle name="Followed Hyperlink" xfId="19751" builtinId="9" hidden="1"/>
    <cellStyle name="Followed Hyperlink" xfId="19716" builtinId="9" hidden="1"/>
    <cellStyle name="Followed Hyperlink" xfId="19721" builtinId="9" hidden="1"/>
    <cellStyle name="Followed Hyperlink" xfId="19894" builtinId="9" hidden="1"/>
    <cellStyle name="Followed Hyperlink" xfId="19858" builtinId="9" hidden="1"/>
    <cellStyle name="Followed Hyperlink" xfId="19757" builtinId="9" hidden="1"/>
    <cellStyle name="Followed Hyperlink" xfId="19739" builtinId="9" hidden="1"/>
    <cellStyle name="Followed Hyperlink" xfId="19892" builtinId="9" hidden="1"/>
    <cellStyle name="Followed Hyperlink" xfId="19856" builtinId="9" hidden="1"/>
    <cellStyle name="Followed Hyperlink" xfId="19808" builtinId="9" hidden="1"/>
    <cellStyle name="Followed Hyperlink" xfId="19746" builtinId="9" hidden="1"/>
    <cellStyle name="Followed Hyperlink" xfId="19648" builtinId="9" hidden="1"/>
    <cellStyle name="Followed Hyperlink" xfId="19734" builtinId="9" hidden="1"/>
    <cellStyle name="Followed Hyperlink" xfId="19802" builtinId="9" hidden="1"/>
    <cellStyle name="Followed Hyperlink" xfId="19614" builtinId="9" hidden="1"/>
    <cellStyle name="Followed Hyperlink" xfId="19706" builtinId="9" hidden="1"/>
    <cellStyle name="Followed Hyperlink" xfId="19792" builtinId="9" hidden="1"/>
    <cellStyle name="Followed Hyperlink" xfId="18837" builtinId="9" hidden="1"/>
    <cellStyle name="Followed Hyperlink" xfId="19791" builtinId="9" hidden="1"/>
    <cellStyle name="Followed Hyperlink" xfId="19742" builtinId="9" hidden="1"/>
    <cellStyle name="Followed Hyperlink" xfId="17887" builtinId="9" hidden="1"/>
    <cellStyle name="Followed Hyperlink" xfId="19756" builtinId="9" hidden="1"/>
    <cellStyle name="Followed Hyperlink" xfId="19702" builtinId="9" hidden="1"/>
    <cellStyle name="Followed Hyperlink" xfId="18653" builtinId="9" hidden="1"/>
    <cellStyle name="Followed Hyperlink" xfId="18766" builtinId="9" hidden="1"/>
    <cellStyle name="Followed Hyperlink" xfId="20265" builtinId="9" hidden="1"/>
    <cellStyle name="Followed Hyperlink" xfId="20263" builtinId="9" hidden="1"/>
    <cellStyle name="Followed Hyperlink" xfId="20261" builtinId="9" hidden="1"/>
    <cellStyle name="Followed Hyperlink" xfId="20259" builtinId="9" hidden="1"/>
    <cellStyle name="Followed Hyperlink" xfId="20257" builtinId="9" hidden="1"/>
    <cellStyle name="Followed Hyperlink" xfId="20255" builtinId="9" hidden="1"/>
    <cellStyle name="Followed Hyperlink" xfId="20253" builtinId="9" hidden="1"/>
    <cellStyle name="Followed Hyperlink" xfId="20251" builtinId="9" hidden="1"/>
    <cellStyle name="Followed Hyperlink" xfId="20249" builtinId="9" hidden="1"/>
    <cellStyle name="Followed Hyperlink" xfId="20247" builtinId="9" hidden="1"/>
    <cellStyle name="Followed Hyperlink" xfId="20245" builtinId="9" hidden="1"/>
    <cellStyle name="Followed Hyperlink" xfId="20243" builtinId="9" hidden="1"/>
    <cellStyle name="Followed Hyperlink" xfId="20241" builtinId="9" hidden="1"/>
    <cellStyle name="Followed Hyperlink" xfId="20239" builtinId="9" hidden="1"/>
    <cellStyle name="Followed Hyperlink" xfId="20237" builtinId="9" hidden="1"/>
    <cellStyle name="Followed Hyperlink" xfId="20235" builtinId="9" hidden="1"/>
    <cellStyle name="Followed Hyperlink" xfId="20233" builtinId="9" hidden="1"/>
    <cellStyle name="Followed Hyperlink" xfId="20231" builtinId="9" hidden="1"/>
    <cellStyle name="Followed Hyperlink" xfId="20229" builtinId="9" hidden="1"/>
    <cellStyle name="Followed Hyperlink" xfId="20227" builtinId="9" hidden="1"/>
    <cellStyle name="Followed Hyperlink" xfId="20225" builtinId="9" hidden="1"/>
    <cellStyle name="Followed Hyperlink" xfId="20223" builtinId="9" hidden="1"/>
    <cellStyle name="Followed Hyperlink" xfId="20221" builtinId="9" hidden="1"/>
    <cellStyle name="Followed Hyperlink" xfId="20219" builtinId="9" hidden="1"/>
    <cellStyle name="Followed Hyperlink" xfId="20217" builtinId="9" hidden="1"/>
    <cellStyle name="Followed Hyperlink" xfId="20215" builtinId="9" hidden="1"/>
    <cellStyle name="Followed Hyperlink" xfId="20213" builtinId="9" hidden="1"/>
    <cellStyle name="Followed Hyperlink" xfId="20211" builtinId="9" hidden="1"/>
    <cellStyle name="Followed Hyperlink" xfId="20209" builtinId="9" hidden="1"/>
    <cellStyle name="Followed Hyperlink" xfId="20207" builtinId="9" hidden="1"/>
    <cellStyle name="Followed Hyperlink" xfId="20205" builtinId="9" hidden="1"/>
    <cellStyle name="Followed Hyperlink" xfId="20203" builtinId="9" hidden="1"/>
    <cellStyle name="Followed Hyperlink" xfId="20201" builtinId="9" hidden="1"/>
    <cellStyle name="Followed Hyperlink" xfId="20199" builtinId="9" hidden="1"/>
    <cellStyle name="Followed Hyperlink" xfId="20197" builtinId="9" hidden="1"/>
    <cellStyle name="Followed Hyperlink" xfId="20195" builtinId="9" hidden="1"/>
    <cellStyle name="Followed Hyperlink" xfId="20193" builtinId="9" hidden="1"/>
    <cellStyle name="Followed Hyperlink" xfId="20191" builtinId="9" hidden="1"/>
    <cellStyle name="Followed Hyperlink" xfId="20189" builtinId="9" hidden="1"/>
    <cellStyle name="Followed Hyperlink" xfId="20187" builtinId="9" hidden="1"/>
    <cellStyle name="Followed Hyperlink" xfId="20185" builtinId="9" hidden="1"/>
    <cellStyle name="Followed Hyperlink" xfId="20183" builtinId="9" hidden="1"/>
    <cellStyle name="Followed Hyperlink" xfId="20181" builtinId="9" hidden="1"/>
    <cellStyle name="Followed Hyperlink" xfId="20179" builtinId="9" hidden="1"/>
    <cellStyle name="Followed Hyperlink" xfId="20177" builtinId="9" hidden="1"/>
    <cellStyle name="Followed Hyperlink" xfId="20175" builtinId="9" hidden="1"/>
    <cellStyle name="Followed Hyperlink" xfId="20173" builtinId="9" hidden="1"/>
    <cellStyle name="Followed Hyperlink" xfId="20171" builtinId="9" hidden="1"/>
    <cellStyle name="Followed Hyperlink" xfId="20169" builtinId="9" hidden="1"/>
    <cellStyle name="Followed Hyperlink" xfId="20167" builtinId="9" hidden="1"/>
    <cellStyle name="Followed Hyperlink" xfId="20165" builtinId="9" hidden="1"/>
    <cellStyle name="Followed Hyperlink" xfId="20163" builtinId="9" hidden="1"/>
    <cellStyle name="Followed Hyperlink" xfId="20161" builtinId="9" hidden="1"/>
    <cellStyle name="Followed Hyperlink" xfId="20159" builtinId="9" hidden="1"/>
    <cellStyle name="Followed Hyperlink" xfId="20157" builtinId="9" hidden="1"/>
    <cellStyle name="Followed Hyperlink" xfId="20155" builtinId="9" hidden="1"/>
    <cellStyle name="Followed Hyperlink" xfId="20153" builtinId="9" hidden="1"/>
    <cellStyle name="Followed Hyperlink" xfId="20151" builtinId="9" hidden="1"/>
    <cellStyle name="Followed Hyperlink" xfId="20149" builtinId="9" hidden="1"/>
    <cellStyle name="Followed Hyperlink" xfId="20147" builtinId="9" hidden="1"/>
    <cellStyle name="Followed Hyperlink" xfId="20145" builtinId="9" hidden="1"/>
    <cellStyle name="Followed Hyperlink" xfId="20143" builtinId="9" hidden="1"/>
    <cellStyle name="Followed Hyperlink" xfId="20141" builtinId="9" hidden="1"/>
    <cellStyle name="Followed Hyperlink" xfId="20139" builtinId="9" hidden="1"/>
    <cellStyle name="Followed Hyperlink" xfId="20137" builtinId="9" hidden="1"/>
    <cellStyle name="Followed Hyperlink" xfId="20135" builtinId="9" hidden="1"/>
    <cellStyle name="Followed Hyperlink" xfId="20133" builtinId="9" hidden="1"/>
    <cellStyle name="Followed Hyperlink" xfId="20131" builtinId="9" hidden="1"/>
    <cellStyle name="Followed Hyperlink" xfId="20129" builtinId="9" hidden="1"/>
    <cellStyle name="Followed Hyperlink" xfId="20127" builtinId="9" hidden="1"/>
    <cellStyle name="Followed Hyperlink" xfId="20120" builtinId="9" hidden="1"/>
    <cellStyle name="Followed Hyperlink" xfId="20118" builtinId="9" hidden="1"/>
    <cellStyle name="Followed Hyperlink" xfId="20116" builtinId="9" hidden="1"/>
    <cellStyle name="Followed Hyperlink" xfId="20114" builtinId="9" hidden="1"/>
    <cellStyle name="Followed Hyperlink" xfId="20112" builtinId="9" hidden="1"/>
    <cellStyle name="Followed Hyperlink" xfId="20110" builtinId="9" hidden="1"/>
    <cellStyle name="Followed Hyperlink" xfId="20108" builtinId="9" hidden="1"/>
    <cellStyle name="Followed Hyperlink" xfId="20106" builtinId="9" hidden="1"/>
    <cellStyle name="Followed Hyperlink" xfId="20104" builtinId="9" hidden="1"/>
    <cellStyle name="Followed Hyperlink" xfId="20102" builtinId="9" hidden="1"/>
    <cellStyle name="Followed Hyperlink" xfId="20100" builtinId="9" hidden="1"/>
    <cellStyle name="Followed Hyperlink" xfId="20098" builtinId="9" hidden="1"/>
    <cellStyle name="Followed Hyperlink" xfId="20096" builtinId="9" hidden="1"/>
    <cellStyle name="Followed Hyperlink" xfId="20094" builtinId="9" hidden="1"/>
    <cellStyle name="Followed Hyperlink" xfId="20092" builtinId="9" hidden="1"/>
    <cellStyle name="Followed Hyperlink" xfId="20090" builtinId="9" hidden="1"/>
    <cellStyle name="Followed Hyperlink" xfId="20088" builtinId="9" hidden="1"/>
    <cellStyle name="Followed Hyperlink" xfId="20086" builtinId="9" hidden="1"/>
    <cellStyle name="Followed Hyperlink" xfId="20084" builtinId="9" hidden="1"/>
    <cellStyle name="Followed Hyperlink" xfId="20082" builtinId="9" hidden="1"/>
    <cellStyle name="Followed Hyperlink" xfId="20080" builtinId="9" hidden="1"/>
    <cellStyle name="Followed Hyperlink" xfId="20078" builtinId="9" hidden="1"/>
    <cellStyle name="Followed Hyperlink" xfId="20076" builtinId="9" hidden="1"/>
    <cellStyle name="Followed Hyperlink" xfId="20074" builtinId="9" hidden="1"/>
    <cellStyle name="Followed Hyperlink" xfId="20072" builtinId="9" hidden="1"/>
    <cellStyle name="Followed Hyperlink" xfId="20070" builtinId="9" hidden="1"/>
    <cellStyle name="Followed Hyperlink" xfId="20068" builtinId="9" hidden="1"/>
    <cellStyle name="Followed Hyperlink" xfId="20067" builtinId="9" hidden="1"/>
    <cellStyle name="Followed Hyperlink" xfId="20065" builtinId="9" hidden="1"/>
    <cellStyle name="Followed Hyperlink" xfId="20063" builtinId="9" hidden="1"/>
    <cellStyle name="Followed Hyperlink" xfId="20061" builtinId="9" hidden="1"/>
    <cellStyle name="Followed Hyperlink" xfId="20059" builtinId="9" hidden="1"/>
    <cellStyle name="Followed Hyperlink" xfId="20057" builtinId="9" hidden="1"/>
    <cellStyle name="Followed Hyperlink" xfId="20055" builtinId="9" hidden="1"/>
    <cellStyle name="Followed Hyperlink" xfId="20053" builtinId="9" hidden="1"/>
    <cellStyle name="Followed Hyperlink" xfId="20051" builtinId="9" hidden="1"/>
    <cellStyle name="Followed Hyperlink" xfId="20049" builtinId="9" hidden="1"/>
    <cellStyle name="Followed Hyperlink" xfId="20047" builtinId="9" hidden="1"/>
    <cellStyle name="Followed Hyperlink" xfId="20045" builtinId="9" hidden="1"/>
    <cellStyle name="Followed Hyperlink" xfId="20043" builtinId="9" hidden="1"/>
    <cellStyle name="Followed Hyperlink" xfId="20041" builtinId="9" hidden="1"/>
    <cellStyle name="Followed Hyperlink" xfId="20039" builtinId="9" hidden="1"/>
    <cellStyle name="Followed Hyperlink" xfId="20037" builtinId="9" hidden="1"/>
    <cellStyle name="Followed Hyperlink" xfId="20035" builtinId="9" hidden="1"/>
    <cellStyle name="Followed Hyperlink" xfId="20033" builtinId="9" hidden="1"/>
    <cellStyle name="Followed Hyperlink" xfId="20031" builtinId="9" hidden="1"/>
    <cellStyle name="Followed Hyperlink" xfId="20029" builtinId="9" hidden="1"/>
    <cellStyle name="Followed Hyperlink" xfId="20027" builtinId="9" hidden="1"/>
    <cellStyle name="Followed Hyperlink" xfId="20025" builtinId="9" hidden="1"/>
    <cellStyle name="Followed Hyperlink" xfId="20023" builtinId="9" hidden="1"/>
    <cellStyle name="Followed Hyperlink" xfId="20021" builtinId="9" hidden="1"/>
    <cellStyle name="Followed Hyperlink" xfId="20019" builtinId="9" hidden="1"/>
    <cellStyle name="Followed Hyperlink" xfId="20017" builtinId="9" hidden="1"/>
    <cellStyle name="Followed Hyperlink" xfId="20015" builtinId="9" hidden="1"/>
    <cellStyle name="Followed Hyperlink" xfId="20013" builtinId="9" hidden="1"/>
    <cellStyle name="Followed Hyperlink" xfId="20011" builtinId="9" hidden="1"/>
    <cellStyle name="Followed Hyperlink" xfId="20009" builtinId="9" hidden="1"/>
    <cellStyle name="Followed Hyperlink" xfId="20007" builtinId="9" hidden="1"/>
    <cellStyle name="Followed Hyperlink" xfId="20005" builtinId="9" hidden="1"/>
    <cellStyle name="Followed Hyperlink" xfId="20003" builtinId="9" hidden="1"/>
    <cellStyle name="Followed Hyperlink" xfId="20001" builtinId="9" hidden="1"/>
    <cellStyle name="Followed Hyperlink" xfId="19999" builtinId="9" hidden="1"/>
    <cellStyle name="Followed Hyperlink" xfId="19997" builtinId="9" hidden="1"/>
    <cellStyle name="Followed Hyperlink" xfId="19995" builtinId="9" hidden="1"/>
    <cellStyle name="Followed Hyperlink" xfId="19993" builtinId="9" hidden="1"/>
    <cellStyle name="Followed Hyperlink" xfId="19991" builtinId="9" hidden="1"/>
    <cellStyle name="Followed Hyperlink" xfId="19989" builtinId="9" hidden="1"/>
    <cellStyle name="Followed Hyperlink" xfId="19987" builtinId="9" hidden="1"/>
    <cellStyle name="Followed Hyperlink" xfId="19985" builtinId="9" hidden="1"/>
    <cellStyle name="Followed Hyperlink" xfId="19983" builtinId="9" hidden="1"/>
    <cellStyle name="Followed Hyperlink" xfId="19981" builtinId="9" hidden="1"/>
    <cellStyle name="Followed Hyperlink" xfId="19979" builtinId="9" hidden="1"/>
    <cellStyle name="Followed Hyperlink" xfId="19977" builtinId="9" hidden="1"/>
    <cellStyle name="Followed Hyperlink" xfId="19975" builtinId="9" hidden="1"/>
    <cellStyle name="Followed Hyperlink" xfId="19973" builtinId="9" hidden="1"/>
    <cellStyle name="Followed Hyperlink" xfId="19971" builtinId="9" hidden="1"/>
    <cellStyle name="Followed Hyperlink" xfId="19969" builtinId="9" hidden="1"/>
    <cellStyle name="Followed Hyperlink" xfId="19967" builtinId="9" hidden="1"/>
    <cellStyle name="Followed Hyperlink" xfId="19965" builtinId="9" hidden="1"/>
    <cellStyle name="Followed Hyperlink" xfId="19964" builtinId="9" hidden="1"/>
    <cellStyle name="Followed Hyperlink" xfId="19962" builtinId="9" hidden="1"/>
    <cellStyle name="Followed Hyperlink" xfId="19960" builtinId="9" hidden="1"/>
    <cellStyle name="Followed Hyperlink" xfId="19958" builtinId="9" hidden="1"/>
    <cellStyle name="Followed Hyperlink" xfId="19956" builtinId="9" hidden="1"/>
    <cellStyle name="Followed Hyperlink" xfId="19954" builtinId="9" hidden="1"/>
    <cellStyle name="Followed Hyperlink" xfId="19952" builtinId="9" hidden="1"/>
    <cellStyle name="Followed Hyperlink" xfId="19950" builtinId="9" hidden="1"/>
    <cellStyle name="Followed Hyperlink" xfId="19948" builtinId="9" hidden="1"/>
    <cellStyle name="Followed Hyperlink" xfId="19946" builtinId="9" hidden="1"/>
    <cellStyle name="Followed Hyperlink" xfId="19944" builtinId="9" hidden="1"/>
    <cellStyle name="Followed Hyperlink" xfId="19942" builtinId="9" hidden="1"/>
    <cellStyle name="Followed Hyperlink" xfId="19940" builtinId="9" hidden="1"/>
    <cellStyle name="Followed Hyperlink" xfId="19938" builtinId="9" hidden="1"/>
    <cellStyle name="Followed Hyperlink" xfId="17779" builtinId="9" hidden="1"/>
    <cellStyle name="Followed Hyperlink" xfId="18974" builtinId="9" hidden="1"/>
    <cellStyle name="Followed Hyperlink" xfId="18670" builtinId="9" hidden="1"/>
    <cellStyle name="Followed Hyperlink" xfId="18705" builtinId="9" hidden="1"/>
    <cellStyle name="Followed Hyperlink" xfId="18491" builtinId="9" hidden="1"/>
    <cellStyle name="Followed Hyperlink" xfId="18781" builtinId="9" hidden="1"/>
    <cellStyle name="Followed Hyperlink" xfId="18905" builtinId="9" hidden="1"/>
    <cellStyle name="Followed Hyperlink" xfId="19001" builtinId="9" hidden="1"/>
    <cellStyle name="Followed Hyperlink" xfId="19011" builtinId="9" hidden="1"/>
    <cellStyle name="Followed Hyperlink" xfId="18942" builtinId="9" hidden="1"/>
    <cellStyle name="Followed Hyperlink" xfId="17684" builtinId="9" hidden="1"/>
    <cellStyle name="Followed Hyperlink" xfId="18707" builtinId="9" hidden="1"/>
    <cellStyle name="Followed Hyperlink" xfId="18676" builtinId="9" hidden="1"/>
    <cellStyle name="Followed Hyperlink" xfId="18710" builtinId="9" hidden="1"/>
    <cellStyle name="Followed Hyperlink" xfId="18908" builtinId="9" hidden="1"/>
    <cellStyle name="Followed Hyperlink" xfId="18493" builtinId="9" hidden="1"/>
    <cellStyle name="Followed Hyperlink" xfId="15288" builtinId="9" hidden="1"/>
    <cellStyle name="Followed Hyperlink" xfId="18049" builtinId="9" hidden="1"/>
    <cellStyle name="Followed Hyperlink" xfId="18906" builtinId="9" hidden="1"/>
    <cellStyle name="Followed Hyperlink" xfId="17692" builtinId="9" hidden="1"/>
    <cellStyle name="Followed Hyperlink" xfId="19004" builtinId="9" hidden="1"/>
    <cellStyle name="Followed Hyperlink" xfId="19009" builtinId="9" hidden="1"/>
    <cellStyle name="Followed Hyperlink" xfId="18782" builtinId="9" hidden="1"/>
    <cellStyle name="Followed Hyperlink" xfId="18672" builtinId="9" hidden="1"/>
    <cellStyle name="Followed Hyperlink" xfId="19003" builtinId="9" hidden="1"/>
    <cellStyle name="Followed Hyperlink" xfId="19937" builtinId="9" hidden="1"/>
    <cellStyle name="Followed Hyperlink" xfId="19941" builtinId="9" hidden="1"/>
    <cellStyle name="Followed Hyperlink" xfId="19945" builtinId="9" hidden="1"/>
    <cellStyle name="Followed Hyperlink" xfId="19949" builtinId="9" hidden="1"/>
    <cellStyle name="Followed Hyperlink" xfId="19953" builtinId="9" hidden="1"/>
    <cellStyle name="Followed Hyperlink" xfId="19957" builtinId="9" hidden="1"/>
    <cellStyle name="Followed Hyperlink" xfId="19961" builtinId="9" hidden="1"/>
    <cellStyle name="Followed Hyperlink" xfId="19720" builtinId="9" hidden="1"/>
    <cellStyle name="Followed Hyperlink" xfId="19968" builtinId="9" hidden="1"/>
    <cellStyle name="Followed Hyperlink" xfId="19972" builtinId="9" hidden="1"/>
    <cellStyle name="Followed Hyperlink" xfId="19976" builtinId="9" hidden="1"/>
    <cellStyle name="Followed Hyperlink" xfId="19980" builtinId="9" hidden="1"/>
    <cellStyle name="Followed Hyperlink" xfId="19984" builtinId="9" hidden="1"/>
    <cellStyle name="Followed Hyperlink" xfId="19988" builtinId="9" hidden="1"/>
    <cellStyle name="Followed Hyperlink" xfId="19992" builtinId="9" hidden="1"/>
    <cellStyle name="Followed Hyperlink" xfId="19996" builtinId="9" hidden="1"/>
    <cellStyle name="Followed Hyperlink" xfId="20000" builtinId="9" hidden="1"/>
    <cellStyle name="Followed Hyperlink" xfId="20004" builtinId="9" hidden="1"/>
    <cellStyle name="Followed Hyperlink" xfId="20008" builtinId="9" hidden="1"/>
    <cellStyle name="Followed Hyperlink" xfId="20012" builtinId="9" hidden="1"/>
    <cellStyle name="Followed Hyperlink" xfId="20016" builtinId="9" hidden="1"/>
    <cellStyle name="Followed Hyperlink" xfId="20020" builtinId="9" hidden="1"/>
    <cellStyle name="Followed Hyperlink" xfId="20024" builtinId="9" hidden="1"/>
    <cellStyle name="Followed Hyperlink" xfId="20028" builtinId="9" hidden="1"/>
    <cellStyle name="Followed Hyperlink" xfId="20032" builtinId="9" hidden="1"/>
    <cellStyle name="Followed Hyperlink" xfId="20036" builtinId="9" hidden="1"/>
    <cellStyle name="Followed Hyperlink" xfId="20040" builtinId="9" hidden="1"/>
    <cellStyle name="Followed Hyperlink" xfId="20044" builtinId="9" hidden="1"/>
    <cellStyle name="Followed Hyperlink" xfId="20048" builtinId="9" hidden="1"/>
    <cellStyle name="Followed Hyperlink" xfId="20052" builtinId="9" hidden="1"/>
    <cellStyle name="Followed Hyperlink" xfId="20056" builtinId="9" hidden="1"/>
    <cellStyle name="Followed Hyperlink" xfId="20060" builtinId="9" hidden="1"/>
    <cellStyle name="Followed Hyperlink" xfId="20064" builtinId="9" hidden="1"/>
    <cellStyle name="Followed Hyperlink" xfId="18838" builtinId="9" hidden="1"/>
    <cellStyle name="Followed Hyperlink" xfId="20071" builtinId="9" hidden="1"/>
    <cellStyle name="Followed Hyperlink" xfId="20075" builtinId="9" hidden="1"/>
    <cellStyle name="Followed Hyperlink" xfId="20079" builtinId="9" hidden="1"/>
    <cellStyle name="Followed Hyperlink" xfId="20083" builtinId="9" hidden="1"/>
    <cellStyle name="Followed Hyperlink" xfId="20087" builtinId="9" hidden="1"/>
    <cellStyle name="Followed Hyperlink" xfId="20091" builtinId="9" hidden="1"/>
    <cellStyle name="Followed Hyperlink" xfId="20095" builtinId="9" hidden="1"/>
    <cellStyle name="Followed Hyperlink" xfId="20099" builtinId="9" hidden="1"/>
    <cellStyle name="Followed Hyperlink" xfId="20103" builtinId="9" hidden="1"/>
    <cellStyle name="Followed Hyperlink" xfId="20107" builtinId="9" hidden="1"/>
    <cellStyle name="Followed Hyperlink" xfId="20111" builtinId="9" hidden="1"/>
    <cellStyle name="Followed Hyperlink" xfId="20115" builtinId="9" hidden="1"/>
    <cellStyle name="Followed Hyperlink" xfId="20119" builtinId="9" hidden="1"/>
    <cellStyle name="Followed Hyperlink" xfId="18028" builtinId="9" hidden="1"/>
    <cellStyle name="Followed Hyperlink" xfId="19909" builtinId="9" hidden="1"/>
    <cellStyle name="Followed Hyperlink" xfId="18711" builtinId="9" hidden="1"/>
    <cellStyle name="Followed Hyperlink" xfId="19014" builtinId="9" hidden="1"/>
    <cellStyle name="Followed Hyperlink" xfId="18768" builtinId="9" hidden="1"/>
    <cellStyle name="Followed Hyperlink" xfId="18875" builtinId="9" hidden="1"/>
    <cellStyle name="Followed Hyperlink" xfId="17833" builtinId="9" hidden="1"/>
    <cellStyle name="Followed Hyperlink" xfId="17735" builtinId="9" hidden="1"/>
    <cellStyle name="Followed Hyperlink" xfId="17690" builtinId="9" hidden="1"/>
    <cellStyle name="Followed Hyperlink" xfId="18799" builtinId="9" hidden="1"/>
    <cellStyle name="Followed Hyperlink" xfId="18687" builtinId="9" hidden="1"/>
    <cellStyle name="Followed Hyperlink" xfId="18878" builtinId="9" hidden="1"/>
    <cellStyle name="Followed Hyperlink" xfId="18921" builtinId="9" hidden="1"/>
    <cellStyle name="Followed Hyperlink" xfId="18977" builtinId="9" hidden="1"/>
    <cellStyle name="Followed Hyperlink" xfId="18763" builtinId="9" hidden="1"/>
    <cellStyle name="Followed Hyperlink" xfId="18784" builtinId="9" hidden="1"/>
    <cellStyle name="Followed Hyperlink" xfId="18861" builtinId="9" hidden="1"/>
    <cellStyle name="Followed Hyperlink" xfId="18963" builtinId="9" hidden="1"/>
    <cellStyle name="Followed Hyperlink" xfId="18959" builtinId="9" hidden="1"/>
    <cellStyle name="Followed Hyperlink" xfId="18946" builtinId="9" hidden="1"/>
    <cellStyle name="Followed Hyperlink" xfId="17046" builtinId="9" hidden="1"/>
    <cellStyle name="Followed Hyperlink" xfId="18689" builtinId="9" hidden="1"/>
    <cellStyle name="Followed Hyperlink" xfId="18807" builtinId="9" hidden="1"/>
    <cellStyle name="Followed Hyperlink" xfId="17683" builtinId="9" hidden="1"/>
    <cellStyle name="Followed Hyperlink" xfId="18718" builtinId="9" hidden="1"/>
    <cellStyle name="Followed Hyperlink" xfId="18720" builtinId="9" hidden="1"/>
    <cellStyle name="Followed Hyperlink" xfId="18492" builtinId="9" hidden="1"/>
    <cellStyle name="Followed Hyperlink" xfId="18787" builtinId="9" hidden="1"/>
    <cellStyle name="Followed Hyperlink" xfId="17689" builtinId="9" hidden="1"/>
    <cellStyle name="Followed Hyperlink" xfId="19013" builtinId="9" hidden="1"/>
    <cellStyle name="Followed Hyperlink" xfId="19000" builtinId="9" hidden="1"/>
    <cellStyle name="Followed Hyperlink" xfId="18798" builtinId="9" hidden="1"/>
    <cellStyle name="Followed Hyperlink" xfId="17688" builtinId="9" hidden="1"/>
    <cellStyle name="Followed Hyperlink" xfId="18723" builtinId="9" hidden="1"/>
    <cellStyle name="Followed Hyperlink" xfId="18724" builtinId="9" hidden="1"/>
    <cellStyle name="Followed Hyperlink" xfId="18698" builtinId="9" hidden="1"/>
    <cellStyle name="Followed Hyperlink" xfId="18700" builtinId="9" hidden="1"/>
    <cellStyle name="Followed Hyperlink" xfId="18810" builtinId="9" hidden="1"/>
    <cellStyle name="Followed Hyperlink" xfId="18949" builtinId="9" hidden="1"/>
    <cellStyle name="Followed Hyperlink" xfId="18764" builtinId="9" hidden="1"/>
    <cellStyle name="Followed Hyperlink" xfId="18839" builtinId="9" hidden="1"/>
    <cellStyle name="Followed Hyperlink" xfId="19719" builtinId="9" hidden="1"/>
    <cellStyle name="Followed Hyperlink" xfId="16870" builtinId="9" hidden="1"/>
    <cellStyle name="Followed Hyperlink" xfId="19701" builtinId="9" hidden="1"/>
    <cellStyle name="Followed Hyperlink" xfId="15428" builtinId="9" hidden="1"/>
    <cellStyle name="Followed Hyperlink" xfId="19700" builtinId="9" hidden="1"/>
    <cellStyle name="Followed Hyperlink" xfId="17774" builtinId="9" hidden="1"/>
    <cellStyle name="Followed Hyperlink" xfId="19786" builtinId="9" hidden="1"/>
    <cellStyle name="Followed Hyperlink" xfId="19699" builtinId="9" hidden="1"/>
    <cellStyle name="Followed Hyperlink" xfId="19698" builtinId="9" hidden="1"/>
    <cellStyle name="Followed Hyperlink" xfId="18841" builtinId="9" hidden="1"/>
    <cellStyle name="Followed Hyperlink" xfId="19696" builtinId="9" hidden="1"/>
    <cellStyle name="Followed Hyperlink" xfId="19821" builtinId="9" hidden="1"/>
    <cellStyle name="Followed Hyperlink" xfId="18746" builtinId="9" hidden="1"/>
    <cellStyle name="Followed Hyperlink" xfId="19693" builtinId="9" hidden="1"/>
    <cellStyle name="Followed Hyperlink" xfId="19903" builtinId="9" hidden="1"/>
    <cellStyle name="Followed Hyperlink" xfId="19899" builtinId="9" hidden="1"/>
    <cellStyle name="Followed Hyperlink" xfId="19862" builtinId="9" hidden="1"/>
    <cellStyle name="Followed Hyperlink" xfId="19861" builtinId="9" hidden="1"/>
    <cellStyle name="Followed Hyperlink" xfId="19860" builtinId="9" hidden="1"/>
    <cellStyle name="Followed Hyperlink" xfId="19826" builtinId="9" hidden="1"/>
    <cellStyle name="Followed Hyperlink" xfId="19888" builtinId="9" hidden="1"/>
    <cellStyle name="Followed Hyperlink" xfId="19881" builtinId="9" hidden="1"/>
    <cellStyle name="Followed Hyperlink" xfId="19853" builtinId="9" hidden="1"/>
    <cellStyle name="Followed Hyperlink" xfId="19823" builtinId="9" hidden="1"/>
    <cellStyle name="Followed Hyperlink" xfId="19763" builtinId="9" hidden="1"/>
    <cellStyle name="Followed Hyperlink" xfId="19891" builtinId="9" hidden="1"/>
    <cellStyle name="Followed Hyperlink" xfId="19883" builtinId="9" hidden="1"/>
    <cellStyle name="Followed Hyperlink" xfId="19855" builtinId="9" hidden="1"/>
    <cellStyle name="Followed Hyperlink" xfId="19825" builtinId="9" hidden="1"/>
    <cellStyle name="Followed Hyperlink" xfId="19782" builtinId="9" hidden="1"/>
    <cellStyle name="Followed Hyperlink" xfId="19850" builtinId="9" hidden="1"/>
    <cellStyle name="Followed Hyperlink" xfId="19687" builtinId="9" hidden="1"/>
    <cellStyle name="Followed Hyperlink" xfId="19686" builtinId="9" hidden="1"/>
    <cellStyle name="Followed Hyperlink" xfId="19685" builtinId="9" hidden="1"/>
    <cellStyle name="Followed Hyperlink" xfId="19684" builtinId="9" hidden="1"/>
    <cellStyle name="Followed Hyperlink" xfId="19683" builtinId="9" hidden="1"/>
    <cellStyle name="Followed Hyperlink" xfId="19682" builtinId="9" hidden="1"/>
    <cellStyle name="Followed Hyperlink" xfId="19681" builtinId="9" hidden="1"/>
    <cellStyle name="Followed Hyperlink" xfId="19680" builtinId="9" hidden="1"/>
    <cellStyle name="Followed Hyperlink" xfId="15935" builtinId="9" hidden="1"/>
    <cellStyle name="Followed Hyperlink" xfId="19781" builtinId="9" hidden="1"/>
    <cellStyle name="Followed Hyperlink" xfId="18850" builtinId="9" hidden="1"/>
    <cellStyle name="Followed Hyperlink" xfId="19780" builtinId="9" hidden="1"/>
    <cellStyle name="Followed Hyperlink" xfId="19679" builtinId="9" hidden="1"/>
    <cellStyle name="Followed Hyperlink" xfId="18844" builtinId="9" hidden="1"/>
    <cellStyle name="Followed Hyperlink" xfId="18742" builtinId="9" hidden="1"/>
    <cellStyle name="Followed Hyperlink" xfId="19741" builtinId="9" hidden="1"/>
    <cellStyle name="Followed Hyperlink" xfId="19678" builtinId="9" hidden="1"/>
    <cellStyle name="Followed Hyperlink" xfId="17915" builtinId="9" hidden="1"/>
    <cellStyle name="Followed Hyperlink" xfId="19754" builtinId="9" hidden="1"/>
    <cellStyle name="Followed Hyperlink" xfId="19753" builtinId="9" hidden="1"/>
    <cellStyle name="Followed Hyperlink" xfId="19779" builtinId="9" hidden="1"/>
    <cellStyle name="Followed Hyperlink" xfId="19733" builtinId="9" hidden="1"/>
    <cellStyle name="Followed Hyperlink" xfId="15940" builtinId="9" hidden="1"/>
    <cellStyle name="Followed Hyperlink" xfId="19677" builtinId="9" hidden="1"/>
    <cellStyle name="Followed Hyperlink" xfId="19604" builtinId="9" hidden="1"/>
    <cellStyle name="Followed Hyperlink" xfId="18774" builtinId="9" hidden="1"/>
    <cellStyle name="Followed Hyperlink" xfId="19603" builtinId="9" hidden="1"/>
    <cellStyle name="Followed Hyperlink" xfId="19352" builtinId="9" hidden="1"/>
    <cellStyle name="Followed Hyperlink" xfId="18702" builtinId="9" hidden="1"/>
    <cellStyle name="Followed Hyperlink" xfId="19767" builtinId="9" hidden="1"/>
    <cellStyle name="Followed Hyperlink" xfId="19602" builtinId="9" hidden="1"/>
    <cellStyle name="Followed Hyperlink" xfId="17873" builtinId="9" hidden="1"/>
    <cellStyle name="Followed Hyperlink" xfId="19601" builtinId="9" hidden="1"/>
    <cellStyle name="Followed Hyperlink" xfId="17884" builtinId="9" hidden="1"/>
    <cellStyle name="Followed Hyperlink" xfId="18883" builtinId="9" hidden="1"/>
    <cellStyle name="Followed Hyperlink" xfId="19766" builtinId="9" hidden="1"/>
    <cellStyle name="Followed Hyperlink" xfId="19451" builtinId="9" hidden="1"/>
    <cellStyle name="Followed Hyperlink" xfId="18865" builtinId="9" hidden="1"/>
    <cellStyle name="Followed Hyperlink" xfId="18830" builtinId="9" hidden="1"/>
    <cellStyle name="Followed Hyperlink" xfId="16762" builtinId="9" hidden="1"/>
    <cellStyle name="Followed Hyperlink" xfId="18812" builtinId="9" hidden="1"/>
    <cellStyle name="Followed Hyperlink" xfId="19916" builtinId="9" hidden="1"/>
    <cellStyle name="Followed Hyperlink" xfId="19765" builtinId="9" hidden="1"/>
    <cellStyle name="Followed Hyperlink" xfId="19803" builtinId="9" hidden="1"/>
    <cellStyle name="Followed Hyperlink" xfId="19676" builtinId="9" hidden="1"/>
    <cellStyle name="Followed Hyperlink" xfId="19392" builtinId="9" hidden="1"/>
    <cellStyle name="Followed Hyperlink" xfId="18980" builtinId="9" hidden="1"/>
    <cellStyle name="Followed Hyperlink" xfId="19447" builtinId="9" hidden="1"/>
    <cellStyle name="Followed Hyperlink" xfId="15832" builtinId="9" hidden="1"/>
    <cellStyle name="Followed Hyperlink" xfId="18948" builtinId="9" hidden="1"/>
    <cellStyle name="Followed Hyperlink" xfId="19764" builtinId="9" hidden="1"/>
    <cellStyle name="Followed Hyperlink" xfId="19393" builtinId="9" hidden="1"/>
    <cellStyle name="Followed Hyperlink" xfId="18995" builtinId="9" hidden="1"/>
    <cellStyle name="Followed Hyperlink" xfId="19394" builtinId="9" hidden="1"/>
    <cellStyle name="Followed Hyperlink" xfId="18662" builtinId="9" hidden="1"/>
    <cellStyle name="Followed Hyperlink" xfId="19395" builtinId="9" hidden="1"/>
    <cellStyle name="Followed Hyperlink" xfId="18769" builtinId="9" hidden="1"/>
    <cellStyle name="Followed Hyperlink" xfId="17800" builtinId="9" hidden="1"/>
    <cellStyle name="Followed Hyperlink" xfId="19208" builtinId="9" hidden="1"/>
    <cellStyle name="Followed Hyperlink" xfId="18899" builtinId="9" hidden="1"/>
    <cellStyle name="Followed Hyperlink" xfId="20271" builtinId="9" hidden="1"/>
    <cellStyle name="Followed Hyperlink" xfId="20272" builtinId="9" hidden="1"/>
    <cellStyle name="Followed Hyperlink" xfId="20273" builtinId="9" hidden="1"/>
    <cellStyle name="Followed Hyperlink" xfId="20274" builtinId="9" hidden="1"/>
    <cellStyle name="Followed Hyperlink" xfId="20275" builtinId="9" hidden="1"/>
    <cellStyle name="Followed Hyperlink" xfId="20276" builtinId="9" hidden="1"/>
    <cellStyle name="Followed Hyperlink" xfId="20277" builtinId="9" hidden="1"/>
    <cellStyle name="Followed Hyperlink" xfId="20278" builtinId="9" hidden="1"/>
    <cellStyle name="Followed Hyperlink" xfId="20279" builtinId="9" hidden="1"/>
    <cellStyle name="Followed Hyperlink" xfId="20280" builtinId="9" hidden="1"/>
    <cellStyle name="Followed Hyperlink" xfId="20281" builtinId="9" hidden="1"/>
    <cellStyle name="Followed Hyperlink" xfId="20282" builtinId="9" hidden="1"/>
    <cellStyle name="Followed Hyperlink" xfId="20283" builtinId="9" hidden="1"/>
    <cellStyle name="Followed Hyperlink" xfId="20284" builtinId="9" hidden="1"/>
    <cellStyle name="Followed Hyperlink" xfId="20285" builtinId="9" hidden="1"/>
    <cellStyle name="Followed Hyperlink" xfId="20286" builtinId="9" hidden="1"/>
    <cellStyle name="Followed Hyperlink" xfId="20287"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3" builtinId="9" hidden="1"/>
    <cellStyle name="Followed Hyperlink" xfId="20294" builtinId="9" hidden="1"/>
    <cellStyle name="Followed Hyperlink" xfId="20295" builtinId="9" hidden="1"/>
    <cellStyle name="Followed Hyperlink" xfId="20296" builtinId="9" hidden="1"/>
    <cellStyle name="Followed Hyperlink" xfId="20297" builtinId="9" hidden="1"/>
    <cellStyle name="Followed Hyperlink" xfId="20298" builtinId="9" hidden="1"/>
    <cellStyle name="Followed Hyperlink" xfId="20299" builtinId="9" hidden="1"/>
    <cellStyle name="Followed Hyperlink" xfId="20300" builtinId="9" hidden="1"/>
    <cellStyle name="Followed Hyperlink" xfId="20301" builtinId="9" hidden="1"/>
    <cellStyle name="Followed Hyperlink" xfId="20302" builtinId="9" hidden="1"/>
    <cellStyle name="Followed Hyperlink" xfId="20303" builtinId="9" hidden="1"/>
    <cellStyle name="Followed Hyperlink" xfId="20304" builtinId="9" hidden="1"/>
    <cellStyle name="Followed Hyperlink" xfId="20305" builtinId="9" hidden="1"/>
    <cellStyle name="Followed Hyperlink" xfId="20306" builtinId="9" hidden="1"/>
    <cellStyle name="Followed Hyperlink" xfId="20307" builtinId="9" hidden="1"/>
    <cellStyle name="Followed Hyperlink" xfId="20308" builtinId="9" hidden="1"/>
    <cellStyle name="Followed Hyperlink" xfId="20309" builtinId="9" hidden="1"/>
    <cellStyle name="Followed Hyperlink" xfId="20314" builtinId="9" hidden="1"/>
    <cellStyle name="Followed Hyperlink" xfId="20315" builtinId="9" hidden="1"/>
    <cellStyle name="Followed Hyperlink" xfId="20316" builtinId="9" hidden="1"/>
    <cellStyle name="Followed Hyperlink" xfId="20317" builtinId="9" hidden="1"/>
    <cellStyle name="Followed Hyperlink" xfId="20318" builtinId="9" hidden="1"/>
    <cellStyle name="Followed Hyperlink" xfId="20319" builtinId="9" hidden="1"/>
    <cellStyle name="Followed Hyperlink" xfId="20320" builtinId="9" hidden="1"/>
    <cellStyle name="Followed Hyperlink" xfId="20321" builtinId="9" hidden="1"/>
    <cellStyle name="Followed Hyperlink" xfId="20322" builtinId="9" hidden="1"/>
    <cellStyle name="Followed Hyperlink" xfId="20323" builtinId="9" hidden="1"/>
    <cellStyle name="Followed Hyperlink" xfId="20324" builtinId="9" hidden="1"/>
    <cellStyle name="Followed Hyperlink" xfId="20325"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1" builtinId="9" hidden="1"/>
    <cellStyle name="Followed Hyperlink" xfId="20332" builtinId="9" hidden="1"/>
    <cellStyle name="Followed Hyperlink" xfId="20333" builtinId="9" hidden="1"/>
    <cellStyle name="Followed Hyperlink" xfId="20334" builtinId="9" hidden="1"/>
    <cellStyle name="Followed Hyperlink" xfId="20335" builtinId="9" hidden="1"/>
    <cellStyle name="Followed Hyperlink" xfId="20336" builtinId="9" hidden="1"/>
    <cellStyle name="Followed Hyperlink" xfId="20337" builtinId="9" hidden="1"/>
    <cellStyle name="Followed Hyperlink" xfId="20338" builtinId="9" hidden="1"/>
    <cellStyle name="Followed Hyperlink" xfId="20339" builtinId="9" hidden="1"/>
    <cellStyle name="Followed Hyperlink" xfId="20340" builtinId="9" hidden="1"/>
    <cellStyle name="Followed Hyperlink" xfId="20341" builtinId="9" hidden="1"/>
    <cellStyle name="Followed Hyperlink" xfId="20342" builtinId="9" hidden="1"/>
    <cellStyle name="Followed Hyperlink" xfId="20343" builtinId="9" hidden="1"/>
    <cellStyle name="Followed Hyperlink" xfId="20344" builtinId="9" hidden="1"/>
    <cellStyle name="Followed Hyperlink" xfId="20345" builtinId="9" hidden="1"/>
    <cellStyle name="Followed Hyperlink" xfId="20346" builtinId="9" hidden="1"/>
    <cellStyle name="Followed Hyperlink" xfId="20347" builtinId="9" hidden="1"/>
    <cellStyle name="Followed Hyperlink" xfId="20348" builtinId="9" hidden="1"/>
    <cellStyle name="Followed Hyperlink" xfId="20349" builtinId="9" hidden="1"/>
    <cellStyle name="Followed Hyperlink" xfId="20350" builtinId="9" hidden="1"/>
    <cellStyle name="Followed Hyperlink" xfId="20351" builtinId="9" hidden="1"/>
    <cellStyle name="Followed Hyperlink" xfId="20352" builtinId="9" hidden="1"/>
    <cellStyle name="Followed Hyperlink" xfId="20353" builtinId="9" hidden="1"/>
    <cellStyle name="Followed Hyperlink" xfId="20354" builtinId="9" hidden="1"/>
    <cellStyle name="Followed Hyperlink" xfId="20355" builtinId="9" hidden="1"/>
    <cellStyle name="Followed Hyperlink" xfId="20356" builtinId="9" hidden="1"/>
    <cellStyle name="Followed Hyperlink" xfId="20357" builtinId="9" hidden="1"/>
    <cellStyle name="Followed Hyperlink" xfId="20358" builtinId="9" hidden="1"/>
    <cellStyle name="Followed Hyperlink" xfId="20359" builtinId="9" hidden="1"/>
    <cellStyle name="Followed Hyperlink" xfId="20360" builtinId="9" hidden="1"/>
    <cellStyle name="Followed Hyperlink" xfId="20361" builtinId="9" hidden="1"/>
    <cellStyle name="Followed Hyperlink" xfId="20362" builtinId="9" hidden="1"/>
    <cellStyle name="Followed Hyperlink" xfId="20363" builtinId="9" hidden="1"/>
    <cellStyle name="Followed Hyperlink" xfId="20366" builtinId="9" hidden="1"/>
    <cellStyle name="Followed Hyperlink" xfId="20367" builtinId="9" hidden="1"/>
    <cellStyle name="Followed Hyperlink" xfId="20368" builtinId="9" hidden="1"/>
    <cellStyle name="Followed Hyperlink" xfId="20369" builtinId="9" hidden="1"/>
    <cellStyle name="Followed Hyperlink" xfId="20370" builtinId="9" hidden="1"/>
    <cellStyle name="Followed Hyperlink" xfId="20371" builtinId="9" hidden="1"/>
    <cellStyle name="Followed Hyperlink" xfId="20372" builtinId="9" hidden="1"/>
    <cellStyle name="Followed Hyperlink" xfId="20373" builtinId="9" hidden="1"/>
    <cellStyle name="Followed Hyperlink" xfId="20374" builtinId="9" hidden="1"/>
    <cellStyle name="Followed Hyperlink" xfId="20375" builtinId="9" hidden="1"/>
    <cellStyle name="Followed Hyperlink" xfId="20376" builtinId="9" hidden="1"/>
    <cellStyle name="Followed Hyperlink" xfId="20377" builtinId="9" hidden="1"/>
    <cellStyle name="Followed Hyperlink" xfId="20378" builtinId="9" hidden="1"/>
    <cellStyle name="Followed Hyperlink" xfId="20379" builtinId="9" hidden="1"/>
    <cellStyle name="Followed Hyperlink" xfId="20380" builtinId="9" hidden="1"/>
    <cellStyle name="Followed Hyperlink" xfId="20381" builtinId="9" hidden="1"/>
    <cellStyle name="Followed Hyperlink" xfId="20382" builtinId="9" hidden="1"/>
    <cellStyle name="Followed Hyperlink" xfId="20383" builtinId="9" hidden="1"/>
    <cellStyle name="Followed Hyperlink" xfId="20384" builtinId="9" hidden="1"/>
    <cellStyle name="Followed Hyperlink" xfId="20385" builtinId="9" hidden="1"/>
    <cellStyle name="Followed Hyperlink" xfId="20386" builtinId="9" hidden="1"/>
    <cellStyle name="Followed Hyperlink" xfId="20387" builtinId="9" hidden="1"/>
    <cellStyle name="Followed Hyperlink" xfId="20388" builtinId="9" hidden="1"/>
    <cellStyle name="Followed Hyperlink" xfId="20389" builtinId="9" hidden="1"/>
    <cellStyle name="Followed Hyperlink" xfId="20390" builtinId="9" hidden="1"/>
    <cellStyle name="Followed Hyperlink" xfId="20391" builtinId="9" hidden="1"/>
    <cellStyle name="Followed Hyperlink" xfId="20392" builtinId="9" hidden="1"/>
    <cellStyle name="Followed Hyperlink" xfId="20393" builtinId="9" hidden="1"/>
    <cellStyle name="Followed Hyperlink" xfId="20394" builtinId="9" hidden="1"/>
    <cellStyle name="Followed Hyperlink" xfId="20395" builtinId="9" hidden="1"/>
    <cellStyle name="Followed Hyperlink" xfId="20396" builtinId="9" hidden="1"/>
    <cellStyle name="Followed Hyperlink" xfId="20397" builtinId="9" hidden="1"/>
    <cellStyle name="Followed Hyperlink" xfId="20398" builtinId="9" hidden="1"/>
    <cellStyle name="Followed Hyperlink" xfId="20399" builtinId="9" hidden="1"/>
    <cellStyle name="Followed Hyperlink" xfId="20400" builtinId="9" hidden="1"/>
    <cellStyle name="Followed Hyperlink" xfId="20401"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07" builtinId="9" hidden="1"/>
    <cellStyle name="Followed Hyperlink" xfId="20408" builtinId="9" hidden="1"/>
    <cellStyle name="Followed Hyperlink" xfId="20409" builtinId="9" hidden="1"/>
    <cellStyle name="Followed Hyperlink" xfId="20410" builtinId="9" hidden="1"/>
    <cellStyle name="Followed Hyperlink" xfId="20411" builtinId="9" hidden="1"/>
    <cellStyle name="Followed Hyperlink" xfId="20412" builtinId="9" hidden="1"/>
    <cellStyle name="Followed Hyperlink" xfId="20413" builtinId="9" hidden="1"/>
    <cellStyle name="Followed Hyperlink" xfId="20414" builtinId="9" hidden="1"/>
    <cellStyle name="Followed Hyperlink" xfId="20415" builtinId="9" hidden="1"/>
    <cellStyle name="Followed Hyperlink" xfId="20416" builtinId="9" hidden="1"/>
    <cellStyle name="Followed Hyperlink" xfId="20417" builtinId="9" hidden="1"/>
    <cellStyle name="Followed Hyperlink" xfId="20418" builtinId="9" hidden="1"/>
    <cellStyle name="Followed Hyperlink" xfId="20419" builtinId="9" hidden="1"/>
    <cellStyle name="Followed Hyperlink" xfId="20420" builtinId="9" hidden="1"/>
    <cellStyle name="Followed Hyperlink" xfId="20421" builtinId="9" hidden="1"/>
    <cellStyle name="Followed Hyperlink" xfId="20422" builtinId="9" hidden="1"/>
    <cellStyle name="Followed Hyperlink" xfId="20423" builtinId="9" hidden="1"/>
    <cellStyle name="Followed Hyperlink" xfId="20424" builtinId="9" hidden="1"/>
    <cellStyle name="Followed Hyperlink" xfId="20425" builtinId="9" hidden="1"/>
    <cellStyle name="Followed Hyperlink" xfId="20426" builtinId="9" hidden="1"/>
    <cellStyle name="Followed Hyperlink" xfId="20427" builtinId="9" hidden="1"/>
    <cellStyle name="Followed Hyperlink" xfId="20428" builtinId="9" hidden="1"/>
    <cellStyle name="Followed Hyperlink" xfId="20429" builtinId="9" hidden="1"/>
    <cellStyle name="Followed Hyperlink" xfId="20430" builtinId="9" hidden="1"/>
    <cellStyle name="Followed Hyperlink" xfId="20431" builtinId="9" hidden="1"/>
    <cellStyle name="Followed Hyperlink" xfId="20432" builtinId="9" hidden="1"/>
    <cellStyle name="Followed Hyperlink" xfId="20433" builtinId="9" hidden="1"/>
    <cellStyle name="Followed Hyperlink" xfId="20434" builtinId="9" hidden="1"/>
    <cellStyle name="Followed Hyperlink" xfId="20435" builtinId="9" hidden="1"/>
    <cellStyle name="Followed Hyperlink" xfId="20436" builtinId="9" hidden="1"/>
    <cellStyle name="Followed Hyperlink" xfId="20437" builtinId="9" hidden="1"/>
    <cellStyle name="Followed Hyperlink" xfId="20438" builtinId="9" hidden="1"/>
    <cellStyle name="Followed Hyperlink" xfId="20439"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45" builtinId="9" hidden="1"/>
    <cellStyle name="Followed Hyperlink" xfId="20446" builtinId="9" hidden="1"/>
    <cellStyle name="Followed Hyperlink" xfId="20447" builtinId="9" hidden="1"/>
    <cellStyle name="Followed Hyperlink" xfId="20448" builtinId="9" hidden="1"/>
    <cellStyle name="Followed Hyperlink" xfId="20449" builtinId="9" hidden="1"/>
    <cellStyle name="Followed Hyperlink" xfId="20450" builtinId="9" hidden="1"/>
    <cellStyle name="Followed Hyperlink" xfId="20451" builtinId="9" hidden="1"/>
    <cellStyle name="Followed Hyperlink" xfId="20452" builtinId="9" hidden="1"/>
    <cellStyle name="Followed Hyperlink" xfId="20453" builtinId="9" hidden="1"/>
    <cellStyle name="Followed Hyperlink" xfId="20454" builtinId="9" hidden="1"/>
    <cellStyle name="Followed Hyperlink" xfId="20455" builtinId="9" hidden="1"/>
    <cellStyle name="Followed Hyperlink" xfId="20456" builtinId="9" hidden="1"/>
    <cellStyle name="Followed Hyperlink" xfId="20457" builtinId="9" hidden="1"/>
    <cellStyle name="Followed Hyperlink" xfId="20458" builtinId="9" hidden="1"/>
    <cellStyle name="Followed Hyperlink" xfId="20459" builtinId="9" hidden="1"/>
    <cellStyle name="Followed Hyperlink" xfId="20460" builtinId="9" hidden="1"/>
    <cellStyle name="Followed Hyperlink" xfId="20461" builtinId="9" hidden="1"/>
    <cellStyle name="Followed Hyperlink" xfId="20462" builtinId="9" hidden="1"/>
    <cellStyle name="Followed Hyperlink" xfId="20463" builtinId="9" hidden="1"/>
    <cellStyle name="Followed Hyperlink" xfId="20464" builtinId="9" hidden="1"/>
    <cellStyle name="Followed Hyperlink" xfId="20465" builtinId="9" hidden="1"/>
    <cellStyle name="Followed Hyperlink" xfId="20466" builtinId="9" hidden="1"/>
    <cellStyle name="Followed Hyperlink" xfId="20467" builtinId="9" hidden="1"/>
    <cellStyle name="Followed Hyperlink" xfId="20468" builtinId="9" hidden="1"/>
    <cellStyle name="Followed Hyperlink" xfId="20469" builtinId="9" hidden="1"/>
    <cellStyle name="Followed Hyperlink" xfId="20470" builtinId="9" hidden="1"/>
    <cellStyle name="Followed Hyperlink" xfId="20471" builtinId="9" hidden="1"/>
    <cellStyle name="Followed Hyperlink" xfId="20472" builtinId="9" hidden="1"/>
    <cellStyle name="Followed Hyperlink" xfId="20473" builtinId="9" hidden="1"/>
    <cellStyle name="Followed Hyperlink" xfId="20474" builtinId="9" hidden="1"/>
    <cellStyle name="Followed Hyperlink" xfId="20475" builtinId="9" hidden="1"/>
    <cellStyle name="Followed Hyperlink" xfId="20476" builtinId="9" hidden="1"/>
    <cellStyle name="Followed Hyperlink" xfId="20477"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3" builtinId="9" hidden="1"/>
    <cellStyle name="Followed Hyperlink" xfId="20484" builtinId="9" hidden="1"/>
    <cellStyle name="Followed Hyperlink" xfId="20485" builtinId="9" hidden="1"/>
    <cellStyle name="Followed Hyperlink" xfId="20486" builtinId="9" hidden="1"/>
    <cellStyle name="Followed Hyperlink" xfId="20487" builtinId="9" hidden="1"/>
    <cellStyle name="Followed Hyperlink" xfId="20488" builtinId="9" hidden="1"/>
    <cellStyle name="Followed Hyperlink" xfId="20489" builtinId="9" hidden="1"/>
    <cellStyle name="Followed Hyperlink" xfId="20490" builtinId="9" hidden="1"/>
    <cellStyle name="Followed Hyperlink" xfId="20491" builtinId="9" hidden="1"/>
    <cellStyle name="Followed Hyperlink" xfId="20492" builtinId="9" hidden="1"/>
    <cellStyle name="Followed Hyperlink" xfId="20493" builtinId="9" hidden="1"/>
    <cellStyle name="Followed Hyperlink" xfId="20494" builtinId="9" hidden="1"/>
    <cellStyle name="Followed Hyperlink" xfId="20495" builtinId="9" hidden="1"/>
    <cellStyle name="Followed Hyperlink" xfId="20496" builtinId="9" hidden="1"/>
    <cellStyle name="Followed Hyperlink" xfId="20497" builtinId="9" hidden="1"/>
    <cellStyle name="Followed Hyperlink" xfId="20498" builtinId="9" hidden="1"/>
    <cellStyle name="Followed Hyperlink" xfId="20499" builtinId="9" hidden="1"/>
    <cellStyle name="Followed Hyperlink" xfId="20500" builtinId="9" hidden="1"/>
    <cellStyle name="Followed Hyperlink" xfId="20501" builtinId="9" hidden="1"/>
    <cellStyle name="Followed Hyperlink" xfId="20502" builtinId="9" hidden="1"/>
    <cellStyle name="Followed Hyperlink" xfId="20503" builtinId="9" hidden="1"/>
    <cellStyle name="Followed Hyperlink" xfId="20504" builtinId="9" hidden="1"/>
    <cellStyle name="Followed Hyperlink" xfId="20505" builtinId="9" hidden="1"/>
    <cellStyle name="Followed Hyperlink" xfId="20506" builtinId="9" hidden="1"/>
    <cellStyle name="Followed Hyperlink" xfId="20507" builtinId="9" hidden="1"/>
    <cellStyle name="Followed Hyperlink" xfId="20508" builtinId="9" hidden="1"/>
    <cellStyle name="Followed Hyperlink" xfId="20509" builtinId="9" hidden="1"/>
    <cellStyle name="Followed Hyperlink" xfId="20510" builtinId="9" hidden="1"/>
    <cellStyle name="Followed Hyperlink" xfId="20511" builtinId="9" hidden="1"/>
    <cellStyle name="Followed Hyperlink" xfId="20512" builtinId="9" hidden="1"/>
    <cellStyle name="Followed Hyperlink" xfId="20513" builtinId="9" hidden="1"/>
    <cellStyle name="Followed Hyperlink" xfId="19608" builtinId="9" hidden="1"/>
    <cellStyle name="Followed Hyperlink" xfId="20701" builtinId="9" hidden="1"/>
    <cellStyle name="Followed Hyperlink" xfId="20674" builtinId="9" hidden="1"/>
    <cellStyle name="Followed Hyperlink" xfId="20610" builtinId="9" hidden="1"/>
    <cellStyle name="Followed Hyperlink" xfId="20597" builtinId="9" hidden="1"/>
    <cellStyle name="Followed Hyperlink" xfId="20600" builtinId="9" hidden="1"/>
    <cellStyle name="Followed Hyperlink" xfId="20640" builtinId="9" hidden="1"/>
    <cellStyle name="Followed Hyperlink" xfId="20551" builtinId="9" hidden="1"/>
    <cellStyle name="Followed Hyperlink" xfId="19769" builtinId="9" hidden="1"/>
    <cellStyle name="Followed Hyperlink" xfId="20591" builtinId="9" hidden="1"/>
    <cellStyle name="Followed Hyperlink" xfId="20539" builtinId="9" hidden="1"/>
    <cellStyle name="Followed Hyperlink" xfId="20637" builtinId="9" hidden="1"/>
    <cellStyle name="Followed Hyperlink" xfId="20538" builtinId="9" hidden="1"/>
    <cellStyle name="Followed Hyperlink" xfId="19605" builtinId="9" hidden="1"/>
    <cellStyle name="Followed Hyperlink" xfId="20722" builtinId="9" hidden="1"/>
    <cellStyle name="Followed Hyperlink" xfId="20634" builtinId="9" hidden="1"/>
    <cellStyle name="Followed Hyperlink" xfId="20583" builtinId="9" hidden="1"/>
    <cellStyle name="Followed Hyperlink" xfId="20536" builtinId="9" hidden="1"/>
    <cellStyle name="Followed Hyperlink" xfId="20537" builtinId="9" hidden="1"/>
    <cellStyle name="Followed Hyperlink" xfId="21056" builtinId="9" hidden="1"/>
    <cellStyle name="Followed Hyperlink" xfId="20723" builtinId="9" hidden="1"/>
    <cellStyle name="Followed Hyperlink" xfId="20727" builtinId="9" hidden="1"/>
    <cellStyle name="Followed Hyperlink" xfId="20666" builtinId="9" hidden="1"/>
    <cellStyle name="Followed Hyperlink" xfId="20665" builtinId="9" hidden="1"/>
    <cellStyle name="Followed Hyperlink" xfId="20664" builtinId="9" hidden="1"/>
    <cellStyle name="Followed Hyperlink" xfId="20663" builtinId="9" hidden="1"/>
    <cellStyle name="Followed Hyperlink" xfId="20550" builtinId="9" hidden="1"/>
    <cellStyle name="Followed Hyperlink" xfId="18743" builtinId="9" hidden="1"/>
    <cellStyle name="Followed Hyperlink" xfId="20535" builtinId="9" hidden="1"/>
    <cellStyle name="Followed Hyperlink" xfId="20710" builtinId="9" hidden="1"/>
    <cellStyle name="Followed Hyperlink" xfId="20533" builtinId="9" hidden="1"/>
    <cellStyle name="Followed Hyperlink" xfId="20534" builtinId="9" hidden="1"/>
    <cellStyle name="Followed Hyperlink" xfId="19770" builtinId="9" hidden="1"/>
    <cellStyle name="Followed Hyperlink" xfId="20641" builtinId="9" hidden="1"/>
    <cellStyle name="Followed Hyperlink" xfId="20548" builtinId="9" hidden="1"/>
    <cellStyle name="Followed Hyperlink" xfId="20549" builtinId="9" hidden="1"/>
    <cellStyle name="Followed Hyperlink" xfId="18987" builtinId="9" hidden="1"/>
    <cellStyle name="Followed Hyperlink" xfId="20662" builtinId="9" hidden="1"/>
    <cellStyle name="Followed Hyperlink" xfId="17882" builtinId="9" hidden="1"/>
    <cellStyle name="Followed Hyperlink" xfId="20705" builtinId="9" hidden="1"/>
    <cellStyle name="Followed Hyperlink" xfId="20686" builtinId="9" hidden="1"/>
    <cellStyle name="Followed Hyperlink" xfId="20661" builtinId="9" hidden="1"/>
    <cellStyle name="Followed Hyperlink" xfId="20692" builtinId="9" hidden="1"/>
    <cellStyle name="Followed Hyperlink" xfId="20649" builtinId="9" hidden="1"/>
    <cellStyle name="Followed Hyperlink" xfId="20694" builtinId="9" hidden="1"/>
    <cellStyle name="Followed Hyperlink" xfId="20660" builtinId="9" hidden="1"/>
    <cellStyle name="Followed Hyperlink" xfId="20659" builtinId="9" hidden="1"/>
    <cellStyle name="Followed Hyperlink" xfId="20658" builtinId="9" hidden="1"/>
    <cellStyle name="Followed Hyperlink" xfId="19796" builtinId="9" hidden="1"/>
    <cellStyle name="Followed Hyperlink" xfId="20647" builtinId="9" hidden="1"/>
    <cellStyle name="Followed Hyperlink" xfId="18842" builtinId="9" hidden="1"/>
    <cellStyle name="Followed Hyperlink" xfId="19795" builtinId="9" hidden="1"/>
    <cellStyle name="Followed Hyperlink" xfId="20703" builtinId="9" hidden="1"/>
    <cellStyle name="Followed Hyperlink" xfId="20676" builtinId="9" hidden="1"/>
    <cellStyle name="Followed Hyperlink" xfId="20611" builtinId="9" hidden="1"/>
    <cellStyle name="Followed Hyperlink" xfId="20589" builtinId="9" hidden="1"/>
    <cellStyle name="Followed Hyperlink" xfId="20581" builtinId="9" hidden="1"/>
    <cellStyle name="Followed Hyperlink" xfId="20547" builtinId="9" hidden="1"/>
    <cellStyle name="Followed Hyperlink" xfId="19606" builtinId="9" hidden="1"/>
    <cellStyle name="Followed Hyperlink" xfId="20638" builtinId="9" hidden="1"/>
    <cellStyle name="Followed Hyperlink" xfId="20582" builtinId="9" hidden="1"/>
    <cellStyle name="Followed Hyperlink" xfId="20532" builtinId="9" hidden="1"/>
    <cellStyle name="Followed Hyperlink" xfId="20531" builtinId="9" hidden="1"/>
    <cellStyle name="Followed Hyperlink" xfId="20530" builtinId="9" hidden="1"/>
    <cellStyle name="Followed Hyperlink" xfId="20529" builtinId="9" hidden="1"/>
    <cellStyle name="Followed Hyperlink" xfId="18986" builtinId="9" hidden="1"/>
    <cellStyle name="Followed Hyperlink" xfId="20717" builtinId="9" hidden="1"/>
    <cellStyle name="Followed Hyperlink" xfId="18663" builtinId="9" hidden="1"/>
    <cellStyle name="Followed Hyperlink" xfId="20601" builtinId="9" hidden="1"/>
    <cellStyle name="Followed Hyperlink" xfId="20594" builtinId="9" hidden="1"/>
    <cellStyle name="Followed Hyperlink" xfId="20546" builtinId="9" hidden="1"/>
    <cellStyle name="Followed Hyperlink" xfId="18805" builtinId="9" hidden="1"/>
    <cellStyle name="Followed Hyperlink" xfId="20643" builtinId="9" hidden="1"/>
    <cellStyle name="Followed Hyperlink" xfId="20595" builtinId="9" hidden="1"/>
    <cellStyle name="Followed Hyperlink" xfId="20545" builtinId="9" hidden="1"/>
    <cellStyle name="Followed Hyperlink" xfId="19752" builtinId="9" hidden="1"/>
    <cellStyle name="Followed Hyperlink" xfId="20528" builtinId="9" hidden="1"/>
    <cellStyle name="Followed Hyperlink" xfId="20527" builtinId="9" hidden="1"/>
    <cellStyle name="Followed Hyperlink" xfId="19012" builtinId="9" hidden="1"/>
    <cellStyle name="Followed Hyperlink" xfId="20526" builtinId="9" hidden="1"/>
    <cellStyle name="Followed Hyperlink" xfId="19609" builtinId="9" hidden="1"/>
    <cellStyle name="Followed Hyperlink" xfId="20685" builtinId="9" hidden="1"/>
    <cellStyle name="Followed Hyperlink" xfId="20657" builtinId="9" hidden="1"/>
    <cellStyle name="Followed Hyperlink" xfId="20522" builtinId="9" hidden="1"/>
    <cellStyle name="Followed Hyperlink" xfId="20525" builtinId="9" hidden="1"/>
    <cellStyle name="Followed Hyperlink" xfId="20544" builtinId="9" hidden="1"/>
    <cellStyle name="Followed Hyperlink" xfId="18775" builtinId="9" hidden="1"/>
    <cellStyle name="Followed Hyperlink" xfId="20709" builtinId="9" hidden="1"/>
    <cellStyle name="Followed Hyperlink" xfId="20523" builtinId="9" hidden="1"/>
    <cellStyle name="Followed Hyperlink" xfId="20524" builtinId="9" hidden="1"/>
    <cellStyle name="Followed Hyperlink" xfId="17885" builtinId="9" hidden="1"/>
    <cellStyle name="Followed Hyperlink" xfId="20721" builtinId="9" hidden="1"/>
    <cellStyle name="Followed Hyperlink" xfId="20684" builtinId="9" hidden="1"/>
    <cellStyle name="Followed Hyperlink" xfId="21055" builtinId="9" hidden="1"/>
    <cellStyle name="Followed Hyperlink" xfId="20725" builtinId="9" hidden="1"/>
    <cellStyle name="Followed Hyperlink" xfId="20724" builtinId="9" hidden="1"/>
    <cellStyle name="Followed Hyperlink" xfId="20719" builtinId="9" hidden="1"/>
    <cellStyle name="Followed Hyperlink" xfId="18874" builtinId="9" hidden="1"/>
    <cellStyle name="Followed Hyperlink" xfId="20656" builtinId="9" hidden="1"/>
    <cellStyle name="Followed Hyperlink" xfId="20655" builtinId="9" hidden="1"/>
    <cellStyle name="Followed Hyperlink" xfId="20654" builtinId="9" hidden="1"/>
    <cellStyle name="Followed Hyperlink" xfId="20653" builtinId="9" hidden="1"/>
    <cellStyle name="Followed Hyperlink" xfId="20543" builtinId="9" hidden="1"/>
    <cellStyle name="Followed Hyperlink" xfId="16721" builtinId="9" hidden="1"/>
    <cellStyle name="Followed Hyperlink" xfId="20521" builtinId="9" hidden="1"/>
    <cellStyle name="Followed Hyperlink" xfId="20542" builtinId="9" hidden="1"/>
    <cellStyle name="Followed Hyperlink" xfId="19771" builtinId="9" hidden="1"/>
    <cellStyle name="Followed Hyperlink" xfId="20720" builtinId="9" hidden="1"/>
    <cellStyle name="Followed Hyperlink" xfId="20683" builtinId="9" hidden="1"/>
    <cellStyle name="Followed Hyperlink" xfId="20682" builtinId="9" hidden="1"/>
    <cellStyle name="Followed Hyperlink" xfId="20716" builtinId="9" hidden="1"/>
    <cellStyle name="Followed Hyperlink" xfId="20714" builtinId="9" hidden="1"/>
    <cellStyle name="Followed Hyperlink" xfId="20712" builtinId="9" hidden="1"/>
    <cellStyle name="Followed Hyperlink" xfId="20704" builtinId="9" hidden="1"/>
    <cellStyle name="Followed Hyperlink" xfId="20726" builtinId="9" hidden="1"/>
    <cellStyle name="Followed Hyperlink" xfId="19008" builtinId="9" hidden="1"/>
    <cellStyle name="Followed Hyperlink" xfId="20519" builtinId="9" hidden="1"/>
    <cellStyle name="Followed Hyperlink" xfId="20520" builtinId="9" hidden="1"/>
    <cellStyle name="Followed Hyperlink" xfId="19690" builtinId="9" hidden="1"/>
    <cellStyle name="Followed Hyperlink" xfId="20267" builtinId="9" hidden="1"/>
    <cellStyle name="Followed Hyperlink" xfId="20680" builtinId="9" hidden="1"/>
    <cellStyle name="Followed Hyperlink" xfId="20689" builtinId="9" hidden="1"/>
    <cellStyle name="Followed Hyperlink" xfId="20613" builtinId="9" hidden="1"/>
    <cellStyle name="Followed Hyperlink" xfId="20690" builtinId="9" hidden="1"/>
    <cellStyle name="Followed Hyperlink" xfId="20645" builtinId="9" hidden="1"/>
    <cellStyle name="Followed Hyperlink" xfId="20604" builtinId="9" hidden="1"/>
    <cellStyle name="Followed Hyperlink" xfId="20584" builtinId="9" hidden="1"/>
    <cellStyle name="Followed Hyperlink" xfId="20588" builtinId="9" hidden="1"/>
    <cellStyle name="Followed Hyperlink" xfId="20702" builtinId="9" hidden="1"/>
    <cellStyle name="Followed Hyperlink" xfId="20675" builtinId="9" hidden="1"/>
    <cellStyle name="Followed Hyperlink" xfId="20609" builtinId="9" hidden="1"/>
    <cellStyle name="Followed Hyperlink" xfId="20596" builtinId="9" hidden="1"/>
    <cellStyle name="Followed Hyperlink" xfId="20700" builtinId="9" hidden="1"/>
    <cellStyle name="Followed Hyperlink" xfId="20673" builtinId="9" hidden="1"/>
    <cellStyle name="Followed Hyperlink" xfId="20639" builtinId="9" hidden="1"/>
    <cellStyle name="Followed Hyperlink" xfId="20602" builtinId="9" hidden="1"/>
    <cellStyle name="Followed Hyperlink" xfId="20540" builtinId="9" hidden="1"/>
    <cellStyle name="Followed Hyperlink" xfId="20593" builtinId="9" hidden="1"/>
    <cellStyle name="Followed Hyperlink" xfId="20635" builtinId="9" hidden="1"/>
    <cellStyle name="Followed Hyperlink" xfId="20518" builtinId="9" hidden="1"/>
    <cellStyle name="Followed Hyperlink" xfId="20580" builtinId="9" hidden="1"/>
    <cellStyle name="Followed Hyperlink" xfId="20631" builtinId="9" hidden="1"/>
    <cellStyle name="Followed Hyperlink" xfId="19772" builtinId="9" hidden="1"/>
    <cellStyle name="Followed Hyperlink" xfId="20630" builtinId="9" hidden="1"/>
    <cellStyle name="Followed Hyperlink" xfId="20599" builtinId="9" hidden="1"/>
    <cellStyle name="Followed Hyperlink" xfId="18845" builtinId="9" hidden="1"/>
    <cellStyle name="Followed Hyperlink" xfId="20608" builtinId="9" hidden="1"/>
    <cellStyle name="Followed Hyperlink" xfId="20576" builtinId="9" hidden="1"/>
    <cellStyle name="Followed Hyperlink" xfId="19607" builtinId="9" hidden="1"/>
    <cellStyle name="Followed Hyperlink" xfId="19710" builtinId="9" hidden="1"/>
    <cellStyle name="Followed Hyperlink" xfId="21053" builtinId="9" hidden="1"/>
    <cellStyle name="Followed Hyperlink" xfId="21051" builtinId="9" hidden="1"/>
    <cellStyle name="Followed Hyperlink" xfId="21049" builtinId="9" hidden="1"/>
    <cellStyle name="Followed Hyperlink" xfId="21047" builtinId="9" hidden="1"/>
    <cellStyle name="Followed Hyperlink" xfId="21045" builtinId="9" hidden="1"/>
    <cellStyle name="Followed Hyperlink" xfId="21043" builtinId="9" hidden="1"/>
    <cellStyle name="Followed Hyperlink" xfId="21041" builtinId="9" hidden="1"/>
    <cellStyle name="Followed Hyperlink" xfId="21039" builtinId="9" hidden="1"/>
    <cellStyle name="Followed Hyperlink" xfId="21037" builtinId="9" hidden="1"/>
    <cellStyle name="Followed Hyperlink" xfId="21035" builtinId="9" hidden="1"/>
    <cellStyle name="Followed Hyperlink" xfId="21033" builtinId="9" hidden="1"/>
    <cellStyle name="Followed Hyperlink" xfId="21031" builtinId="9" hidden="1"/>
    <cellStyle name="Followed Hyperlink" xfId="21029" builtinId="9" hidden="1"/>
    <cellStyle name="Followed Hyperlink" xfId="21027" builtinId="9" hidden="1"/>
    <cellStyle name="Followed Hyperlink" xfId="21025" builtinId="9" hidden="1"/>
    <cellStyle name="Followed Hyperlink" xfId="21023" builtinId="9" hidden="1"/>
    <cellStyle name="Followed Hyperlink" xfId="21021" builtinId="9" hidden="1"/>
    <cellStyle name="Followed Hyperlink" xfId="21019" builtinId="9" hidden="1"/>
    <cellStyle name="Followed Hyperlink" xfId="21017" builtinId="9" hidden="1"/>
    <cellStyle name="Followed Hyperlink" xfId="21015" builtinId="9" hidden="1"/>
    <cellStyle name="Followed Hyperlink" xfId="21013" builtinId="9" hidden="1"/>
    <cellStyle name="Followed Hyperlink" xfId="21011" builtinId="9" hidden="1"/>
    <cellStyle name="Followed Hyperlink" xfId="21009" builtinId="9" hidden="1"/>
    <cellStyle name="Followed Hyperlink" xfId="21007" builtinId="9" hidden="1"/>
    <cellStyle name="Followed Hyperlink" xfId="21005" builtinId="9" hidden="1"/>
    <cellStyle name="Followed Hyperlink" xfId="21003" builtinId="9" hidden="1"/>
    <cellStyle name="Followed Hyperlink" xfId="21001" builtinId="9" hidden="1"/>
    <cellStyle name="Followed Hyperlink" xfId="20999" builtinId="9" hidden="1"/>
    <cellStyle name="Followed Hyperlink" xfId="20997" builtinId="9" hidden="1"/>
    <cellStyle name="Followed Hyperlink" xfId="20995" builtinId="9" hidden="1"/>
    <cellStyle name="Followed Hyperlink" xfId="20993" builtinId="9" hidden="1"/>
    <cellStyle name="Followed Hyperlink" xfId="20991" builtinId="9" hidden="1"/>
    <cellStyle name="Followed Hyperlink" xfId="20989" builtinId="9" hidden="1"/>
    <cellStyle name="Followed Hyperlink" xfId="20987" builtinId="9" hidden="1"/>
    <cellStyle name="Followed Hyperlink" xfId="20985" builtinId="9" hidden="1"/>
    <cellStyle name="Followed Hyperlink" xfId="20983" builtinId="9" hidden="1"/>
    <cellStyle name="Followed Hyperlink" xfId="20981" builtinId="9" hidden="1"/>
    <cellStyle name="Followed Hyperlink" xfId="20979" builtinId="9" hidden="1"/>
    <cellStyle name="Followed Hyperlink" xfId="20977" builtinId="9" hidden="1"/>
    <cellStyle name="Followed Hyperlink" xfId="20975" builtinId="9" hidden="1"/>
    <cellStyle name="Followed Hyperlink" xfId="20973" builtinId="9" hidden="1"/>
    <cellStyle name="Followed Hyperlink" xfId="20971" builtinId="9" hidden="1"/>
    <cellStyle name="Followed Hyperlink" xfId="20969" builtinId="9" hidden="1"/>
    <cellStyle name="Followed Hyperlink" xfId="20967" builtinId="9" hidden="1"/>
    <cellStyle name="Followed Hyperlink" xfId="20965" builtinId="9" hidden="1"/>
    <cellStyle name="Followed Hyperlink" xfId="20963" builtinId="9" hidden="1"/>
    <cellStyle name="Followed Hyperlink" xfId="20961" builtinId="9" hidden="1"/>
    <cellStyle name="Followed Hyperlink" xfId="20959" builtinId="9" hidden="1"/>
    <cellStyle name="Followed Hyperlink" xfId="20957" builtinId="9" hidden="1"/>
    <cellStyle name="Followed Hyperlink" xfId="20955" builtinId="9" hidden="1"/>
    <cellStyle name="Followed Hyperlink" xfId="20953" builtinId="9" hidden="1"/>
    <cellStyle name="Followed Hyperlink" xfId="20951" builtinId="9" hidden="1"/>
    <cellStyle name="Followed Hyperlink" xfId="20949" builtinId="9" hidden="1"/>
    <cellStyle name="Followed Hyperlink" xfId="20947" builtinId="9" hidden="1"/>
    <cellStyle name="Followed Hyperlink" xfId="20945" builtinId="9" hidden="1"/>
    <cellStyle name="Followed Hyperlink" xfId="20943" builtinId="9" hidden="1"/>
    <cellStyle name="Followed Hyperlink" xfId="20941" builtinId="9" hidden="1"/>
    <cellStyle name="Followed Hyperlink" xfId="20939" builtinId="9" hidden="1"/>
    <cellStyle name="Followed Hyperlink" xfId="20937" builtinId="9" hidden="1"/>
    <cellStyle name="Followed Hyperlink" xfId="20935" builtinId="9" hidden="1"/>
    <cellStyle name="Followed Hyperlink" xfId="20933" builtinId="9" hidden="1"/>
    <cellStyle name="Followed Hyperlink" xfId="20931" builtinId="9" hidden="1"/>
    <cellStyle name="Followed Hyperlink" xfId="20929" builtinId="9" hidden="1"/>
    <cellStyle name="Followed Hyperlink" xfId="20927" builtinId="9" hidden="1"/>
    <cellStyle name="Followed Hyperlink" xfId="20925" builtinId="9" hidden="1"/>
    <cellStyle name="Followed Hyperlink" xfId="20923" builtinId="9" hidden="1"/>
    <cellStyle name="Followed Hyperlink" xfId="20921" builtinId="9" hidden="1"/>
    <cellStyle name="Followed Hyperlink" xfId="20919" builtinId="9" hidden="1"/>
    <cellStyle name="Followed Hyperlink" xfId="20917" builtinId="9" hidden="1"/>
    <cellStyle name="Followed Hyperlink" xfId="20915" builtinId="9" hidden="1"/>
    <cellStyle name="Followed Hyperlink" xfId="20911" builtinId="9" hidden="1"/>
    <cellStyle name="Followed Hyperlink" xfId="20909" builtinId="9" hidden="1"/>
    <cellStyle name="Followed Hyperlink" xfId="20907" builtinId="9" hidden="1"/>
    <cellStyle name="Followed Hyperlink" xfId="20905" builtinId="9" hidden="1"/>
    <cellStyle name="Followed Hyperlink" xfId="20903" builtinId="9" hidden="1"/>
    <cellStyle name="Followed Hyperlink" xfId="20901" builtinId="9" hidden="1"/>
    <cellStyle name="Followed Hyperlink" xfId="20899" builtinId="9" hidden="1"/>
    <cellStyle name="Followed Hyperlink" xfId="20897" builtinId="9" hidden="1"/>
    <cellStyle name="Followed Hyperlink" xfId="20895" builtinId="9" hidden="1"/>
    <cellStyle name="Followed Hyperlink" xfId="20893" builtinId="9" hidden="1"/>
    <cellStyle name="Followed Hyperlink" xfId="20891" builtinId="9" hidden="1"/>
    <cellStyle name="Followed Hyperlink" xfId="20889" builtinId="9" hidden="1"/>
    <cellStyle name="Followed Hyperlink" xfId="20887" builtinId="9" hidden="1"/>
    <cellStyle name="Followed Hyperlink" xfId="20885" builtinId="9" hidden="1"/>
    <cellStyle name="Followed Hyperlink" xfId="20883" builtinId="9" hidden="1"/>
    <cellStyle name="Followed Hyperlink" xfId="20881" builtinId="9" hidden="1"/>
    <cellStyle name="Followed Hyperlink" xfId="20879" builtinId="9" hidden="1"/>
    <cellStyle name="Followed Hyperlink" xfId="20877" builtinId="9" hidden="1"/>
    <cellStyle name="Followed Hyperlink" xfId="20875" builtinId="9" hidden="1"/>
    <cellStyle name="Followed Hyperlink" xfId="20873" builtinId="9" hidden="1"/>
    <cellStyle name="Followed Hyperlink" xfId="20871" builtinId="9" hidden="1"/>
    <cellStyle name="Followed Hyperlink" xfId="20869" builtinId="9" hidden="1"/>
    <cellStyle name="Followed Hyperlink" xfId="20867" builtinId="9" hidden="1"/>
    <cellStyle name="Followed Hyperlink" xfId="20865" builtinId="9" hidden="1"/>
    <cellStyle name="Followed Hyperlink" xfId="20863" builtinId="9" hidden="1"/>
    <cellStyle name="Followed Hyperlink" xfId="20861" builtinId="9" hidden="1"/>
    <cellStyle name="Followed Hyperlink" xfId="20859" builtinId="9" hidden="1"/>
    <cellStyle name="Followed Hyperlink" xfId="20858" builtinId="9" hidden="1"/>
    <cellStyle name="Followed Hyperlink" xfId="20856" builtinId="9" hidden="1"/>
    <cellStyle name="Followed Hyperlink" xfId="20854" builtinId="9" hidden="1"/>
    <cellStyle name="Followed Hyperlink" xfId="20852" builtinId="9" hidden="1"/>
    <cellStyle name="Followed Hyperlink" xfId="20850" builtinId="9" hidden="1"/>
    <cellStyle name="Followed Hyperlink" xfId="20848" builtinId="9" hidden="1"/>
    <cellStyle name="Followed Hyperlink" xfId="20846" builtinId="9" hidden="1"/>
    <cellStyle name="Followed Hyperlink" xfId="20844" builtinId="9" hidden="1"/>
    <cellStyle name="Followed Hyperlink" xfId="20842" builtinId="9" hidden="1"/>
    <cellStyle name="Followed Hyperlink" xfId="20840" builtinId="9" hidden="1"/>
    <cellStyle name="Followed Hyperlink" xfId="20838" builtinId="9" hidden="1"/>
    <cellStyle name="Followed Hyperlink" xfId="20836" builtinId="9" hidden="1"/>
    <cellStyle name="Followed Hyperlink" xfId="20834" builtinId="9" hidden="1"/>
    <cellStyle name="Followed Hyperlink" xfId="20832" builtinId="9" hidden="1"/>
    <cellStyle name="Followed Hyperlink" xfId="20830" builtinId="9" hidden="1"/>
    <cellStyle name="Followed Hyperlink" xfId="20828" builtinId="9" hidden="1"/>
    <cellStyle name="Followed Hyperlink" xfId="20826" builtinId="9" hidden="1"/>
    <cellStyle name="Followed Hyperlink" xfId="20824" builtinId="9" hidden="1"/>
    <cellStyle name="Followed Hyperlink" xfId="20822" builtinId="9" hidden="1"/>
    <cellStyle name="Followed Hyperlink" xfId="20820" builtinId="9" hidden="1"/>
    <cellStyle name="Followed Hyperlink" xfId="20818" builtinId="9" hidden="1"/>
    <cellStyle name="Followed Hyperlink" xfId="20816" builtinId="9" hidden="1"/>
    <cellStyle name="Followed Hyperlink" xfId="20814" builtinId="9" hidden="1"/>
    <cellStyle name="Followed Hyperlink" xfId="20812" builtinId="9" hidden="1"/>
    <cellStyle name="Followed Hyperlink" xfId="20810" builtinId="9" hidden="1"/>
    <cellStyle name="Followed Hyperlink" xfId="20808" builtinId="9" hidden="1"/>
    <cellStyle name="Followed Hyperlink" xfId="20806" builtinId="9" hidden="1"/>
    <cellStyle name="Followed Hyperlink" xfId="20804" builtinId="9" hidden="1"/>
    <cellStyle name="Followed Hyperlink" xfId="20802" builtinId="9" hidden="1"/>
    <cellStyle name="Followed Hyperlink" xfId="20800" builtinId="9" hidden="1"/>
    <cellStyle name="Followed Hyperlink" xfId="20798" builtinId="9" hidden="1"/>
    <cellStyle name="Followed Hyperlink" xfId="20796" builtinId="9" hidden="1"/>
    <cellStyle name="Followed Hyperlink" xfId="20794" builtinId="9" hidden="1"/>
    <cellStyle name="Followed Hyperlink" xfId="20792" builtinId="9" hidden="1"/>
    <cellStyle name="Followed Hyperlink" xfId="20790" builtinId="9" hidden="1"/>
    <cellStyle name="Followed Hyperlink" xfId="20788" builtinId="9" hidden="1"/>
    <cellStyle name="Followed Hyperlink" xfId="20786" builtinId="9" hidden="1"/>
    <cellStyle name="Followed Hyperlink" xfId="20784" builtinId="9" hidden="1"/>
    <cellStyle name="Followed Hyperlink" xfId="20782" builtinId="9" hidden="1"/>
    <cellStyle name="Followed Hyperlink" xfId="20780" builtinId="9" hidden="1"/>
    <cellStyle name="Followed Hyperlink" xfId="20778" builtinId="9" hidden="1"/>
    <cellStyle name="Followed Hyperlink" xfId="20776" builtinId="9" hidden="1"/>
    <cellStyle name="Followed Hyperlink" xfId="20774" builtinId="9" hidden="1"/>
    <cellStyle name="Followed Hyperlink" xfId="20772" builtinId="9" hidden="1"/>
    <cellStyle name="Followed Hyperlink" xfId="20770" builtinId="9" hidden="1"/>
    <cellStyle name="Followed Hyperlink" xfId="20768" builtinId="9" hidden="1"/>
    <cellStyle name="Followed Hyperlink" xfId="20766" builtinId="9" hidden="1"/>
    <cellStyle name="Followed Hyperlink" xfId="20764" builtinId="9" hidden="1"/>
    <cellStyle name="Followed Hyperlink" xfId="20762" builtinId="9" hidden="1"/>
    <cellStyle name="Followed Hyperlink" xfId="20760" builtinId="9" hidden="1"/>
    <cellStyle name="Followed Hyperlink" xfId="20758" builtinId="9" hidden="1"/>
    <cellStyle name="Followed Hyperlink" xfId="20756" builtinId="9" hidden="1"/>
    <cellStyle name="Followed Hyperlink" xfId="20755" builtinId="9" hidden="1"/>
    <cellStyle name="Followed Hyperlink" xfId="20753" builtinId="9" hidden="1"/>
    <cellStyle name="Followed Hyperlink" xfId="20751" builtinId="9" hidden="1"/>
    <cellStyle name="Followed Hyperlink" xfId="20749" builtinId="9" hidden="1"/>
    <cellStyle name="Followed Hyperlink" xfId="20747" builtinId="9" hidden="1"/>
    <cellStyle name="Followed Hyperlink" xfId="20745" builtinId="9" hidden="1"/>
    <cellStyle name="Followed Hyperlink" xfId="20743" builtinId="9" hidden="1"/>
    <cellStyle name="Followed Hyperlink" xfId="20741" builtinId="9" hidden="1"/>
    <cellStyle name="Followed Hyperlink" xfId="20739" builtinId="9" hidden="1"/>
    <cellStyle name="Followed Hyperlink" xfId="20737" builtinId="9" hidden="1"/>
    <cellStyle name="Followed Hyperlink" xfId="20735" builtinId="9" hidden="1"/>
    <cellStyle name="Followed Hyperlink" xfId="20733" builtinId="9" hidden="1"/>
    <cellStyle name="Followed Hyperlink" xfId="20731" builtinId="9" hidden="1"/>
    <cellStyle name="Followed Hyperlink" xfId="20729" builtinId="9" hidden="1"/>
    <cellStyle name="Followed Hyperlink" xfId="18745" builtinId="9" hidden="1"/>
    <cellStyle name="Followed Hyperlink" xfId="19901" builtinId="9" hidden="1"/>
    <cellStyle name="Followed Hyperlink" xfId="19619" builtinId="9" hidden="1"/>
    <cellStyle name="Followed Hyperlink" xfId="19653" builtinId="9" hidden="1"/>
    <cellStyle name="Followed Hyperlink" xfId="19448" builtinId="9" hidden="1"/>
    <cellStyle name="Followed Hyperlink" xfId="19722" builtinId="9" hidden="1"/>
    <cellStyle name="Followed Hyperlink" xfId="19833" builtinId="9" hidden="1"/>
    <cellStyle name="Followed Hyperlink" xfId="19924" builtinId="9" hidden="1"/>
    <cellStyle name="Followed Hyperlink" xfId="19931" builtinId="9" hidden="1"/>
    <cellStyle name="Followed Hyperlink" xfId="19869" builtinId="9" hidden="1"/>
    <cellStyle name="Followed Hyperlink" xfId="18651" builtinId="9" hidden="1"/>
    <cellStyle name="Followed Hyperlink" xfId="19655" builtinId="9" hidden="1"/>
    <cellStyle name="Followed Hyperlink" xfId="19625" builtinId="9" hidden="1"/>
    <cellStyle name="Followed Hyperlink" xfId="19658" builtinId="9" hidden="1"/>
    <cellStyle name="Followed Hyperlink" xfId="19836" builtinId="9" hidden="1"/>
    <cellStyle name="Followed Hyperlink" xfId="19450" builtinId="9" hidden="1"/>
    <cellStyle name="Followed Hyperlink" xfId="17780" builtinId="9" hidden="1"/>
    <cellStyle name="Followed Hyperlink" xfId="19006" builtinId="9" hidden="1"/>
    <cellStyle name="Followed Hyperlink" xfId="19834" builtinId="9" hidden="1"/>
    <cellStyle name="Followed Hyperlink" xfId="18659" builtinId="9" hidden="1"/>
    <cellStyle name="Followed Hyperlink" xfId="19926" builtinId="9" hidden="1"/>
    <cellStyle name="Followed Hyperlink" xfId="19929" builtinId="9" hidden="1"/>
    <cellStyle name="Followed Hyperlink" xfId="19723" builtinId="9" hidden="1"/>
    <cellStyle name="Followed Hyperlink" xfId="19621" builtinId="9" hidden="1"/>
    <cellStyle name="Followed Hyperlink" xfId="19925" builtinId="9" hidden="1"/>
    <cellStyle name="Followed Hyperlink" xfId="20728" builtinId="9" hidden="1"/>
    <cellStyle name="Followed Hyperlink" xfId="20732" builtinId="9" hidden="1"/>
    <cellStyle name="Followed Hyperlink" xfId="20736" builtinId="9" hidden="1"/>
    <cellStyle name="Followed Hyperlink" xfId="20740" builtinId="9" hidden="1"/>
    <cellStyle name="Followed Hyperlink" xfId="20744" builtinId="9" hidden="1"/>
    <cellStyle name="Followed Hyperlink" xfId="20748" builtinId="9" hidden="1"/>
    <cellStyle name="Followed Hyperlink" xfId="20752" builtinId="9" hidden="1"/>
    <cellStyle name="Followed Hyperlink" xfId="20587" builtinId="9" hidden="1"/>
    <cellStyle name="Followed Hyperlink" xfId="20759" builtinId="9" hidden="1"/>
    <cellStyle name="Followed Hyperlink" xfId="20763" builtinId="9" hidden="1"/>
    <cellStyle name="Followed Hyperlink" xfId="20767" builtinId="9" hidden="1"/>
    <cellStyle name="Followed Hyperlink" xfId="20771" builtinId="9" hidden="1"/>
    <cellStyle name="Followed Hyperlink" xfId="20775" builtinId="9" hidden="1"/>
    <cellStyle name="Followed Hyperlink" xfId="20779" builtinId="9" hidden="1"/>
    <cellStyle name="Followed Hyperlink" xfId="20783" builtinId="9" hidden="1"/>
    <cellStyle name="Followed Hyperlink" xfId="20787" builtinId="9" hidden="1"/>
    <cellStyle name="Followed Hyperlink" xfId="20791" builtinId="9" hidden="1"/>
    <cellStyle name="Followed Hyperlink" xfId="20795" builtinId="9" hidden="1"/>
    <cellStyle name="Followed Hyperlink" xfId="20799" builtinId="9" hidden="1"/>
    <cellStyle name="Followed Hyperlink" xfId="20803" builtinId="9" hidden="1"/>
    <cellStyle name="Followed Hyperlink" xfId="20807" builtinId="9" hidden="1"/>
    <cellStyle name="Followed Hyperlink" xfId="20811" builtinId="9" hidden="1"/>
    <cellStyle name="Followed Hyperlink" xfId="20815" builtinId="9" hidden="1"/>
    <cellStyle name="Followed Hyperlink" xfId="20819" builtinId="9" hidden="1"/>
    <cellStyle name="Followed Hyperlink" xfId="20823" builtinId="9" hidden="1"/>
    <cellStyle name="Followed Hyperlink" xfId="20827" builtinId="9" hidden="1"/>
    <cellStyle name="Followed Hyperlink" xfId="20831" builtinId="9" hidden="1"/>
    <cellStyle name="Followed Hyperlink" xfId="20835" builtinId="9" hidden="1"/>
    <cellStyle name="Followed Hyperlink" xfId="20839" builtinId="9" hidden="1"/>
    <cellStyle name="Followed Hyperlink" xfId="20843" builtinId="9" hidden="1"/>
    <cellStyle name="Followed Hyperlink" xfId="20847" builtinId="9" hidden="1"/>
    <cellStyle name="Followed Hyperlink" xfId="20851" builtinId="9" hidden="1"/>
    <cellStyle name="Followed Hyperlink" xfId="20855" builtinId="9" hidden="1"/>
    <cellStyle name="Followed Hyperlink" xfId="19773" builtinId="9" hidden="1"/>
    <cellStyle name="Followed Hyperlink" xfId="20862" builtinId="9" hidden="1"/>
    <cellStyle name="Followed Hyperlink" xfId="20866" builtinId="9" hidden="1"/>
    <cellStyle name="Followed Hyperlink" xfId="20870" builtinId="9" hidden="1"/>
    <cellStyle name="Followed Hyperlink" xfId="20874" builtinId="9" hidden="1"/>
    <cellStyle name="Followed Hyperlink" xfId="20878" builtinId="9" hidden="1"/>
    <cellStyle name="Followed Hyperlink" xfId="20882" builtinId="9" hidden="1"/>
    <cellStyle name="Followed Hyperlink" xfId="20886" builtinId="9" hidden="1"/>
    <cellStyle name="Followed Hyperlink" xfId="20890" builtinId="9" hidden="1"/>
    <cellStyle name="Followed Hyperlink" xfId="20894" builtinId="9" hidden="1"/>
    <cellStyle name="Followed Hyperlink" xfId="20898" builtinId="9" hidden="1"/>
    <cellStyle name="Followed Hyperlink" xfId="20902" builtinId="9" hidden="1"/>
    <cellStyle name="Followed Hyperlink" xfId="20906" builtinId="9" hidden="1"/>
    <cellStyle name="Followed Hyperlink" xfId="20910" builtinId="9" hidden="1"/>
    <cellStyle name="Followed Hyperlink" xfId="18985" builtinId="9" hidden="1"/>
    <cellStyle name="Followed Hyperlink" xfId="20711" builtinId="9" hidden="1"/>
    <cellStyle name="Followed Hyperlink" xfId="19659" builtinId="9" hidden="1"/>
    <cellStyle name="Followed Hyperlink" xfId="19933" builtinId="9" hidden="1"/>
    <cellStyle name="Followed Hyperlink" xfId="19711" builtinId="9" hidden="1"/>
    <cellStyle name="Followed Hyperlink" xfId="19806" builtinId="9" hidden="1"/>
    <cellStyle name="Followed Hyperlink" xfId="18795" builtinId="9" hidden="1"/>
    <cellStyle name="Followed Hyperlink" xfId="18701" builtinId="9" hidden="1"/>
    <cellStyle name="Followed Hyperlink" xfId="18657" builtinId="9" hidden="1"/>
    <cellStyle name="Followed Hyperlink" xfId="19738" builtinId="9" hidden="1"/>
    <cellStyle name="Followed Hyperlink" xfId="19636" builtinId="9" hidden="1"/>
    <cellStyle name="Followed Hyperlink" xfId="19809" builtinId="9" hidden="1"/>
    <cellStyle name="Followed Hyperlink" xfId="19848" builtinId="9" hidden="1"/>
    <cellStyle name="Followed Hyperlink" xfId="19904" builtinId="9" hidden="1"/>
    <cellStyle name="Followed Hyperlink" xfId="19708" builtinId="9" hidden="1"/>
    <cellStyle name="Followed Hyperlink" xfId="19725" builtinId="9" hidden="1"/>
    <cellStyle name="Followed Hyperlink" xfId="19794" builtinId="9" hidden="1"/>
    <cellStyle name="Followed Hyperlink" xfId="19890" builtinId="9" hidden="1"/>
    <cellStyle name="Followed Hyperlink" xfId="19886" builtinId="9" hidden="1"/>
    <cellStyle name="Followed Hyperlink" xfId="19873" builtinId="9" hidden="1"/>
    <cellStyle name="Followed Hyperlink" xfId="15318" builtinId="9" hidden="1"/>
    <cellStyle name="Followed Hyperlink" xfId="19638" builtinId="9" hidden="1"/>
    <cellStyle name="Followed Hyperlink" xfId="19745" builtinId="9" hidden="1"/>
    <cellStyle name="Followed Hyperlink" xfId="18650" builtinId="9" hidden="1"/>
    <cellStyle name="Followed Hyperlink" xfId="19666" builtinId="9" hidden="1"/>
    <cellStyle name="Followed Hyperlink" xfId="19668" builtinId="9" hidden="1"/>
    <cellStyle name="Followed Hyperlink" xfId="19449" builtinId="9" hidden="1"/>
    <cellStyle name="Followed Hyperlink" xfId="19728" builtinId="9" hidden="1"/>
    <cellStyle name="Followed Hyperlink" xfId="18656" builtinId="9" hidden="1"/>
    <cellStyle name="Followed Hyperlink" xfId="19932" builtinId="9" hidden="1"/>
    <cellStyle name="Followed Hyperlink" xfId="19923" builtinId="9" hidden="1"/>
    <cellStyle name="Followed Hyperlink" xfId="19737" builtinId="9" hidden="1"/>
    <cellStyle name="Followed Hyperlink" xfId="18655" builtinId="9" hidden="1"/>
    <cellStyle name="Followed Hyperlink" xfId="19671" builtinId="9" hidden="1"/>
    <cellStyle name="Followed Hyperlink" xfId="19672" builtinId="9" hidden="1"/>
    <cellStyle name="Followed Hyperlink" xfId="19647" builtinId="9" hidden="1"/>
    <cellStyle name="Followed Hyperlink" xfId="19649" builtinId="9" hidden="1"/>
    <cellStyle name="Followed Hyperlink" xfId="19748" builtinId="9" hidden="1"/>
    <cellStyle name="Followed Hyperlink" xfId="19876" builtinId="9" hidden="1"/>
    <cellStyle name="Followed Hyperlink" xfId="19709" builtinId="9" hidden="1"/>
    <cellStyle name="Followed Hyperlink" xfId="19774" builtinId="9" hidden="1"/>
    <cellStyle name="Followed Hyperlink" xfId="20586" builtinId="9" hidden="1"/>
    <cellStyle name="Followed Hyperlink" xfId="16496" builtinId="9" hidden="1"/>
    <cellStyle name="Followed Hyperlink" xfId="20575" builtinId="9" hidden="1"/>
    <cellStyle name="Followed Hyperlink" xfId="17846" builtinId="9" hidden="1"/>
    <cellStyle name="Followed Hyperlink" xfId="20574" builtinId="9" hidden="1"/>
    <cellStyle name="Followed Hyperlink" xfId="18740" builtinId="9" hidden="1"/>
    <cellStyle name="Followed Hyperlink" xfId="20625" builtinId="9" hidden="1"/>
    <cellStyle name="Followed Hyperlink" xfId="20573" builtinId="9" hidden="1"/>
    <cellStyle name="Followed Hyperlink" xfId="20572" builtinId="9" hidden="1"/>
    <cellStyle name="Followed Hyperlink" xfId="19776" builtinId="9" hidden="1"/>
    <cellStyle name="Followed Hyperlink" xfId="20624" builtinId="9" hidden="1"/>
    <cellStyle name="Followed Hyperlink" xfId="20569" builtinId="9" hidden="1"/>
    <cellStyle name="Followed Hyperlink" xfId="20568" builtinId="9" hidden="1"/>
    <cellStyle name="Followed Hyperlink" xfId="20566" builtinId="9" hidden="1"/>
    <cellStyle name="Followed Hyperlink" xfId="20707" builtinId="9" hidden="1"/>
    <cellStyle name="Followed Hyperlink" xfId="20679" builtinId="9" hidden="1"/>
    <cellStyle name="Followed Hyperlink" xfId="20678" builtinId="9" hidden="1"/>
    <cellStyle name="Followed Hyperlink" xfId="20677" builtinId="9" hidden="1"/>
    <cellStyle name="Followed Hyperlink" xfId="20651" builtinId="9" hidden="1"/>
    <cellStyle name="Followed Hyperlink" xfId="20697" builtinId="9" hidden="1"/>
    <cellStyle name="Followed Hyperlink" xfId="20691" builtinId="9" hidden="1"/>
    <cellStyle name="Followed Hyperlink" xfId="20671" builtinId="9" hidden="1"/>
    <cellStyle name="Followed Hyperlink" xfId="20648" builtinId="9" hidden="1"/>
    <cellStyle name="Followed Hyperlink" xfId="20615" builtinId="9" hidden="1"/>
    <cellStyle name="Followed Hyperlink" xfId="20699" builtinId="9" hidden="1"/>
    <cellStyle name="Followed Hyperlink" xfId="20693" builtinId="9" hidden="1"/>
    <cellStyle name="Followed Hyperlink" xfId="20672" builtinId="9" hidden="1"/>
    <cellStyle name="Followed Hyperlink" xfId="20650" builtinId="9" hidden="1"/>
    <cellStyle name="Followed Hyperlink" xfId="20623" builtinId="9" hidden="1"/>
    <cellStyle name="Followed Hyperlink" xfId="20669" builtinId="9" hidden="1"/>
    <cellStyle name="Followed Hyperlink" xfId="20564" builtinId="9" hidden="1"/>
    <cellStyle name="Followed Hyperlink" xfId="20563" builtinId="9" hidden="1"/>
    <cellStyle name="Followed Hyperlink" xfId="20562" builtinId="9" hidden="1"/>
    <cellStyle name="Followed Hyperlink" xfId="20561" builtinId="9" hidden="1"/>
    <cellStyle name="Followed Hyperlink" xfId="20560" builtinId="9" hidden="1"/>
    <cellStyle name="Followed Hyperlink" xfId="20559" builtinId="9" hidden="1"/>
    <cellStyle name="Followed Hyperlink" xfId="20558" builtinId="9" hidden="1"/>
    <cellStyle name="Followed Hyperlink" xfId="20557" builtinId="9" hidden="1"/>
    <cellStyle name="Followed Hyperlink" xfId="17813" builtinId="9" hidden="1"/>
    <cellStyle name="Followed Hyperlink" xfId="20622" builtinId="9" hidden="1"/>
    <cellStyle name="Followed Hyperlink" xfId="19783" builtinId="9" hidden="1"/>
    <cellStyle name="Followed Hyperlink" xfId="20621" builtinId="9" hidden="1"/>
    <cellStyle name="Followed Hyperlink" xfId="20556" builtinId="9" hidden="1"/>
    <cellStyle name="Followed Hyperlink" xfId="19777" builtinId="9" hidden="1"/>
    <cellStyle name="Followed Hyperlink" xfId="19689" builtinId="9" hidden="1"/>
    <cellStyle name="Followed Hyperlink" xfId="20598" builtinId="9" hidden="1"/>
    <cellStyle name="Followed Hyperlink" xfId="20555" builtinId="9" hidden="1"/>
    <cellStyle name="Followed Hyperlink" xfId="18873" builtinId="9" hidden="1"/>
    <cellStyle name="Followed Hyperlink" xfId="20606" builtinId="9" hidden="1"/>
    <cellStyle name="Followed Hyperlink" xfId="20605" builtinId="9" hidden="1"/>
    <cellStyle name="Followed Hyperlink" xfId="20620" builtinId="9" hidden="1"/>
    <cellStyle name="Followed Hyperlink" xfId="20592" builtinId="9" hidden="1"/>
    <cellStyle name="Followed Hyperlink" xfId="16722" builtinId="9" hidden="1"/>
    <cellStyle name="Followed Hyperlink" xfId="20554" builtinId="9" hidden="1"/>
    <cellStyle name="Followed Hyperlink" xfId="19778" builtinId="9" hidden="1"/>
    <cellStyle name="Followed Hyperlink" xfId="19717" builtinId="9" hidden="1"/>
    <cellStyle name="Followed Hyperlink" xfId="20516" builtinId="9" hidden="1"/>
    <cellStyle name="Followed Hyperlink" xfId="20270" builtinId="9" hidden="1"/>
    <cellStyle name="Followed Hyperlink" xfId="19650" builtinId="9" hidden="1"/>
    <cellStyle name="Followed Hyperlink" xfId="20619" builtinId="9" hidden="1"/>
    <cellStyle name="Followed Hyperlink" xfId="20515" builtinId="9" hidden="1"/>
    <cellStyle name="Followed Hyperlink" xfId="18833" builtinId="9" hidden="1"/>
    <cellStyle name="Followed Hyperlink" xfId="20514" builtinId="9" hidden="1"/>
    <cellStyle name="Followed Hyperlink" xfId="18843" builtinId="9" hidden="1"/>
    <cellStyle name="Followed Hyperlink" xfId="19814" builtinId="9" hidden="1"/>
    <cellStyle name="Followed Hyperlink" xfId="20618" builtinId="9" hidden="1"/>
    <cellStyle name="Followed Hyperlink" xfId="20365" builtinId="9" hidden="1"/>
    <cellStyle name="Followed Hyperlink" xfId="19798" builtinId="9" hidden="1"/>
    <cellStyle name="Followed Hyperlink" xfId="19768" builtinId="9" hidden="1"/>
    <cellStyle name="Followed Hyperlink" xfId="17861" builtinId="9" hidden="1"/>
    <cellStyle name="Followed Hyperlink" xfId="19750" builtinId="9" hidden="1"/>
    <cellStyle name="Followed Hyperlink" xfId="20718" builtinId="9" hidden="1"/>
    <cellStyle name="Followed Hyperlink" xfId="20617" builtinId="9" hidden="1"/>
    <cellStyle name="Followed Hyperlink" xfId="20636" builtinId="9" hidden="1"/>
    <cellStyle name="Followed Hyperlink" xfId="20553" builtinId="9" hidden="1"/>
    <cellStyle name="Followed Hyperlink" xfId="20310" builtinId="9" hidden="1"/>
    <cellStyle name="Followed Hyperlink" xfId="19906" builtinId="9" hidden="1"/>
    <cellStyle name="Followed Hyperlink" xfId="20364" builtinId="9" hidden="1"/>
    <cellStyle name="Followed Hyperlink" xfId="17026" builtinId="9" hidden="1"/>
    <cellStyle name="Followed Hyperlink" xfId="19875" builtinId="9" hidden="1"/>
    <cellStyle name="Followed Hyperlink" xfId="20616" builtinId="9" hidden="1"/>
    <cellStyle name="Followed Hyperlink" xfId="20311" builtinId="9" hidden="1"/>
    <cellStyle name="Followed Hyperlink" xfId="19918" builtinId="9" hidden="1"/>
    <cellStyle name="Followed Hyperlink" xfId="20312" builtinId="9" hidden="1"/>
    <cellStyle name="Followed Hyperlink" xfId="19612" builtinId="9" hidden="1"/>
    <cellStyle name="Followed Hyperlink" xfId="20313" builtinId="9" hidden="1"/>
    <cellStyle name="Followed Hyperlink" xfId="19712" builtinId="9" hidden="1"/>
    <cellStyle name="Followed Hyperlink" xfId="18765" builtinId="9" hidden="1"/>
    <cellStyle name="Followed Hyperlink" xfId="20126" builtinId="9" hidden="1"/>
    <cellStyle name="Followed Hyperlink" xfId="19828" builtinId="9" hidden="1"/>
    <cellStyle name="Followed Hyperlink" xfId="21057" builtinId="9" hidden="1"/>
    <cellStyle name="Followed Hyperlink" xfId="21058" builtinId="9" hidden="1"/>
    <cellStyle name="Followed Hyperlink" xfId="21059" builtinId="9" hidden="1"/>
    <cellStyle name="Followed Hyperlink" xfId="21060" builtinId="9" hidden="1"/>
    <cellStyle name="Followed Hyperlink" xfId="21061" builtinId="9" hidden="1"/>
    <cellStyle name="Followed Hyperlink" xfId="21062" builtinId="9" hidden="1"/>
    <cellStyle name="Followed Hyperlink" xfId="21063" builtinId="9" hidden="1"/>
    <cellStyle name="Followed Hyperlink" xfId="21064" builtinId="9" hidden="1"/>
    <cellStyle name="Followed Hyperlink" xfId="21065" builtinId="9" hidden="1"/>
    <cellStyle name="Followed Hyperlink" xfId="21066" builtinId="9" hidden="1"/>
    <cellStyle name="Followed Hyperlink" xfId="21067" builtinId="9" hidden="1"/>
    <cellStyle name="Followed Hyperlink" xfId="21068" builtinId="9" hidden="1"/>
    <cellStyle name="Followed Hyperlink" xfId="21069" builtinId="9" hidden="1"/>
    <cellStyle name="Followed Hyperlink" xfId="21070" builtinId="9" hidden="1"/>
    <cellStyle name="Followed Hyperlink" xfId="21071" builtinId="9" hidden="1"/>
    <cellStyle name="Followed Hyperlink" xfId="21072" builtinId="9" hidden="1"/>
    <cellStyle name="Followed Hyperlink" xfId="21073" builtinId="9" hidden="1"/>
    <cellStyle name="Followed Hyperlink" xfId="21074" builtinId="9" hidden="1"/>
    <cellStyle name="Followed Hyperlink" xfId="21075" builtinId="9" hidden="1"/>
    <cellStyle name="Followed Hyperlink" xfId="21076" builtinId="9" hidden="1"/>
    <cellStyle name="Followed Hyperlink" xfId="21077" builtinId="9" hidden="1"/>
    <cellStyle name="Followed Hyperlink" xfId="21078" builtinId="9" hidden="1"/>
    <cellStyle name="Followed Hyperlink" xfId="21079" builtinId="9" hidden="1"/>
    <cellStyle name="Followed Hyperlink" xfId="21080" builtinId="9" hidden="1"/>
    <cellStyle name="Followed Hyperlink" xfId="21081" builtinId="9" hidden="1"/>
    <cellStyle name="Followed Hyperlink" xfId="21082" builtinId="9" hidden="1"/>
    <cellStyle name="Followed Hyperlink" xfId="21083" builtinId="9" hidden="1"/>
    <cellStyle name="Followed Hyperlink" xfId="21084" builtinId="9" hidden="1"/>
    <cellStyle name="Followed Hyperlink" xfId="21085"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1" builtinId="9" hidden="1"/>
    <cellStyle name="Followed Hyperlink" xfId="21092" builtinId="9" hidden="1"/>
    <cellStyle name="Followed Hyperlink" xfId="21093" builtinId="9" hidden="1"/>
    <cellStyle name="Followed Hyperlink" xfId="21094" builtinId="9" hidden="1"/>
    <cellStyle name="Followed Hyperlink" xfId="21095" builtinId="9" hidden="1"/>
    <cellStyle name="Followed Hyperlink" xfId="21096" builtinId="9" hidden="1"/>
    <cellStyle name="Followed Hyperlink" xfId="21097" builtinId="9" hidden="1"/>
    <cellStyle name="Followed Hyperlink" xfId="21098" builtinId="9" hidden="1"/>
    <cellStyle name="Followed Hyperlink" xfId="21099" builtinId="9" hidden="1"/>
    <cellStyle name="Followed Hyperlink" xfId="21100" builtinId="9" hidden="1"/>
    <cellStyle name="Followed Hyperlink" xfId="21101" builtinId="9" hidden="1"/>
    <cellStyle name="Followed Hyperlink" xfId="21102" builtinId="9" hidden="1"/>
    <cellStyle name="Followed Hyperlink" xfId="21103" builtinId="9" hidden="1"/>
    <cellStyle name="Followed Hyperlink" xfId="21104" builtinId="9" hidden="1"/>
    <cellStyle name="Followed Hyperlink" xfId="21105" builtinId="9" hidden="1"/>
    <cellStyle name="Followed Hyperlink" xfId="21106" builtinId="9" hidden="1"/>
    <cellStyle name="Followed Hyperlink" xfId="21107" builtinId="9" hidden="1"/>
    <cellStyle name="Followed Hyperlink" xfId="21108" builtinId="9" hidden="1"/>
    <cellStyle name="Followed Hyperlink" xfId="21109" builtinId="9" hidden="1"/>
    <cellStyle name="Followed Hyperlink" xfId="21110" builtinId="9" hidden="1"/>
    <cellStyle name="Followed Hyperlink" xfId="21111" builtinId="9" hidden="1"/>
    <cellStyle name="Followed Hyperlink" xfId="21112" builtinId="9" hidden="1"/>
    <cellStyle name="Followed Hyperlink" xfId="21113" builtinId="9" hidden="1"/>
    <cellStyle name="Followed Hyperlink" xfId="21114" builtinId="9" hidden="1"/>
    <cellStyle name="Followed Hyperlink" xfId="21115" builtinId="9" hidden="1"/>
    <cellStyle name="Followed Hyperlink" xfId="21116" builtinId="9" hidden="1"/>
    <cellStyle name="Followed Hyperlink" xfId="21117" builtinId="9" hidden="1"/>
    <cellStyle name="Followed Hyperlink" xfId="21118" builtinId="9" hidden="1"/>
    <cellStyle name="Followed Hyperlink" xfId="21119" builtinId="9" hidden="1"/>
    <cellStyle name="Followed Hyperlink" xfId="21120" builtinId="9" hidden="1"/>
    <cellStyle name="Followed Hyperlink" xfId="21121" builtinId="9" hidden="1"/>
    <cellStyle name="Followed Hyperlink" xfId="21122" builtinId="9" hidden="1"/>
    <cellStyle name="Followed Hyperlink" xfId="21123"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29" builtinId="9" hidden="1"/>
    <cellStyle name="Followed Hyperlink" xfId="21130" builtinId="9" hidden="1"/>
    <cellStyle name="Followed Hyperlink" xfId="21131" builtinId="9" hidden="1"/>
    <cellStyle name="Followed Hyperlink" xfId="21132" builtinId="9" hidden="1"/>
    <cellStyle name="Followed Hyperlink" xfId="21133" builtinId="9" hidden="1"/>
    <cellStyle name="Followed Hyperlink" xfId="21134" builtinId="9" hidden="1"/>
    <cellStyle name="Followed Hyperlink" xfId="21135" builtinId="9" hidden="1"/>
    <cellStyle name="Followed Hyperlink" xfId="21136" builtinId="9" hidden="1"/>
    <cellStyle name="Followed Hyperlink" xfId="21137" builtinId="9" hidden="1"/>
    <cellStyle name="Followed Hyperlink" xfId="21138" builtinId="9" hidden="1"/>
    <cellStyle name="Followed Hyperlink" xfId="21139" builtinId="9" hidden="1"/>
    <cellStyle name="Followed Hyperlink" xfId="21140" builtinId="9" hidden="1"/>
    <cellStyle name="Followed Hyperlink" xfId="21141" builtinId="9" hidden="1"/>
    <cellStyle name="Followed Hyperlink" xfId="21142" builtinId="9" hidden="1"/>
    <cellStyle name="Followed Hyperlink" xfId="21143" builtinId="9" hidden="1"/>
    <cellStyle name="Followed Hyperlink" xfId="21144" builtinId="9" hidden="1"/>
    <cellStyle name="Followed Hyperlink" xfId="21145" builtinId="9" hidden="1"/>
    <cellStyle name="Followed Hyperlink" xfId="21146" builtinId="9" hidden="1"/>
    <cellStyle name="Followed Hyperlink" xfId="21147" builtinId="9" hidden="1"/>
    <cellStyle name="Followed Hyperlink" xfId="21148" builtinId="9" hidden="1"/>
    <cellStyle name="Followed Hyperlink" xfId="21149" builtinId="9" hidden="1"/>
    <cellStyle name="Followed Hyperlink" xfId="21150" builtinId="9" hidden="1"/>
    <cellStyle name="Followed Hyperlink" xfId="21151" builtinId="9" hidden="1"/>
    <cellStyle name="Followed Hyperlink" xfId="21152" builtinId="9" hidden="1"/>
    <cellStyle name="Followed Hyperlink" xfId="21153" builtinId="9" hidden="1"/>
    <cellStyle name="Followed Hyperlink" xfId="21154" builtinId="9" hidden="1"/>
    <cellStyle name="Followed Hyperlink" xfId="21155" builtinId="9" hidden="1"/>
    <cellStyle name="Followed Hyperlink" xfId="21156" builtinId="9" hidden="1"/>
    <cellStyle name="Followed Hyperlink" xfId="21157" builtinId="9" hidden="1"/>
    <cellStyle name="Followed Hyperlink" xfId="21158"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5" builtinId="9" hidden="1"/>
    <cellStyle name="Followed Hyperlink" xfId="21166" builtinId="9" hidden="1"/>
    <cellStyle name="Followed Hyperlink" xfId="21167" builtinId="9" hidden="1"/>
    <cellStyle name="Followed Hyperlink" xfId="21168" builtinId="9" hidden="1"/>
    <cellStyle name="Followed Hyperlink" xfId="21169" builtinId="9" hidden="1"/>
    <cellStyle name="Followed Hyperlink" xfId="21170" builtinId="9" hidden="1"/>
    <cellStyle name="Followed Hyperlink" xfId="21171" builtinId="9" hidden="1"/>
    <cellStyle name="Followed Hyperlink" xfId="21172" builtinId="9" hidden="1"/>
    <cellStyle name="Followed Hyperlink" xfId="21173" builtinId="9" hidden="1"/>
    <cellStyle name="Followed Hyperlink" xfId="21174" builtinId="9" hidden="1"/>
    <cellStyle name="Followed Hyperlink" xfId="21175" builtinId="9" hidden="1"/>
    <cellStyle name="Followed Hyperlink" xfId="21176" builtinId="9" hidden="1"/>
    <cellStyle name="Followed Hyperlink" xfId="21177" builtinId="9" hidden="1"/>
    <cellStyle name="Followed Hyperlink" xfId="21178" builtinId="9" hidden="1"/>
    <cellStyle name="Followed Hyperlink" xfId="21179" builtinId="9" hidden="1"/>
    <cellStyle name="Followed Hyperlink" xfId="21180" builtinId="9" hidden="1"/>
    <cellStyle name="Followed Hyperlink" xfId="21181" builtinId="9" hidden="1"/>
    <cellStyle name="Followed Hyperlink" xfId="21182" builtinId="9" hidden="1"/>
    <cellStyle name="Followed Hyperlink" xfId="21183" builtinId="9" hidden="1"/>
    <cellStyle name="Followed Hyperlink" xfId="21184" builtinId="9" hidden="1"/>
    <cellStyle name="Followed Hyperlink" xfId="21185" builtinId="9" hidden="1"/>
    <cellStyle name="Followed Hyperlink" xfId="21186" builtinId="9" hidden="1"/>
    <cellStyle name="Followed Hyperlink" xfId="21187" builtinId="9" hidden="1"/>
    <cellStyle name="Followed Hyperlink" xfId="21188" builtinId="9" hidden="1"/>
    <cellStyle name="Followed Hyperlink" xfId="21189" builtinId="9" hidden="1"/>
    <cellStyle name="Followed Hyperlink" xfId="21190" builtinId="9" hidden="1"/>
    <cellStyle name="Followed Hyperlink" xfId="21191" builtinId="9" hidden="1"/>
    <cellStyle name="Followed Hyperlink" xfId="21192" builtinId="9" hidden="1"/>
    <cellStyle name="Followed Hyperlink" xfId="21193" builtinId="9" hidden="1"/>
    <cellStyle name="Followed Hyperlink" xfId="21194" builtinId="9" hidden="1"/>
    <cellStyle name="Followed Hyperlink" xfId="21195" builtinId="9" hidden="1"/>
    <cellStyle name="Followed Hyperlink" xfId="21196" builtinId="9" hidden="1"/>
    <cellStyle name="Followed Hyperlink" xfId="21197"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3" builtinId="9" hidden="1"/>
    <cellStyle name="Followed Hyperlink" xfId="21204" builtinId="9" hidden="1"/>
    <cellStyle name="Followed Hyperlink" xfId="21205" builtinId="9" hidden="1"/>
    <cellStyle name="Followed Hyperlink" xfId="21206" builtinId="9" hidden="1"/>
    <cellStyle name="Followed Hyperlink" xfId="21207" builtinId="9" hidden="1"/>
    <cellStyle name="Followed Hyperlink" xfId="21208" builtinId="9" hidden="1"/>
    <cellStyle name="Followed Hyperlink" xfId="21209" builtinId="9" hidden="1"/>
    <cellStyle name="Followed Hyperlink" xfId="21210" builtinId="9" hidden="1"/>
    <cellStyle name="Followed Hyperlink" xfId="21211" builtinId="9" hidden="1"/>
    <cellStyle name="Followed Hyperlink" xfId="21212" builtinId="9" hidden="1"/>
    <cellStyle name="Followed Hyperlink" xfId="21213" builtinId="9" hidden="1"/>
    <cellStyle name="Followed Hyperlink" xfId="21214" builtinId="9" hidden="1"/>
    <cellStyle name="Followed Hyperlink" xfId="21215" builtinId="9" hidden="1"/>
    <cellStyle name="Followed Hyperlink" xfId="21216" builtinId="9" hidden="1"/>
    <cellStyle name="Followed Hyperlink" xfId="21217" builtinId="9" hidden="1"/>
    <cellStyle name="Followed Hyperlink" xfId="21218" builtinId="9" hidden="1"/>
    <cellStyle name="Followed Hyperlink" xfId="21219" builtinId="9" hidden="1"/>
    <cellStyle name="Followed Hyperlink" xfId="21220" builtinId="9" hidden="1"/>
    <cellStyle name="Followed Hyperlink" xfId="21221" builtinId="9" hidden="1"/>
    <cellStyle name="Followed Hyperlink" xfId="21222" builtinId="9" hidden="1"/>
    <cellStyle name="Followed Hyperlink" xfId="21223" builtinId="9" hidden="1"/>
    <cellStyle name="Followed Hyperlink" xfId="21224" builtinId="9" hidden="1"/>
    <cellStyle name="Followed Hyperlink" xfId="21225" builtinId="9" hidden="1"/>
    <cellStyle name="Followed Hyperlink" xfId="21226" builtinId="9" hidden="1"/>
    <cellStyle name="Followed Hyperlink" xfId="21227" builtinId="9" hidden="1"/>
    <cellStyle name="Followed Hyperlink" xfId="21228" builtinId="9" hidden="1"/>
    <cellStyle name="Followed Hyperlink" xfId="21229" builtinId="9" hidden="1"/>
    <cellStyle name="Followed Hyperlink" xfId="21230" builtinId="9" hidden="1"/>
    <cellStyle name="Followed Hyperlink" xfId="21231" builtinId="9" hidden="1"/>
    <cellStyle name="Followed Hyperlink" xfId="21232" builtinId="9" hidden="1"/>
    <cellStyle name="Followed Hyperlink" xfId="21233" builtinId="9" hidden="1"/>
    <cellStyle name="Followed Hyperlink" xfId="21234"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0" builtinId="9" hidden="1"/>
    <cellStyle name="Followed Hyperlink" xfId="21241" builtinId="9" hidden="1"/>
    <cellStyle name="Followed Hyperlink" xfId="21242" builtinId="9" hidden="1"/>
    <cellStyle name="Followed Hyperlink" xfId="21243" builtinId="9" hidden="1"/>
    <cellStyle name="Followed Hyperlink" xfId="21244" builtinId="9" hidden="1"/>
    <cellStyle name="Followed Hyperlink" xfId="21245" builtinId="9" hidden="1"/>
    <cellStyle name="Followed Hyperlink" xfId="21246" builtinId="9" hidden="1"/>
    <cellStyle name="Followed Hyperlink" xfId="21247" builtinId="9" hidden="1"/>
    <cellStyle name="Followed Hyperlink" xfId="21248" builtinId="9" hidden="1"/>
    <cellStyle name="Followed Hyperlink" xfId="21249" builtinId="9" hidden="1"/>
    <cellStyle name="Followed Hyperlink" xfId="21250" builtinId="9" hidden="1"/>
    <cellStyle name="Followed Hyperlink" xfId="21251" builtinId="9" hidden="1"/>
    <cellStyle name="Followed Hyperlink" xfId="21252" builtinId="9" hidden="1"/>
    <cellStyle name="Followed Hyperlink" xfId="21253" builtinId="9" hidden="1"/>
    <cellStyle name="Followed Hyperlink" xfId="21254" builtinId="9" hidden="1"/>
    <cellStyle name="Followed Hyperlink" xfId="21255" builtinId="9" hidden="1"/>
    <cellStyle name="Followed Hyperlink" xfId="21256" builtinId="9" hidden="1"/>
    <cellStyle name="Followed Hyperlink" xfId="21257" builtinId="9" hidden="1"/>
    <cellStyle name="Followed Hyperlink" xfId="21258" builtinId="9" hidden="1"/>
    <cellStyle name="Followed Hyperlink" xfId="21259" builtinId="9" hidden="1"/>
    <cellStyle name="Followed Hyperlink" xfId="21260" builtinId="9" hidden="1"/>
    <cellStyle name="Followed Hyperlink" xfId="21261" builtinId="9" hidden="1"/>
    <cellStyle name="Followed Hyperlink" xfId="21262" builtinId="9" hidden="1"/>
    <cellStyle name="Followed Hyperlink" xfId="21263" builtinId="9" hidden="1"/>
    <cellStyle name="Followed Hyperlink" xfId="21264" builtinId="9" hidden="1"/>
    <cellStyle name="Followed Hyperlink" xfId="21265" builtinId="9" hidden="1"/>
    <cellStyle name="Followed Hyperlink" xfId="21266" builtinId="9" hidden="1"/>
    <cellStyle name="Followed Hyperlink" xfId="21267" builtinId="9" hidden="1"/>
    <cellStyle name="Followed Hyperlink" xfId="21268" builtinId="9" hidden="1"/>
    <cellStyle name="Followed Hyperlink" xfId="21269" builtinId="9" hidden="1"/>
    <cellStyle name="Followed Hyperlink" xfId="21270" builtinId="9" hidden="1"/>
    <cellStyle name="Followed Hyperlink" xfId="21271" builtinId="9" hidden="1"/>
    <cellStyle name="Followed Hyperlink" xfId="21272"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78" builtinId="9" hidden="1"/>
    <cellStyle name="Followed Hyperlink" xfId="21279" builtinId="9" hidden="1"/>
    <cellStyle name="Followed Hyperlink" xfId="21280" builtinId="9" hidden="1"/>
    <cellStyle name="Followed Hyperlink" xfId="21281" builtinId="9" hidden="1"/>
    <cellStyle name="Followed Hyperlink" xfId="21282" builtinId="9" hidden="1"/>
    <cellStyle name="Followed Hyperlink" xfId="21283" builtinId="9" hidden="1"/>
    <cellStyle name="Followed Hyperlink" xfId="21284" builtinId="9" hidden="1"/>
    <cellStyle name="Followed Hyperlink" xfId="21285" builtinId="9" hidden="1"/>
    <cellStyle name="Followed Hyperlink" xfId="21286" builtinId="9" hidden="1"/>
    <cellStyle name="Followed Hyperlink" xfId="21287" builtinId="9" hidden="1"/>
    <cellStyle name="Followed Hyperlink" xfId="21288" builtinId="9" hidden="1"/>
    <cellStyle name="Followed Hyperlink" xfId="21289" builtinId="9" hidden="1"/>
    <cellStyle name="Followed Hyperlink" xfId="21290" builtinId="9" hidden="1"/>
    <cellStyle name="Followed Hyperlink" xfId="21291" builtinId="9" hidden="1"/>
    <cellStyle name="Followed Hyperlink" xfId="21292" builtinId="9" hidden="1"/>
    <cellStyle name="Followed Hyperlink" xfId="21293" builtinId="9" hidden="1"/>
    <cellStyle name="Followed Hyperlink" xfId="21294" builtinId="9" hidden="1"/>
    <cellStyle name="Followed Hyperlink" xfId="21295" builtinId="9" hidden="1"/>
    <cellStyle name="Followed Hyperlink" xfId="21296" builtinId="9" hidden="1"/>
    <cellStyle name="Followed Hyperlink" xfId="21297" builtinId="9" hidden="1"/>
    <cellStyle name="Followed Hyperlink" xfId="21298" builtinId="9" hidden="1"/>
    <cellStyle name="Followed Hyperlink" xfId="21299" builtinId="9" hidden="1"/>
    <cellStyle name="Followed Hyperlink" xfId="21300" builtinId="9" hidden="1"/>
    <cellStyle name="Followed Hyperlink" xfId="21301" builtinId="9" hidden="1"/>
    <cellStyle name="Followed Hyperlink" xfId="21302" builtinId="9" hidden="1"/>
    <cellStyle name="Followed Hyperlink" xfId="21303" builtinId="9" hidden="1"/>
    <cellStyle name="Followed Hyperlink" xfId="21304" builtinId="9" hidden="1"/>
    <cellStyle name="Followed Hyperlink" xfId="21305" builtinId="9" hidden="1"/>
    <cellStyle name="Followed Hyperlink" xfId="21306" builtinId="9" hidden="1"/>
    <cellStyle name="Followed Hyperlink" xfId="21307" builtinId="9" hidden="1"/>
    <cellStyle name="Followed Hyperlink" xfId="21308" builtinId="9" hidden="1"/>
    <cellStyle name="Followed Hyperlink" xfId="21309" builtinId="9" hidden="1"/>
    <cellStyle name="Followed Hyperlink" xfId="21310"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16" builtinId="9" hidden="1"/>
    <cellStyle name="Followed Hyperlink" xfId="21317" builtinId="9" hidden="1"/>
    <cellStyle name="Followed Hyperlink" xfId="21318" builtinId="9" hidden="1"/>
    <cellStyle name="Followed Hyperlink" xfId="21319" builtinId="9" hidden="1"/>
    <cellStyle name="Followed Hyperlink" xfId="21320" builtinId="9" hidden="1"/>
    <cellStyle name="Followed Hyperlink" xfId="21321" builtinId="9" hidden="1"/>
    <cellStyle name="Followed Hyperlink" xfId="21322" builtinId="9" hidden="1"/>
    <cellStyle name="Followed Hyperlink" xfId="21323" builtinId="9" hidden="1"/>
    <cellStyle name="Followed Hyperlink" xfId="21324" builtinId="9" hidden="1"/>
    <cellStyle name="Followed Hyperlink" xfId="21325" builtinId="9" hidden="1"/>
    <cellStyle name="Followed Hyperlink" xfId="21326" builtinId="9" hidden="1"/>
    <cellStyle name="Followed Hyperlink" xfId="21327" builtinId="9" hidden="1"/>
    <cellStyle name="Followed Hyperlink" xfId="21328" builtinId="9" hidden="1"/>
    <cellStyle name="Followed Hyperlink" xfId="21329" builtinId="9" hidden="1"/>
    <cellStyle name="Followed Hyperlink" xfId="21330" builtinId="9" hidden="1"/>
    <cellStyle name="Followed Hyperlink" xfId="21331" builtinId="9" hidden="1"/>
    <cellStyle name="Followed Hyperlink" xfId="21332" builtinId="9" hidden="1"/>
    <cellStyle name="Followed Hyperlink" xfId="21333" builtinId="9" hidden="1"/>
    <cellStyle name="Followed Hyperlink" xfId="21334" builtinId="9" hidden="1"/>
    <cellStyle name="Followed Hyperlink" xfId="21335" builtinId="9" hidden="1"/>
    <cellStyle name="Followed Hyperlink" xfId="21336" builtinId="9" hidden="1"/>
    <cellStyle name="Followed Hyperlink" xfId="21337" builtinId="9" hidden="1"/>
    <cellStyle name="Followed Hyperlink" xfId="21338" builtinId="9" hidden="1"/>
    <cellStyle name="Followed Hyperlink" xfId="21339" builtinId="9" hidden="1"/>
    <cellStyle name="Followed Hyperlink" xfId="21340" builtinId="9" hidden="1"/>
    <cellStyle name="Followed Hyperlink" xfId="21341" builtinId="9" hidden="1"/>
    <cellStyle name="Followed Hyperlink" xfId="21342" builtinId="9" hidden="1"/>
    <cellStyle name="Followed Hyperlink" xfId="21343" builtinId="9" hidden="1"/>
    <cellStyle name="Followed Hyperlink" xfId="21344" builtinId="9" hidden="1"/>
    <cellStyle name="Followed Hyperlink" xfId="21345" builtinId="9" hidden="1"/>
    <cellStyle name="Followed Hyperlink" xfId="21346" builtinId="9" hidden="1"/>
    <cellStyle name="Followed Hyperlink" xfId="21347" builtinId="9" hidden="1"/>
    <cellStyle name="Followed Hyperlink" xfId="21348"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4" builtinId="9" hidden="1"/>
    <cellStyle name="Followed Hyperlink" xfId="21355" builtinId="9" hidden="1"/>
    <cellStyle name="Followed Hyperlink" xfId="21356" builtinId="9" hidden="1"/>
    <cellStyle name="Followed Hyperlink" xfId="21357" builtinId="9" hidden="1"/>
    <cellStyle name="Followed Hyperlink" xfId="21358" builtinId="9" hidden="1"/>
    <cellStyle name="Followed Hyperlink" xfId="21359" builtinId="9" hidden="1"/>
    <cellStyle name="Followed Hyperlink" xfId="21360" builtinId="9" hidden="1"/>
    <cellStyle name="Followed Hyperlink" xfId="21361" builtinId="9" hidden="1"/>
    <cellStyle name="Followed Hyperlink" xfId="21362" builtinId="9" hidden="1"/>
    <cellStyle name="Followed Hyperlink" xfId="21363" builtinId="9" hidden="1"/>
    <cellStyle name="Followed Hyperlink" xfId="21364" builtinId="9" hidden="1"/>
    <cellStyle name="Followed Hyperlink" xfId="21365" builtinId="9" hidden="1"/>
    <cellStyle name="Followed Hyperlink" xfId="21366" builtinId="9" hidden="1"/>
    <cellStyle name="Followed Hyperlink" xfId="21367" builtinId="9" hidden="1"/>
    <cellStyle name="Followed Hyperlink" xfId="21368" builtinId="9" hidden="1"/>
    <cellStyle name="Followed Hyperlink" xfId="21369" builtinId="9" hidden="1"/>
    <cellStyle name="Followed Hyperlink" xfId="21370" builtinId="9" hidden="1"/>
    <cellStyle name="Followed Hyperlink" xfId="21371" builtinId="9" hidden="1"/>
    <cellStyle name="Followed Hyperlink" xfId="21372" builtinId="9" hidden="1"/>
    <cellStyle name="Followed Hyperlink" xfId="21373" builtinId="9" hidden="1"/>
    <cellStyle name="Followed Hyperlink" xfId="21374" builtinId="9" hidden="1"/>
    <cellStyle name="Followed Hyperlink" xfId="21375" builtinId="9" hidden="1"/>
    <cellStyle name="Followed Hyperlink" xfId="21376" builtinId="9" hidden="1"/>
    <cellStyle name="Followed Hyperlink" xfId="21377" builtinId="9" hidden="1"/>
    <cellStyle name="Followed Hyperlink" xfId="21378" builtinId="9" hidden="1"/>
    <cellStyle name="Followed Hyperlink" xfId="21379" builtinId="9" hidden="1"/>
    <cellStyle name="Followed Hyperlink" xfId="21380" builtinId="9" hidden="1"/>
    <cellStyle name="Followed Hyperlink" xfId="21381" builtinId="9" hidden="1"/>
    <cellStyle name="Followed Hyperlink" xfId="21382" builtinId="9" hidden="1"/>
    <cellStyle name="Followed Hyperlink" xfId="21383" builtinId="9" hidden="1"/>
    <cellStyle name="Followed Hyperlink" xfId="21384" builtinId="9" hidden="1"/>
    <cellStyle name="Followed Hyperlink" xfId="21385" builtinId="9" hidden="1"/>
    <cellStyle name="Followed Hyperlink" xfId="21386"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2" builtinId="9" hidden="1"/>
    <cellStyle name="Followed Hyperlink" xfId="21393" builtinId="9" hidden="1"/>
    <cellStyle name="Followed Hyperlink" xfId="21394" builtinId="9" hidden="1"/>
    <cellStyle name="Followed Hyperlink" xfId="21395" builtinId="9" hidden="1"/>
    <cellStyle name="Followed Hyperlink" xfId="21396" builtinId="9" hidden="1"/>
    <cellStyle name="Followed Hyperlink" xfId="21397" builtinId="9" hidden="1"/>
    <cellStyle name="Followed Hyperlink" xfId="21398" builtinId="9" hidden="1"/>
    <cellStyle name="Followed Hyperlink" xfId="21399" builtinId="9" hidden="1"/>
    <cellStyle name="Followed Hyperlink" xfId="21400" builtinId="9" hidden="1"/>
    <cellStyle name="Followed Hyperlink" xfId="21401" builtinId="9" hidden="1"/>
    <cellStyle name="Followed Hyperlink" xfId="21402" builtinId="9" hidden="1"/>
    <cellStyle name="Followed Hyperlink" xfId="21403" builtinId="9" hidden="1"/>
    <cellStyle name="Followed Hyperlink" xfId="21404" builtinId="9" hidden="1"/>
    <cellStyle name="Followed Hyperlink" xfId="21407" builtinId="9" hidden="1"/>
    <cellStyle name="Followed Hyperlink" xfId="21409" builtinId="9" hidden="1"/>
    <cellStyle name="Followed Hyperlink" xfId="21411" builtinId="9" hidden="1"/>
    <cellStyle name="Followed Hyperlink" xfId="21413" builtinId="9" hidden="1"/>
    <cellStyle name="Followed Hyperlink" xfId="21415" builtinId="9" hidden="1"/>
    <cellStyle name="Followed Hyperlink" xfId="21417" builtinId="9" hidden="1"/>
    <cellStyle name="Followed Hyperlink" xfId="21419" builtinId="9" hidden="1"/>
    <cellStyle name="Followed Hyperlink" xfId="21421" builtinId="9" hidden="1"/>
    <cellStyle name="Followed Hyperlink" xfId="21423" builtinId="9" hidden="1"/>
    <cellStyle name="Followed Hyperlink" xfId="21425" builtinId="9" hidden="1"/>
    <cellStyle name="Followed Hyperlink" xfId="21427" builtinId="9" hidden="1"/>
    <cellStyle name="Followed Hyperlink" xfId="21429" builtinId="9" hidden="1"/>
    <cellStyle name="Followed Hyperlink" xfId="21431" builtinId="9" hidden="1"/>
    <cellStyle name="Followed Hyperlink" xfId="21433" builtinId="9" hidden="1"/>
    <cellStyle name="Followed Hyperlink" xfId="21435" builtinId="9" hidden="1"/>
    <cellStyle name="Followed Hyperlink" xfId="21437" builtinId="9" hidden="1"/>
    <cellStyle name="Followed Hyperlink" xfId="21439" builtinId="9" hidden="1"/>
    <cellStyle name="Followed Hyperlink" xfId="21441" builtinId="9" hidden="1"/>
    <cellStyle name="Followed Hyperlink" xfId="21443" builtinId="9" hidden="1"/>
    <cellStyle name="Followed Hyperlink" xfId="21445" builtinId="9" hidden="1"/>
    <cellStyle name="Followed Hyperlink" xfId="21447" builtinId="9" hidden="1"/>
    <cellStyle name="Followed Hyperlink" xfId="21449" builtinId="9" hidden="1"/>
    <cellStyle name="Followed Hyperlink" xfId="21451" builtinId="9" hidden="1"/>
    <cellStyle name="Followed Hyperlink" xfId="21453" builtinId="9" hidden="1"/>
    <cellStyle name="Followed Hyperlink" xfId="21455" builtinId="9" hidden="1"/>
    <cellStyle name="Followed Hyperlink" xfId="21457" builtinId="9" hidden="1"/>
    <cellStyle name="Followed Hyperlink" xfId="21459" builtinId="9" hidden="1"/>
    <cellStyle name="Followed Hyperlink" xfId="21461" builtinId="9" hidden="1"/>
    <cellStyle name="Followed Hyperlink" xfId="21463" builtinId="9" hidden="1"/>
    <cellStyle name="Followed Hyperlink" xfId="21465" builtinId="9" hidden="1"/>
    <cellStyle name="Followed Hyperlink" xfId="21467" builtinId="9" hidden="1"/>
    <cellStyle name="Followed Hyperlink" xfId="21469" builtinId="9" hidden="1"/>
    <cellStyle name="Followed Hyperlink" xfId="21471" builtinId="9" hidden="1"/>
    <cellStyle name="Followed Hyperlink" xfId="21473" builtinId="9" hidden="1"/>
    <cellStyle name="Followed Hyperlink" xfId="21475" builtinId="9" hidden="1"/>
    <cellStyle name="Followed Hyperlink" xfId="21477" builtinId="9" hidden="1"/>
    <cellStyle name="Followed Hyperlink" xfId="21479" builtinId="9" hidden="1"/>
    <cellStyle name="Followed Hyperlink" xfId="21481" builtinId="9" hidden="1"/>
    <cellStyle name="Followed Hyperlink" xfId="21483" builtinId="9" hidden="1"/>
    <cellStyle name="Followed Hyperlink" xfId="21485" builtinId="9" hidden="1"/>
    <cellStyle name="Followed Hyperlink" xfId="21487" builtinId="9" hidden="1"/>
    <cellStyle name="Followed Hyperlink" xfId="21489" builtinId="9" hidden="1"/>
    <cellStyle name="Followed Hyperlink" xfId="21491" builtinId="9" hidden="1"/>
    <cellStyle name="Followed Hyperlink" xfId="21493" builtinId="9" hidden="1"/>
    <cellStyle name="Followed Hyperlink" xfId="21495" builtinId="9" hidden="1"/>
    <cellStyle name="Followed Hyperlink" xfId="21497" builtinId="9" hidden="1"/>
    <cellStyle name="Followed Hyperlink" xfId="21499" builtinId="9" hidden="1"/>
    <cellStyle name="Followed Hyperlink" xfId="21501" builtinId="9" hidden="1"/>
    <cellStyle name="Followed Hyperlink" xfId="21503" builtinId="9" hidden="1"/>
    <cellStyle name="Followed Hyperlink" xfId="21505" builtinId="9" hidden="1"/>
    <cellStyle name="Followed Hyperlink" xfId="21507" builtinId="9" hidden="1"/>
    <cellStyle name="Followed Hyperlink" xfId="21509" builtinId="9" hidden="1"/>
    <cellStyle name="Followed Hyperlink" xfId="21511" builtinId="9" hidden="1"/>
    <cellStyle name="Followed Hyperlink" xfId="21513" builtinId="9" hidden="1"/>
    <cellStyle name="Followed Hyperlink" xfId="21515" builtinId="9" hidden="1"/>
    <cellStyle name="Followed Hyperlink" xfId="21517" builtinId="9" hidden="1"/>
    <cellStyle name="Followed Hyperlink" xfId="21519" builtinId="9" hidden="1"/>
    <cellStyle name="Followed Hyperlink" xfId="21521" builtinId="9" hidden="1"/>
    <cellStyle name="Followed Hyperlink" xfId="21523" builtinId="9" hidden="1"/>
    <cellStyle name="Followed Hyperlink" xfId="21525" builtinId="9" hidden="1"/>
    <cellStyle name="Followed Hyperlink" xfId="21527" builtinId="9" hidden="1"/>
    <cellStyle name="Followed Hyperlink" xfId="21529" builtinId="9" hidden="1"/>
    <cellStyle name="Followed Hyperlink" xfId="21531" builtinId="9" hidden="1"/>
    <cellStyle name="Followed Hyperlink" xfId="21533" builtinId="9" hidden="1"/>
    <cellStyle name="Followed Hyperlink" xfId="21535" builtinId="9" hidden="1"/>
    <cellStyle name="Followed Hyperlink" xfId="21537" builtinId="9" hidden="1"/>
    <cellStyle name="Followed Hyperlink" xfId="21539" builtinId="9" hidden="1"/>
    <cellStyle name="Followed Hyperlink" xfId="21541" builtinId="9" hidden="1"/>
    <cellStyle name="Followed Hyperlink" xfId="21543" builtinId="9" hidden="1"/>
    <cellStyle name="Followed Hyperlink" xfId="21545" builtinId="9" hidden="1"/>
    <cellStyle name="Followed Hyperlink" xfId="21547" builtinId="9" hidden="1"/>
    <cellStyle name="Followed Hyperlink" xfId="21549" builtinId="9" hidden="1"/>
    <cellStyle name="Followed Hyperlink" xfId="21551" builtinId="9" hidden="1"/>
    <cellStyle name="Followed Hyperlink" xfId="21553" builtinId="9" hidden="1"/>
    <cellStyle name="Followed Hyperlink" xfId="21555" builtinId="9" hidden="1"/>
    <cellStyle name="Followed Hyperlink" xfId="21557" builtinId="9" hidden="1"/>
    <cellStyle name="Followed Hyperlink" xfId="21559" builtinId="9" hidden="1"/>
    <cellStyle name="Followed Hyperlink" xfId="21561" builtinId="9" hidden="1"/>
    <cellStyle name="Followed Hyperlink" xfId="21563" builtinId="9" hidden="1"/>
    <cellStyle name="Followed Hyperlink" xfId="21565" builtinId="9" hidden="1"/>
    <cellStyle name="Followed Hyperlink" xfId="21567" builtinId="9" hidden="1"/>
    <cellStyle name="Followed Hyperlink" xfId="21569" builtinId="9" hidden="1"/>
    <cellStyle name="Followed Hyperlink" xfId="21571" builtinId="9" hidden="1"/>
    <cellStyle name="Followed Hyperlink" xfId="21573" builtinId="9" hidden="1"/>
    <cellStyle name="Followed Hyperlink" xfId="21575" builtinId="9" hidden="1"/>
    <cellStyle name="Followed Hyperlink" xfId="21577" builtinId="9" hidden="1"/>
    <cellStyle name="Followed Hyperlink" xfId="21579" builtinId="9" hidden="1"/>
    <cellStyle name="Followed Hyperlink" xfId="21581" builtinId="9" hidden="1"/>
    <cellStyle name="Followed Hyperlink" xfId="21583" builtinId="9" hidden="1"/>
    <cellStyle name="Followed Hyperlink" xfId="21585" builtinId="9" hidden="1"/>
    <cellStyle name="Followed Hyperlink" xfId="21587" builtinId="9" hidden="1"/>
    <cellStyle name="Followed Hyperlink" xfId="21589" builtinId="9" hidden="1"/>
    <cellStyle name="Followed Hyperlink" xfId="21591" builtinId="9" hidden="1"/>
    <cellStyle name="Followed Hyperlink" xfId="21593" builtinId="9" hidden="1"/>
    <cellStyle name="Followed Hyperlink" xfId="21595" builtinId="9" hidden="1"/>
    <cellStyle name="Followed Hyperlink" xfId="21597" builtinId="9" hidden="1"/>
    <cellStyle name="Followed Hyperlink" xfId="21599" builtinId="9" hidden="1"/>
    <cellStyle name="Followed Hyperlink" xfId="21601" builtinId="9" hidden="1"/>
    <cellStyle name="Followed Hyperlink" xfId="21603" builtinId="9" hidden="1"/>
    <cellStyle name="Followed Hyperlink" xfId="21605" builtinId="9" hidden="1"/>
    <cellStyle name="Followed Hyperlink" xfId="21607" builtinId="9" hidden="1"/>
    <cellStyle name="Followed Hyperlink" xfId="21609" builtinId="9" hidden="1"/>
    <cellStyle name="Followed Hyperlink" xfId="21611" builtinId="9" hidden="1"/>
    <cellStyle name="Followed Hyperlink" xfId="21613" builtinId="9" hidden="1"/>
    <cellStyle name="Followed Hyperlink" xfId="21615" builtinId="9" hidden="1"/>
    <cellStyle name="Followed Hyperlink" xfId="21617" builtinId="9" hidden="1"/>
    <cellStyle name="Followed Hyperlink" xfId="21619" builtinId="9" hidden="1"/>
    <cellStyle name="Followed Hyperlink" xfId="21621" builtinId="9" hidden="1"/>
    <cellStyle name="Followed Hyperlink" xfId="21623" builtinId="9" hidden="1"/>
    <cellStyle name="Followed Hyperlink" xfId="21625" builtinId="9" hidden="1"/>
    <cellStyle name="Followed Hyperlink" xfId="21629" builtinId="9" hidden="1"/>
    <cellStyle name="Followed Hyperlink" xfId="21631" builtinId="9" hidden="1"/>
    <cellStyle name="Followed Hyperlink" xfId="21633" builtinId="9" hidden="1"/>
    <cellStyle name="Followed Hyperlink" xfId="21635" builtinId="9" hidden="1"/>
    <cellStyle name="Followed Hyperlink" xfId="21637" builtinId="9" hidden="1"/>
    <cellStyle name="Followed Hyperlink" xfId="21639" builtinId="9" hidden="1"/>
    <cellStyle name="Followed Hyperlink" xfId="21641" builtinId="9" hidden="1"/>
    <cellStyle name="Followed Hyperlink" xfId="21643" builtinId="9" hidden="1"/>
    <cellStyle name="Followed Hyperlink" xfId="21645" builtinId="9" hidden="1"/>
    <cellStyle name="Followed Hyperlink" xfId="21647" builtinId="9" hidden="1"/>
    <cellStyle name="Followed Hyperlink" xfId="21649" builtinId="9" hidden="1"/>
    <cellStyle name="Followed Hyperlink" xfId="21651" builtinId="9" hidden="1"/>
    <cellStyle name="Followed Hyperlink" xfId="21653" builtinId="9" hidden="1"/>
    <cellStyle name="Followed Hyperlink" xfId="21655" builtinId="9" hidden="1"/>
    <cellStyle name="Followed Hyperlink" xfId="21657" builtinId="9" hidden="1"/>
    <cellStyle name="Followed Hyperlink" xfId="21659" builtinId="9" hidden="1"/>
    <cellStyle name="Followed Hyperlink" xfId="21661" builtinId="9" hidden="1"/>
    <cellStyle name="Followed Hyperlink" xfId="21663" builtinId="9" hidden="1"/>
    <cellStyle name="Followed Hyperlink" xfId="21665" builtinId="9" hidden="1"/>
    <cellStyle name="Followed Hyperlink" xfId="21667" builtinId="9" hidden="1"/>
    <cellStyle name="Followed Hyperlink" xfId="21669" builtinId="9" hidden="1"/>
    <cellStyle name="Followed Hyperlink" xfId="21671" builtinId="9" hidden="1"/>
    <cellStyle name="Followed Hyperlink" xfId="21673" builtinId="9" hidden="1"/>
    <cellStyle name="Followed Hyperlink" xfId="21675" builtinId="9" hidden="1"/>
    <cellStyle name="Followed Hyperlink" xfId="21677" builtinId="9" hidden="1"/>
    <cellStyle name="Followed Hyperlink" xfId="21679" builtinId="9" hidden="1"/>
    <cellStyle name="Followed Hyperlink" xfId="21681" builtinId="9" hidden="1"/>
    <cellStyle name="Followed Hyperlink" xfId="21683" builtinId="9" hidden="1"/>
    <cellStyle name="Followed Hyperlink" xfId="21685" builtinId="9" hidden="1"/>
    <cellStyle name="Followed Hyperlink" xfId="21687" builtinId="9" hidden="1"/>
    <cellStyle name="Followed Hyperlink" xfId="21689" builtinId="9" hidden="1"/>
    <cellStyle name="Followed Hyperlink" xfId="21691" builtinId="9" hidden="1"/>
    <cellStyle name="Followed Hyperlink" xfId="21693" builtinId="9" hidden="1"/>
    <cellStyle name="Followed Hyperlink" xfId="21695" builtinId="9" hidden="1"/>
    <cellStyle name="Followed Hyperlink" xfId="21697" builtinId="9" hidden="1"/>
    <cellStyle name="Followed Hyperlink" xfId="21699" builtinId="9" hidden="1"/>
    <cellStyle name="Followed Hyperlink" xfId="21701" builtinId="9" hidden="1"/>
    <cellStyle name="Followed Hyperlink" xfId="21703" builtinId="9" hidden="1"/>
    <cellStyle name="Followed Hyperlink" xfId="21705" builtinId="9" hidden="1"/>
    <cellStyle name="Followed Hyperlink" xfId="21707" builtinId="9" hidden="1"/>
    <cellStyle name="Followed Hyperlink" xfId="21709" builtinId="9" hidden="1"/>
    <cellStyle name="Followed Hyperlink" xfId="21711" builtinId="9" hidden="1"/>
    <cellStyle name="Followed Hyperlink" xfId="21713" builtinId="9" hidden="1"/>
    <cellStyle name="Followed Hyperlink" xfId="21715" builtinId="9" hidden="1"/>
    <cellStyle name="Followed Hyperlink" xfId="21717" builtinId="9" hidden="1"/>
    <cellStyle name="Followed Hyperlink" xfId="21719" builtinId="9" hidden="1"/>
    <cellStyle name="Followed Hyperlink" xfId="21721" builtinId="9" hidden="1"/>
    <cellStyle name="Followed Hyperlink" xfId="21723" builtinId="9" hidden="1"/>
    <cellStyle name="Followed Hyperlink" xfId="21725" builtinId="9" hidden="1"/>
    <cellStyle name="Followed Hyperlink" xfId="21727" builtinId="9" hidden="1"/>
    <cellStyle name="Followed Hyperlink" xfId="21729" builtinId="9" hidden="1"/>
    <cellStyle name="Followed Hyperlink" xfId="21731" builtinId="9" hidden="1"/>
    <cellStyle name="Followed Hyperlink" xfId="21733" builtinId="9" hidden="1"/>
    <cellStyle name="Followed Hyperlink" xfId="21735" builtinId="9" hidden="1"/>
    <cellStyle name="Followed Hyperlink" xfId="21737" builtinId="9" hidden="1"/>
    <cellStyle name="Followed Hyperlink" xfId="21739" builtinId="9" hidden="1"/>
    <cellStyle name="Followed Hyperlink" xfId="21741" builtinId="9" hidden="1"/>
    <cellStyle name="Followed Hyperlink" xfId="21743" builtinId="9" hidden="1"/>
    <cellStyle name="Followed Hyperlink" xfId="21745" builtinId="9" hidden="1"/>
    <cellStyle name="Followed Hyperlink" xfId="21747" builtinId="9" hidden="1"/>
    <cellStyle name="Followed Hyperlink" xfId="21749" builtinId="9" hidden="1"/>
    <cellStyle name="Followed Hyperlink" xfId="21751" builtinId="9" hidden="1"/>
    <cellStyle name="Followed Hyperlink" xfId="21753" builtinId="9" hidden="1"/>
    <cellStyle name="Followed Hyperlink" xfId="21755" builtinId="9" hidden="1"/>
    <cellStyle name="Followed Hyperlink" xfId="21757" builtinId="9" hidden="1"/>
    <cellStyle name="Followed Hyperlink" xfId="21759" builtinId="9" hidden="1"/>
    <cellStyle name="Followed Hyperlink" xfId="21761" builtinId="9" hidden="1"/>
    <cellStyle name="Followed Hyperlink" xfId="21763" builtinId="9" hidden="1"/>
    <cellStyle name="Followed Hyperlink" xfId="21765" builtinId="9" hidden="1"/>
    <cellStyle name="Followed Hyperlink" xfId="21767" builtinId="9" hidden="1"/>
    <cellStyle name="Followed Hyperlink" xfId="21769" builtinId="9" hidden="1"/>
    <cellStyle name="Followed Hyperlink" xfId="21771" builtinId="9" hidden="1"/>
    <cellStyle name="Followed Hyperlink" xfId="21773" builtinId="9" hidden="1"/>
    <cellStyle name="Followed Hyperlink" xfId="21775" builtinId="9" hidden="1"/>
    <cellStyle name="Followed Hyperlink" xfId="21777" builtinId="9" hidden="1"/>
    <cellStyle name="Followed Hyperlink" xfId="21779" builtinId="9" hidden="1"/>
    <cellStyle name="Followed Hyperlink" xfId="21781" builtinId="9" hidden="1"/>
    <cellStyle name="Followed Hyperlink" xfId="21783" builtinId="9" hidden="1"/>
    <cellStyle name="Followed Hyperlink" xfId="21785" builtinId="9" hidden="1"/>
    <cellStyle name="Followed Hyperlink" xfId="21787" builtinId="9" hidden="1"/>
    <cellStyle name="Followed Hyperlink" xfId="21789" builtinId="9" hidden="1"/>
    <cellStyle name="Followed Hyperlink" xfId="21791" builtinId="9" hidden="1"/>
    <cellStyle name="Followed Hyperlink" xfId="21793" builtinId="9" hidden="1"/>
    <cellStyle name="Followed Hyperlink" xfId="21795" builtinId="9" hidden="1"/>
    <cellStyle name="Followed Hyperlink" xfId="21797" builtinId="9" hidden="1"/>
    <cellStyle name="Followed Hyperlink" xfId="21799" builtinId="9" hidden="1"/>
    <cellStyle name="Followed Hyperlink" xfId="21801" builtinId="9" hidden="1"/>
    <cellStyle name="Followed Hyperlink" xfId="21803" builtinId="9" hidden="1"/>
    <cellStyle name="Followed Hyperlink" xfId="21805" builtinId="9" hidden="1"/>
    <cellStyle name="Followed Hyperlink" xfId="21807" builtinId="9" hidden="1"/>
    <cellStyle name="Followed Hyperlink" xfId="21809" builtinId="9" hidden="1"/>
    <cellStyle name="Followed Hyperlink" xfId="21811" builtinId="9" hidden="1"/>
    <cellStyle name="Followed Hyperlink" xfId="21813" builtinId="9" hidden="1"/>
    <cellStyle name="Followed Hyperlink" xfId="21815" builtinId="9" hidden="1"/>
    <cellStyle name="Followed Hyperlink" xfId="21817" builtinId="9" hidden="1"/>
    <cellStyle name="Followed Hyperlink" xfId="21819" builtinId="9" hidden="1"/>
    <cellStyle name="Followed Hyperlink" xfId="21821" builtinId="9" hidden="1"/>
    <cellStyle name="Followed Hyperlink" xfId="21823" builtinId="9" hidden="1"/>
    <cellStyle name="Followed Hyperlink" xfId="21825" builtinId="9" hidden="1"/>
    <cellStyle name="Followed Hyperlink" xfId="21827" builtinId="9" hidden="1"/>
    <cellStyle name="Followed Hyperlink" xfId="21829" builtinId="9" hidden="1"/>
    <cellStyle name="Followed Hyperlink" xfId="21831" builtinId="9" hidden="1"/>
    <cellStyle name="Followed Hyperlink" xfId="21833" builtinId="9" hidden="1"/>
    <cellStyle name="Followed Hyperlink" xfId="21835" builtinId="9" hidden="1"/>
    <cellStyle name="Followed Hyperlink" xfId="21837" builtinId="9" hidden="1"/>
    <cellStyle name="Followed Hyperlink" xfId="21839" builtinId="9" hidden="1"/>
    <cellStyle name="Followed Hyperlink" xfId="21841" builtinId="9" hidden="1"/>
    <cellStyle name="Followed Hyperlink" xfId="21843" builtinId="9" hidden="1"/>
    <cellStyle name="Followed Hyperlink" xfId="21845" builtinId="9" hidden="1"/>
    <cellStyle name="Followed Hyperlink" xfId="21847" builtinId="9" hidden="1"/>
    <cellStyle name="Followed Hyperlink" xfId="21846"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18" builtinId="9" hidden="1"/>
    <cellStyle name="Followed Hyperlink" xfId="21814" builtinId="9" hidden="1"/>
    <cellStyle name="Followed Hyperlink" xfId="21810" builtinId="9" hidden="1"/>
    <cellStyle name="Followed Hyperlink" xfId="21806"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778" builtinId="9" hidden="1"/>
    <cellStyle name="Followed Hyperlink" xfId="21774" builtinId="9" hidden="1"/>
    <cellStyle name="Followed Hyperlink" xfId="21770"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42" builtinId="9" hidden="1"/>
    <cellStyle name="Followed Hyperlink" xfId="21738" builtinId="9" hidden="1"/>
    <cellStyle name="Followed Hyperlink" xfId="21734" builtinId="9" hidden="1"/>
    <cellStyle name="Followed Hyperlink" xfId="21730"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66" builtinId="9" hidden="1"/>
    <cellStyle name="Followed Hyperlink" xfId="21662" builtinId="9" hidden="1"/>
    <cellStyle name="Followed Hyperlink" xfId="21658" builtinId="9" hidden="1"/>
    <cellStyle name="Followed Hyperlink" xfId="21654"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848" builtinId="9" hidden="1"/>
    <cellStyle name="Followed Hyperlink" xfId="21406" builtinId="9" hidden="1"/>
    <cellStyle name="Followed Hyperlink" xfId="21849" builtinId="9" hidden="1"/>
    <cellStyle name="Followed Hyperlink" xfId="21853" builtinId="9" hidden="1"/>
    <cellStyle name="Followed Hyperlink" xfId="21855" builtinId="9" hidden="1"/>
    <cellStyle name="Followed Hyperlink" xfId="21857" builtinId="9" hidden="1"/>
    <cellStyle name="Followed Hyperlink" xfId="21859" builtinId="9" hidden="1"/>
    <cellStyle name="Followed Hyperlink" xfId="21861" builtinId="9" hidden="1"/>
    <cellStyle name="Followed Hyperlink" xfId="21863" builtinId="9" hidden="1"/>
    <cellStyle name="Followed Hyperlink" xfId="21865" builtinId="9" hidden="1"/>
    <cellStyle name="Followed Hyperlink" xfId="21867" builtinId="9" hidden="1"/>
    <cellStyle name="Followed Hyperlink" xfId="21869" builtinId="9" hidden="1"/>
    <cellStyle name="Followed Hyperlink" xfId="21871" builtinId="9" hidden="1"/>
    <cellStyle name="Followed Hyperlink" xfId="21873" builtinId="9" hidden="1"/>
    <cellStyle name="Followed Hyperlink" xfId="21875" builtinId="9" hidden="1"/>
    <cellStyle name="Followed Hyperlink" xfId="21877" builtinId="9" hidden="1"/>
    <cellStyle name="Followed Hyperlink" xfId="21879" builtinId="9" hidden="1"/>
    <cellStyle name="Followed Hyperlink" xfId="21881" builtinId="9" hidden="1"/>
    <cellStyle name="Followed Hyperlink" xfId="21883" builtinId="9" hidden="1"/>
    <cellStyle name="Followed Hyperlink" xfId="21885" builtinId="9" hidden="1"/>
    <cellStyle name="Followed Hyperlink" xfId="21887" builtinId="9" hidden="1"/>
    <cellStyle name="Followed Hyperlink" xfId="21889" builtinId="9" hidden="1"/>
    <cellStyle name="Followed Hyperlink" xfId="21891" builtinId="9" hidden="1"/>
    <cellStyle name="Followed Hyperlink" xfId="21893" builtinId="9" hidden="1"/>
    <cellStyle name="Followed Hyperlink" xfId="21895" builtinId="9" hidden="1"/>
    <cellStyle name="Followed Hyperlink" xfId="21897" builtinId="9" hidden="1"/>
    <cellStyle name="Followed Hyperlink" xfId="21899" builtinId="9" hidden="1"/>
    <cellStyle name="Followed Hyperlink" xfId="21901" builtinId="9" hidden="1"/>
    <cellStyle name="Followed Hyperlink" xfId="21903" builtinId="9" hidden="1"/>
    <cellStyle name="Followed Hyperlink" xfId="21905" builtinId="9" hidden="1"/>
    <cellStyle name="Followed Hyperlink" xfId="21907" builtinId="9" hidden="1"/>
    <cellStyle name="Followed Hyperlink" xfId="21909" builtinId="9" hidden="1"/>
    <cellStyle name="Followed Hyperlink" xfId="21911" builtinId="9" hidden="1"/>
    <cellStyle name="Followed Hyperlink" xfId="21913" builtinId="9" hidden="1"/>
    <cellStyle name="Followed Hyperlink" xfId="21915" builtinId="9" hidden="1"/>
    <cellStyle name="Followed Hyperlink" xfId="21917" builtinId="9" hidden="1"/>
    <cellStyle name="Followed Hyperlink" xfId="21919" builtinId="9" hidden="1"/>
    <cellStyle name="Followed Hyperlink" xfId="21921" builtinId="9" hidden="1"/>
    <cellStyle name="Followed Hyperlink" xfId="21923" builtinId="9" hidden="1"/>
    <cellStyle name="Followed Hyperlink" xfId="21925" builtinId="9" hidden="1"/>
    <cellStyle name="Followed Hyperlink" xfId="21927" builtinId="9" hidden="1"/>
    <cellStyle name="Followed Hyperlink" xfId="21929" builtinId="9" hidden="1"/>
    <cellStyle name="Followed Hyperlink" xfId="21931" builtinId="9" hidden="1"/>
    <cellStyle name="Followed Hyperlink" xfId="21933" builtinId="9" hidden="1"/>
    <cellStyle name="Followed Hyperlink" xfId="21935" builtinId="9" hidden="1"/>
    <cellStyle name="Followed Hyperlink" xfId="21937" builtinId="9" hidden="1"/>
    <cellStyle name="Followed Hyperlink" xfId="21939" builtinId="9" hidden="1"/>
    <cellStyle name="Followed Hyperlink" xfId="21941" builtinId="9" hidden="1"/>
    <cellStyle name="Followed Hyperlink" xfId="21943" builtinId="9" hidden="1"/>
    <cellStyle name="Followed Hyperlink" xfId="21945" builtinId="9" hidden="1"/>
    <cellStyle name="Followed Hyperlink" xfId="21947" builtinId="9" hidden="1"/>
    <cellStyle name="Followed Hyperlink" xfId="21949" builtinId="9" hidden="1"/>
    <cellStyle name="Followed Hyperlink" xfId="21951" builtinId="9" hidden="1"/>
    <cellStyle name="Followed Hyperlink" xfId="21953" builtinId="9" hidden="1"/>
    <cellStyle name="Followed Hyperlink" xfId="21955"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2" builtinId="9" hidden="1"/>
    <cellStyle name="Followed Hyperlink" xfId="21963" builtinId="9" hidden="1"/>
    <cellStyle name="Followed Hyperlink" xfId="21964" builtinId="9" hidden="1"/>
    <cellStyle name="Followed Hyperlink" xfId="21965" builtinId="9" hidden="1"/>
    <cellStyle name="Followed Hyperlink" xfId="21966" builtinId="9" hidden="1"/>
    <cellStyle name="Followed Hyperlink" xfId="21967" builtinId="9" hidden="1"/>
    <cellStyle name="Followed Hyperlink" xfId="21968" builtinId="9" hidden="1"/>
    <cellStyle name="Followed Hyperlink" xfId="21969" builtinId="9" hidden="1"/>
    <cellStyle name="Followed Hyperlink" xfId="21970" builtinId="9" hidden="1"/>
    <cellStyle name="Followed Hyperlink" xfId="21971" builtinId="9" hidden="1"/>
    <cellStyle name="Followed Hyperlink" xfId="21972" builtinId="9" hidden="1"/>
    <cellStyle name="Followed Hyperlink" xfId="21973" builtinId="9" hidden="1"/>
    <cellStyle name="Followed Hyperlink" xfId="21974" builtinId="9" hidden="1"/>
    <cellStyle name="Followed Hyperlink" xfId="21975" builtinId="9" hidden="1"/>
    <cellStyle name="Followed Hyperlink" xfId="21976" builtinId="9" hidden="1"/>
    <cellStyle name="Followed Hyperlink" xfId="21977" builtinId="9" hidden="1"/>
    <cellStyle name="Followed Hyperlink" xfId="21978" builtinId="9" hidden="1"/>
    <cellStyle name="Followed Hyperlink" xfId="21979" builtinId="9" hidden="1"/>
    <cellStyle name="Followed Hyperlink" xfId="21980" builtinId="9" hidden="1"/>
    <cellStyle name="Followed Hyperlink" xfId="21981" builtinId="9" hidden="1"/>
    <cellStyle name="Followed Hyperlink" xfId="21982" builtinId="9" hidden="1"/>
    <cellStyle name="Followed Hyperlink" xfId="21983" builtinId="9" hidden="1"/>
    <cellStyle name="Followed Hyperlink" xfId="21984" builtinId="9" hidden="1"/>
    <cellStyle name="Followed Hyperlink" xfId="21985" builtinId="9" hidden="1"/>
    <cellStyle name="Followed Hyperlink" xfId="21986" builtinId="9" hidden="1"/>
    <cellStyle name="Followed Hyperlink" xfId="21987" builtinId="9" hidden="1"/>
    <cellStyle name="Followed Hyperlink" xfId="21988" builtinId="9" hidden="1"/>
    <cellStyle name="Followed Hyperlink" xfId="21989" builtinId="9" hidden="1"/>
    <cellStyle name="Followed Hyperlink" xfId="21990" builtinId="9" hidden="1"/>
    <cellStyle name="Followed Hyperlink" xfId="21991" builtinId="9" hidden="1"/>
    <cellStyle name="Followed Hyperlink" xfId="21992" builtinId="9" hidden="1"/>
    <cellStyle name="Followed Hyperlink" xfId="21993" builtinId="9" hidden="1"/>
    <cellStyle name="Followed Hyperlink" xfId="21994"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2023" builtinId="9" hidden="1"/>
    <cellStyle name="Followed Hyperlink" xfId="22024" builtinId="9" hidden="1"/>
    <cellStyle name="Followed Hyperlink" xfId="22025" builtinId="9" hidden="1"/>
    <cellStyle name="Followed Hyperlink" xfId="22026" builtinId="9" hidden="1"/>
    <cellStyle name="Followed Hyperlink" xfId="22027" builtinId="9" hidden="1"/>
    <cellStyle name="Followed Hyperlink" xfId="22028" builtinId="9" hidden="1"/>
    <cellStyle name="Followed Hyperlink" xfId="22029" builtinId="9" hidden="1"/>
    <cellStyle name="Followed Hyperlink" xfId="22030" builtinId="9" hidden="1"/>
    <cellStyle name="Followed Hyperlink" xfId="22031" builtinId="9" hidden="1"/>
    <cellStyle name="Followed Hyperlink" xfId="22032"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38" builtinId="9" hidden="1"/>
    <cellStyle name="Followed Hyperlink" xfId="22039" builtinId="9" hidden="1"/>
    <cellStyle name="Followed Hyperlink" xfId="22040" builtinId="9" hidden="1"/>
    <cellStyle name="Followed Hyperlink" xfId="22041" builtinId="9" hidden="1"/>
    <cellStyle name="Followed Hyperlink" xfId="22042" builtinId="9" hidden="1"/>
    <cellStyle name="Followed Hyperlink" xfId="22043" builtinId="9" hidden="1"/>
    <cellStyle name="Followed Hyperlink" xfId="22044" builtinId="9" hidden="1"/>
    <cellStyle name="Followed Hyperlink" xfId="22045" builtinId="9" hidden="1"/>
    <cellStyle name="Followed Hyperlink" xfId="22046" builtinId="9" hidden="1"/>
    <cellStyle name="Followed Hyperlink" xfId="22047" builtinId="9" hidden="1"/>
    <cellStyle name="Followed Hyperlink" xfId="22048" builtinId="9" hidden="1"/>
    <cellStyle name="Followed Hyperlink" xfId="22049" builtinId="9" hidden="1"/>
    <cellStyle name="Followed Hyperlink" xfId="22050" builtinId="9" hidden="1"/>
    <cellStyle name="Followed Hyperlink" xfId="22051" builtinId="9" hidden="1"/>
    <cellStyle name="Followed Hyperlink" xfId="22052" builtinId="9" hidden="1"/>
    <cellStyle name="Followed Hyperlink" xfId="22053" builtinId="9" hidden="1"/>
    <cellStyle name="Followed Hyperlink" xfId="22054" builtinId="9" hidden="1"/>
    <cellStyle name="Followed Hyperlink" xfId="22055" builtinId="9" hidden="1"/>
    <cellStyle name="Followed Hyperlink" xfId="22056" builtinId="9" hidden="1"/>
    <cellStyle name="Followed Hyperlink" xfId="22057" builtinId="9" hidden="1"/>
    <cellStyle name="Followed Hyperlink" xfId="22058" builtinId="9" hidden="1"/>
    <cellStyle name="Followed Hyperlink" xfId="22059" builtinId="9" hidden="1"/>
    <cellStyle name="Followed Hyperlink" xfId="22060" builtinId="9" hidden="1"/>
    <cellStyle name="Followed Hyperlink" xfId="22061" builtinId="9" hidden="1"/>
    <cellStyle name="Followed Hyperlink" xfId="22062" builtinId="9" hidden="1"/>
    <cellStyle name="Followed Hyperlink" xfId="22063" builtinId="9" hidden="1"/>
    <cellStyle name="Followed Hyperlink" xfId="22064" builtinId="9" hidden="1"/>
    <cellStyle name="Followed Hyperlink" xfId="22065" builtinId="9" hidden="1"/>
    <cellStyle name="Followed Hyperlink" xfId="22066" builtinId="9" hidden="1"/>
    <cellStyle name="Followed Hyperlink" xfId="22067" builtinId="9" hidden="1"/>
    <cellStyle name="Followed Hyperlink" xfId="22068" builtinId="9" hidden="1"/>
    <cellStyle name="Followed Hyperlink" xfId="22069" builtinId="9" hidden="1"/>
    <cellStyle name="Followed Hyperlink" xfId="22070"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76" builtinId="9" hidden="1"/>
    <cellStyle name="Followed Hyperlink" xfId="22077" builtinId="9" hidden="1"/>
    <cellStyle name="Followed Hyperlink" xfId="22078" builtinId="9" hidden="1"/>
    <cellStyle name="Followed Hyperlink" xfId="22079" builtinId="9" hidden="1"/>
    <cellStyle name="Followed Hyperlink" xfId="22080" builtinId="9" hidden="1"/>
    <cellStyle name="Followed Hyperlink" xfId="22081" builtinId="9" hidden="1"/>
    <cellStyle name="Followed Hyperlink" xfId="22082" builtinId="9" hidden="1"/>
    <cellStyle name="Followed Hyperlink" xfId="22083" builtinId="9" hidden="1"/>
    <cellStyle name="Followed Hyperlink" xfId="22084" builtinId="9" hidden="1"/>
    <cellStyle name="Followed Hyperlink" xfId="22085" builtinId="9" hidden="1"/>
    <cellStyle name="Followed Hyperlink" xfId="22086" builtinId="9" hidden="1"/>
    <cellStyle name="Followed Hyperlink" xfId="22087" builtinId="9" hidden="1"/>
    <cellStyle name="Followed Hyperlink" xfId="22088" builtinId="9" hidden="1"/>
    <cellStyle name="Followed Hyperlink" xfId="22089" builtinId="9" hidden="1"/>
    <cellStyle name="Followed Hyperlink" xfId="22090" builtinId="9" hidden="1"/>
    <cellStyle name="Followed Hyperlink" xfId="22091" builtinId="9" hidden="1"/>
    <cellStyle name="Followed Hyperlink" xfId="22092" builtinId="9" hidden="1"/>
    <cellStyle name="Followed Hyperlink" xfId="22093" builtinId="9" hidden="1"/>
    <cellStyle name="Followed Hyperlink" xfId="22094" builtinId="9" hidden="1"/>
    <cellStyle name="Followed Hyperlink" xfId="22095" builtinId="9" hidden="1"/>
    <cellStyle name="Followed Hyperlink" xfId="22096" builtinId="9" hidden="1"/>
    <cellStyle name="Followed Hyperlink" xfId="22097" builtinId="9" hidden="1"/>
    <cellStyle name="Followed Hyperlink" xfId="22098" builtinId="9" hidden="1"/>
    <cellStyle name="Followed Hyperlink" xfId="22099" builtinId="9" hidden="1"/>
    <cellStyle name="Followed Hyperlink" xfId="22100" builtinId="9" hidden="1"/>
    <cellStyle name="Followed Hyperlink" xfId="22101" builtinId="9" hidden="1"/>
    <cellStyle name="Followed Hyperlink" xfId="22102" builtinId="9" hidden="1"/>
    <cellStyle name="Followed Hyperlink" xfId="22103" builtinId="9" hidden="1"/>
    <cellStyle name="Followed Hyperlink" xfId="22104" builtinId="9" hidden="1"/>
    <cellStyle name="Followed Hyperlink" xfId="22105" builtinId="9" hidden="1"/>
    <cellStyle name="Followed Hyperlink" xfId="22106" builtinId="9" hidden="1"/>
    <cellStyle name="Followed Hyperlink" xfId="22107" builtinId="9" hidden="1"/>
    <cellStyle name="Followed Hyperlink" xfId="22108"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4" builtinId="9" hidden="1"/>
    <cellStyle name="Followed Hyperlink" xfId="22115" builtinId="9" hidden="1"/>
    <cellStyle name="Followed Hyperlink" xfId="22116" builtinId="9" hidden="1"/>
    <cellStyle name="Followed Hyperlink" xfId="22117" builtinId="9" hidden="1"/>
    <cellStyle name="Followed Hyperlink" xfId="22118" builtinId="9" hidden="1"/>
    <cellStyle name="Followed Hyperlink" xfId="22119" builtinId="9" hidden="1"/>
    <cellStyle name="Followed Hyperlink" xfId="22120" builtinId="9" hidden="1"/>
    <cellStyle name="Followed Hyperlink" xfId="22121" builtinId="9" hidden="1"/>
    <cellStyle name="Followed Hyperlink" xfId="22122" builtinId="9" hidden="1"/>
    <cellStyle name="Followed Hyperlink" xfId="22123" builtinId="9" hidden="1"/>
    <cellStyle name="Followed Hyperlink" xfId="22124" builtinId="9" hidden="1"/>
    <cellStyle name="Followed Hyperlink" xfId="22125" builtinId="9" hidden="1"/>
    <cellStyle name="Followed Hyperlink" xfId="22126" builtinId="9" hidden="1"/>
    <cellStyle name="Followed Hyperlink" xfId="22127" builtinId="9" hidden="1"/>
    <cellStyle name="Followed Hyperlink" xfId="22128" builtinId="9" hidden="1"/>
    <cellStyle name="Followed Hyperlink" xfId="22129" builtinId="9" hidden="1"/>
    <cellStyle name="Followed Hyperlink" xfId="22130" builtinId="9" hidden="1"/>
    <cellStyle name="Followed Hyperlink" xfId="22131" builtinId="9" hidden="1"/>
    <cellStyle name="Followed Hyperlink" xfId="22132" builtinId="9" hidden="1"/>
    <cellStyle name="Followed Hyperlink" xfId="22133" builtinId="9" hidden="1"/>
    <cellStyle name="Followed Hyperlink" xfId="22134" builtinId="9" hidden="1"/>
    <cellStyle name="Followed Hyperlink" xfId="22135" builtinId="9" hidden="1"/>
    <cellStyle name="Followed Hyperlink" xfId="22136" builtinId="9" hidden="1"/>
    <cellStyle name="Followed Hyperlink" xfId="22137" builtinId="9" hidden="1"/>
    <cellStyle name="Followed Hyperlink" xfId="22138" builtinId="9" hidden="1"/>
    <cellStyle name="Followed Hyperlink" xfId="22139" builtinId="9" hidden="1"/>
    <cellStyle name="Followed Hyperlink" xfId="22140" builtinId="9" hidden="1"/>
    <cellStyle name="Followed Hyperlink" xfId="22141" builtinId="9" hidden="1"/>
    <cellStyle name="Followed Hyperlink" xfId="22142" builtinId="9" hidden="1"/>
    <cellStyle name="Followed Hyperlink" xfId="22143" builtinId="9" hidden="1"/>
    <cellStyle name="Followed Hyperlink" xfId="22144" builtinId="9" hidden="1"/>
    <cellStyle name="Followed Hyperlink" xfId="22145" builtinId="9" hidden="1"/>
    <cellStyle name="Followed Hyperlink" xfId="22146" builtinId="9" hidden="1"/>
    <cellStyle name="Followed Hyperlink" xfId="22147" builtinId="9" hidden="1"/>
    <cellStyle name="Followed Hyperlink" xfId="22150" builtinId="9" hidden="1"/>
    <cellStyle name="Followed Hyperlink" xfId="22151" builtinId="9" hidden="1"/>
    <cellStyle name="Followed Hyperlink" xfId="22152" builtinId="9" hidden="1"/>
    <cellStyle name="Followed Hyperlink" xfId="22153" builtinId="9" hidden="1"/>
    <cellStyle name="Followed Hyperlink" xfId="22154" builtinId="9" hidden="1"/>
    <cellStyle name="Followed Hyperlink" xfId="22155" builtinId="9" hidden="1"/>
    <cellStyle name="Followed Hyperlink" xfId="22156" builtinId="9" hidden="1"/>
    <cellStyle name="Followed Hyperlink" xfId="22157" builtinId="9" hidden="1"/>
    <cellStyle name="Followed Hyperlink" xfId="22158" builtinId="9" hidden="1"/>
    <cellStyle name="Followed Hyperlink" xfId="22159" builtinId="9" hidden="1"/>
    <cellStyle name="Followed Hyperlink" xfId="22160" builtinId="9" hidden="1"/>
    <cellStyle name="Followed Hyperlink" xfId="22161" builtinId="9" hidden="1"/>
    <cellStyle name="Followed Hyperlink" xfId="22162" builtinId="9" hidden="1"/>
    <cellStyle name="Followed Hyperlink" xfId="22163" builtinId="9" hidden="1"/>
    <cellStyle name="Followed Hyperlink" xfId="22164" builtinId="9" hidden="1"/>
    <cellStyle name="Followed Hyperlink" xfId="22165" builtinId="9" hidden="1"/>
    <cellStyle name="Followed Hyperlink" xfId="22166" builtinId="9" hidden="1"/>
    <cellStyle name="Followed Hyperlink" xfId="22167" builtinId="9" hidden="1"/>
    <cellStyle name="Followed Hyperlink" xfId="22168" builtinId="9" hidden="1"/>
    <cellStyle name="Followed Hyperlink" xfId="22169" builtinId="9" hidden="1"/>
    <cellStyle name="Followed Hyperlink" xfId="22170" builtinId="9" hidden="1"/>
    <cellStyle name="Followed Hyperlink" xfId="22171" builtinId="9" hidden="1"/>
    <cellStyle name="Followed Hyperlink" xfId="22172" builtinId="9" hidden="1"/>
    <cellStyle name="Followed Hyperlink" xfId="22173" builtinId="9" hidden="1"/>
    <cellStyle name="Followed Hyperlink" xfId="22174" builtinId="9" hidden="1"/>
    <cellStyle name="Followed Hyperlink" xfId="22175" builtinId="9" hidden="1"/>
    <cellStyle name="Followed Hyperlink" xfId="22176" builtinId="9" hidden="1"/>
    <cellStyle name="Followed Hyperlink" xfId="22177" builtinId="9" hidden="1"/>
    <cellStyle name="Followed Hyperlink" xfId="22178" builtinId="9" hidden="1"/>
    <cellStyle name="Followed Hyperlink" xfId="22179" builtinId="9" hidden="1"/>
    <cellStyle name="Followed Hyperlink" xfId="22180" builtinId="9" hidden="1"/>
    <cellStyle name="Followed Hyperlink" xfId="22181" builtinId="9" hidden="1"/>
    <cellStyle name="Followed Hyperlink" xfId="22182" builtinId="9" hidden="1"/>
    <cellStyle name="Followed Hyperlink" xfId="22183" builtinId="9" hidden="1"/>
    <cellStyle name="Followed Hyperlink" xfId="22184"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0" builtinId="9" hidden="1"/>
    <cellStyle name="Followed Hyperlink" xfId="22191" builtinId="9" hidden="1"/>
    <cellStyle name="Followed Hyperlink" xfId="22192" builtinId="9" hidden="1"/>
    <cellStyle name="Followed Hyperlink" xfId="22193" builtinId="9" hidden="1"/>
    <cellStyle name="Followed Hyperlink" xfId="22194" builtinId="9" hidden="1"/>
    <cellStyle name="Followed Hyperlink" xfId="22195" builtinId="9" hidden="1"/>
    <cellStyle name="Followed Hyperlink" xfId="22196" builtinId="9" hidden="1"/>
    <cellStyle name="Followed Hyperlink" xfId="22197" builtinId="9" hidden="1"/>
    <cellStyle name="Followed Hyperlink" xfId="22198" builtinId="9" hidden="1"/>
    <cellStyle name="Followed Hyperlink" xfId="22199" builtinId="9" hidden="1"/>
    <cellStyle name="Followed Hyperlink" xfId="22200" builtinId="9" hidden="1"/>
    <cellStyle name="Followed Hyperlink" xfId="22201" builtinId="9" hidden="1"/>
    <cellStyle name="Followed Hyperlink" xfId="22202" builtinId="9" hidden="1"/>
    <cellStyle name="Followed Hyperlink" xfId="22203" builtinId="9" hidden="1"/>
    <cellStyle name="Followed Hyperlink" xfId="22204" builtinId="9" hidden="1"/>
    <cellStyle name="Followed Hyperlink" xfId="22205" builtinId="9" hidden="1"/>
    <cellStyle name="Followed Hyperlink" xfId="22206" builtinId="9" hidden="1"/>
    <cellStyle name="Followed Hyperlink" xfId="22207" builtinId="9" hidden="1"/>
    <cellStyle name="Followed Hyperlink" xfId="22208" builtinId="9" hidden="1"/>
    <cellStyle name="Followed Hyperlink" xfId="22209" builtinId="9" hidden="1"/>
    <cellStyle name="Followed Hyperlink" xfId="22210" builtinId="9" hidden="1"/>
    <cellStyle name="Followed Hyperlink" xfId="22211" builtinId="9" hidden="1"/>
    <cellStyle name="Followed Hyperlink" xfId="22212" builtinId="9" hidden="1"/>
    <cellStyle name="Followed Hyperlink" xfId="22213" builtinId="9" hidden="1"/>
    <cellStyle name="Followed Hyperlink" xfId="22214" builtinId="9" hidden="1"/>
    <cellStyle name="Followed Hyperlink" xfId="22215" builtinId="9" hidden="1"/>
    <cellStyle name="Followed Hyperlink" xfId="22216" builtinId="9" hidden="1"/>
    <cellStyle name="Followed Hyperlink" xfId="22217" builtinId="9" hidden="1"/>
    <cellStyle name="Followed Hyperlink" xfId="22218" builtinId="9" hidden="1"/>
    <cellStyle name="Followed Hyperlink" xfId="22219" builtinId="9" hidden="1"/>
    <cellStyle name="Followed Hyperlink" xfId="22220" builtinId="9" hidden="1"/>
    <cellStyle name="Followed Hyperlink" xfId="22221" builtinId="9" hidden="1"/>
    <cellStyle name="Followed Hyperlink" xfId="22222"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28" builtinId="9" hidden="1"/>
    <cellStyle name="Followed Hyperlink" xfId="22229" builtinId="9" hidden="1"/>
    <cellStyle name="Followed Hyperlink" xfId="22230" builtinId="9" hidden="1"/>
    <cellStyle name="Followed Hyperlink" xfId="22231" builtinId="9" hidden="1"/>
    <cellStyle name="Followed Hyperlink" xfId="22232" builtinId="9" hidden="1"/>
    <cellStyle name="Followed Hyperlink" xfId="22233" builtinId="9" hidden="1"/>
    <cellStyle name="Followed Hyperlink" xfId="22234" builtinId="9" hidden="1"/>
    <cellStyle name="Followed Hyperlink" xfId="22235" builtinId="9" hidden="1"/>
    <cellStyle name="Followed Hyperlink" xfId="22236" builtinId="9" hidden="1"/>
    <cellStyle name="Followed Hyperlink" xfId="22237" builtinId="9" hidden="1"/>
    <cellStyle name="Followed Hyperlink" xfId="22238" builtinId="9" hidden="1"/>
    <cellStyle name="Followed Hyperlink" xfId="22239" builtinId="9" hidden="1"/>
    <cellStyle name="Followed Hyperlink" xfId="22240" builtinId="9" hidden="1"/>
    <cellStyle name="Followed Hyperlink" xfId="22241" builtinId="9" hidden="1"/>
    <cellStyle name="Followed Hyperlink" xfId="22242" builtinId="9" hidden="1"/>
    <cellStyle name="Followed Hyperlink" xfId="22243" builtinId="9" hidden="1"/>
    <cellStyle name="Followed Hyperlink" xfId="22244" builtinId="9" hidden="1"/>
    <cellStyle name="Followed Hyperlink" xfId="22245" builtinId="9" hidden="1"/>
    <cellStyle name="Followed Hyperlink" xfId="22246" builtinId="9" hidden="1"/>
    <cellStyle name="Followed Hyperlink" xfId="22247" builtinId="9" hidden="1"/>
    <cellStyle name="Followed Hyperlink" xfId="22248" builtinId="9" hidden="1"/>
    <cellStyle name="Followed Hyperlink" xfId="22249" builtinId="9" hidden="1"/>
    <cellStyle name="Followed Hyperlink" xfId="22250" builtinId="9" hidden="1"/>
    <cellStyle name="Followed Hyperlink" xfId="22251" builtinId="9" hidden="1"/>
    <cellStyle name="Followed Hyperlink" xfId="22252" builtinId="9" hidden="1"/>
    <cellStyle name="Followed Hyperlink" xfId="22253" builtinId="9" hidden="1"/>
    <cellStyle name="Followed Hyperlink" xfId="22254" builtinId="9" hidden="1"/>
    <cellStyle name="Followed Hyperlink" xfId="22255" builtinId="9" hidden="1"/>
    <cellStyle name="Followed Hyperlink" xfId="22256" builtinId="9" hidden="1"/>
    <cellStyle name="Followed Hyperlink" xfId="22257" builtinId="9" hidden="1"/>
    <cellStyle name="Followed Hyperlink" xfId="22258" builtinId="9" hidden="1"/>
    <cellStyle name="Followed Hyperlink" xfId="22259" builtinId="9" hidden="1"/>
    <cellStyle name="Followed Hyperlink" xfId="22260"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66" builtinId="9" hidden="1"/>
    <cellStyle name="Followed Hyperlink" xfId="22267" builtinId="9" hidden="1"/>
    <cellStyle name="Followed Hyperlink" xfId="22268" builtinId="9" hidden="1"/>
    <cellStyle name="Followed Hyperlink" xfId="22269" builtinId="9" hidden="1"/>
    <cellStyle name="Followed Hyperlink" xfId="22270" builtinId="9" hidden="1"/>
    <cellStyle name="Followed Hyperlink" xfId="22271" builtinId="9" hidden="1"/>
    <cellStyle name="Followed Hyperlink" xfId="22272" builtinId="9" hidden="1"/>
    <cellStyle name="Followed Hyperlink" xfId="22273" builtinId="9" hidden="1"/>
    <cellStyle name="Followed Hyperlink" xfId="22274" builtinId="9" hidden="1"/>
    <cellStyle name="Followed Hyperlink" xfId="22275" builtinId="9" hidden="1"/>
    <cellStyle name="Followed Hyperlink" xfId="22276" builtinId="9" hidden="1"/>
    <cellStyle name="Followed Hyperlink" xfId="22277" builtinId="9" hidden="1"/>
    <cellStyle name="Followed Hyperlink" xfId="22278" builtinId="9" hidden="1"/>
    <cellStyle name="Followed Hyperlink" xfId="22279" builtinId="9" hidden="1"/>
    <cellStyle name="Followed Hyperlink" xfId="22280" builtinId="9" hidden="1"/>
    <cellStyle name="Followed Hyperlink" xfId="22281" builtinId="9" hidden="1"/>
    <cellStyle name="Followed Hyperlink" xfId="22282" builtinId="9" hidden="1"/>
    <cellStyle name="Followed Hyperlink" xfId="22283" builtinId="9" hidden="1"/>
    <cellStyle name="Followed Hyperlink" xfId="22284" builtinId="9" hidden="1"/>
    <cellStyle name="Followed Hyperlink" xfId="22285" builtinId="9" hidden="1"/>
    <cellStyle name="Followed Hyperlink" xfId="22286" builtinId="9" hidden="1"/>
    <cellStyle name="Followed Hyperlink" xfId="22287" builtinId="9" hidden="1"/>
    <cellStyle name="Followed Hyperlink" xfId="22288" builtinId="9" hidden="1"/>
    <cellStyle name="Followed Hyperlink" xfId="22289" builtinId="9" hidden="1"/>
    <cellStyle name="Followed Hyperlink" xfId="22290" builtinId="9" hidden="1"/>
    <cellStyle name="Followed Hyperlink" xfId="22291" builtinId="9" hidden="1"/>
    <cellStyle name="Followed Hyperlink" xfId="22292" builtinId="9" hidden="1"/>
    <cellStyle name="Followed Hyperlink" xfId="22293" builtinId="9" hidden="1"/>
    <cellStyle name="Followed Hyperlink" xfId="22294" builtinId="9" hidden="1"/>
    <cellStyle name="Followed Hyperlink" xfId="22295" builtinId="9" hidden="1"/>
    <cellStyle name="Followed Hyperlink" xfId="22296" builtinId="9" hidden="1"/>
    <cellStyle name="Followed Hyperlink" xfId="22297" builtinId="9" hidden="1"/>
    <cellStyle name="Followed Hyperlink" xfId="12260" builtinId="9" hidden="1"/>
    <cellStyle name="Followed Hyperlink" xfId="12729" builtinId="9" hidden="1"/>
    <cellStyle name="Followed Hyperlink" xfId="12259" builtinId="9" hidden="1"/>
    <cellStyle name="Followed Hyperlink" xfId="12928" builtinId="9" hidden="1"/>
    <cellStyle name="Followed Hyperlink" xfId="12218" builtinId="9" hidden="1"/>
    <cellStyle name="Followed Hyperlink" xfId="12943" builtinId="9" hidden="1"/>
    <cellStyle name="Followed Hyperlink" xfId="12256" builtinId="9" hidden="1"/>
    <cellStyle name="Followed Hyperlink" xfId="12790" builtinId="9" hidden="1"/>
    <cellStyle name="Followed Hyperlink" xfId="12789" builtinId="9" hidden="1"/>
    <cellStyle name="Followed Hyperlink" xfId="12688" builtinId="9" hidden="1"/>
    <cellStyle name="Followed Hyperlink" xfId="12942" builtinId="9" hidden="1"/>
    <cellStyle name="Followed Hyperlink" xfId="12611" builtinId="9" hidden="1"/>
    <cellStyle name="Followed Hyperlink" xfId="12610" builtinId="9" hidden="1"/>
    <cellStyle name="Followed Hyperlink" xfId="12609" builtinId="9" hidden="1"/>
    <cellStyle name="Followed Hyperlink" xfId="12264" builtinId="9" hidden="1"/>
    <cellStyle name="Followed Hyperlink" xfId="12253" builtinId="9" hidden="1"/>
    <cellStyle name="Followed Hyperlink" xfId="12941" builtinId="9" hidden="1"/>
    <cellStyle name="Followed Hyperlink" xfId="14187" builtinId="9" hidden="1"/>
    <cellStyle name="Followed Hyperlink" xfId="12252" builtinId="9" hidden="1"/>
    <cellStyle name="Followed Hyperlink" xfId="12605" builtinId="9" hidden="1"/>
    <cellStyle name="Followed Hyperlink" xfId="12251" builtinId="9" hidden="1"/>
    <cellStyle name="Followed Hyperlink" xfId="12600" builtinId="9" hidden="1"/>
    <cellStyle name="Followed Hyperlink" xfId="12148" builtinId="9" hidden="1"/>
    <cellStyle name="Followed Hyperlink" xfId="12595" builtinId="9" hidden="1"/>
    <cellStyle name="Followed Hyperlink" xfId="12596" builtinId="9" hidden="1"/>
    <cellStyle name="Followed Hyperlink" xfId="11781" builtinId="9" hidden="1"/>
    <cellStyle name="Followed Hyperlink" xfId="12246" builtinId="9" hidden="1"/>
    <cellStyle name="Followed Hyperlink" xfId="12248" builtinId="9" hidden="1"/>
    <cellStyle name="Followed Hyperlink" xfId="12247" builtinId="9" hidden="1"/>
    <cellStyle name="Followed Hyperlink" xfId="12272" builtinId="9" hidden="1"/>
    <cellStyle name="Followed Hyperlink" xfId="11783" builtinId="9" hidden="1"/>
    <cellStyle name="Followed Hyperlink" xfId="12750" builtinId="9" hidden="1"/>
    <cellStyle name="Followed Hyperlink" xfId="12791" builtinId="9" hidden="1"/>
    <cellStyle name="Followed Hyperlink" xfId="12686" builtinId="9" hidden="1"/>
    <cellStyle name="Followed Hyperlink" xfId="12788" builtinId="9" hidden="1"/>
    <cellStyle name="Followed Hyperlink" xfId="12245" builtinId="9" hidden="1"/>
    <cellStyle name="Followed Hyperlink" xfId="12787" builtinId="9" hidden="1"/>
    <cellStyle name="Followed Hyperlink" xfId="12728" builtinId="9" hidden="1"/>
    <cellStyle name="Followed Hyperlink" xfId="12244" builtinId="9" hidden="1"/>
    <cellStyle name="Followed Hyperlink" xfId="12743" builtinId="9" hidden="1"/>
    <cellStyle name="Followed Hyperlink" xfId="12685" builtinId="9" hidden="1"/>
    <cellStyle name="Followed Hyperlink" xfId="12263" builtinId="9" hidden="1"/>
    <cellStyle name="Followed Hyperlink" xfId="11336" builtinId="9" hidden="1"/>
    <cellStyle name="Followed Hyperlink" xfId="13204" builtinId="9" hidden="1"/>
    <cellStyle name="Followed Hyperlink" xfId="13203" builtinId="9" hidden="1"/>
    <cellStyle name="Followed Hyperlink" xfId="13202" builtinId="9" hidden="1"/>
    <cellStyle name="Followed Hyperlink" xfId="13201" builtinId="9" hidden="1"/>
    <cellStyle name="Followed Hyperlink" xfId="13200" builtinId="9" hidden="1"/>
    <cellStyle name="Followed Hyperlink" xfId="13199" builtinId="9" hidden="1"/>
    <cellStyle name="Followed Hyperlink" xfId="13198" builtinId="9" hidden="1"/>
    <cellStyle name="Followed Hyperlink" xfId="13197" builtinId="9" hidden="1"/>
    <cellStyle name="Followed Hyperlink" xfId="13196" builtinId="9" hidden="1"/>
    <cellStyle name="Followed Hyperlink" xfId="13195" builtinId="9" hidden="1"/>
    <cellStyle name="Followed Hyperlink" xfId="13194" builtinId="9" hidden="1"/>
    <cellStyle name="Followed Hyperlink" xfId="13193" builtinId="9" hidden="1"/>
    <cellStyle name="Followed Hyperlink" xfId="13192" builtinId="9" hidden="1"/>
    <cellStyle name="Followed Hyperlink" xfId="13191" builtinId="9" hidden="1"/>
    <cellStyle name="Followed Hyperlink" xfId="13190" builtinId="9" hidden="1"/>
    <cellStyle name="Followed Hyperlink" xfId="13189" builtinId="9" hidden="1"/>
    <cellStyle name="Followed Hyperlink" xfId="13188" builtinId="9" hidden="1"/>
    <cellStyle name="Followed Hyperlink" xfId="13187" builtinId="9" hidden="1"/>
    <cellStyle name="Followed Hyperlink" xfId="13186" builtinId="9" hidden="1"/>
    <cellStyle name="Followed Hyperlink" xfId="13185" builtinId="9" hidden="1"/>
    <cellStyle name="Followed Hyperlink" xfId="13184" builtinId="9" hidden="1"/>
    <cellStyle name="Followed Hyperlink" xfId="13183" builtinId="9" hidden="1"/>
    <cellStyle name="Followed Hyperlink" xfId="13182" builtinId="9" hidden="1"/>
    <cellStyle name="Followed Hyperlink" xfId="13181" builtinId="9" hidden="1"/>
    <cellStyle name="Followed Hyperlink" xfId="13180" builtinId="9" hidden="1"/>
    <cellStyle name="Followed Hyperlink" xfId="13179" builtinId="9" hidden="1"/>
    <cellStyle name="Followed Hyperlink" xfId="13178" builtinId="9" hidden="1"/>
    <cellStyle name="Followed Hyperlink" xfId="13177" builtinId="9" hidden="1"/>
    <cellStyle name="Followed Hyperlink" xfId="13176" builtinId="9" hidden="1"/>
    <cellStyle name="Followed Hyperlink" xfId="13175" builtinId="9" hidden="1"/>
    <cellStyle name="Followed Hyperlink" xfId="13174" builtinId="9" hidden="1"/>
    <cellStyle name="Followed Hyperlink" xfId="13173" builtinId="9" hidden="1"/>
    <cellStyle name="Followed Hyperlink" xfId="13172" builtinId="9" hidden="1"/>
    <cellStyle name="Followed Hyperlink" xfId="13171" builtinId="9" hidden="1"/>
    <cellStyle name="Followed Hyperlink" xfId="13170" builtinId="9" hidden="1"/>
    <cellStyle name="Followed Hyperlink" xfId="13169" builtinId="9" hidden="1"/>
    <cellStyle name="Followed Hyperlink" xfId="13168" builtinId="9" hidden="1"/>
    <cellStyle name="Followed Hyperlink" xfId="13167" builtinId="9" hidden="1"/>
    <cellStyle name="Followed Hyperlink" xfId="13166" builtinId="9" hidden="1"/>
    <cellStyle name="Followed Hyperlink" xfId="13165" builtinId="9" hidden="1"/>
    <cellStyle name="Followed Hyperlink" xfId="13164" builtinId="9" hidden="1"/>
    <cellStyle name="Followed Hyperlink" xfId="13163" builtinId="9" hidden="1"/>
    <cellStyle name="Followed Hyperlink" xfId="13162" builtinId="9" hidden="1"/>
    <cellStyle name="Followed Hyperlink" xfId="13161" builtinId="9" hidden="1"/>
    <cellStyle name="Followed Hyperlink" xfId="13160" builtinId="9" hidden="1"/>
    <cellStyle name="Followed Hyperlink" xfId="13159" builtinId="9" hidden="1"/>
    <cellStyle name="Followed Hyperlink" xfId="13158" builtinId="9" hidden="1"/>
    <cellStyle name="Followed Hyperlink" xfId="13157" builtinId="9" hidden="1"/>
    <cellStyle name="Followed Hyperlink" xfId="13156" builtinId="9" hidden="1"/>
    <cellStyle name="Followed Hyperlink" xfId="13155" builtinId="9" hidden="1"/>
    <cellStyle name="Followed Hyperlink" xfId="13154" builtinId="9" hidden="1"/>
    <cellStyle name="Followed Hyperlink" xfId="13153" builtinId="9" hidden="1"/>
    <cellStyle name="Followed Hyperlink" xfId="13152" builtinId="9" hidden="1"/>
    <cellStyle name="Followed Hyperlink" xfId="13151" builtinId="9" hidden="1"/>
    <cellStyle name="Followed Hyperlink" xfId="13150" builtinId="9" hidden="1"/>
    <cellStyle name="Followed Hyperlink" xfId="13149" builtinId="9" hidden="1"/>
    <cellStyle name="Followed Hyperlink" xfId="13148" builtinId="9" hidden="1"/>
    <cellStyle name="Followed Hyperlink" xfId="13147" builtinId="9" hidden="1"/>
    <cellStyle name="Followed Hyperlink" xfId="13146" builtinId="9" hidden="1"/>
    <cellStyle name="Followed Hyperlink" xfId="13145" builtinId="9" hidden="1"/>
    <cellStyle name="Followed Hyperlink" xfId="13144" builtinId="9" hidden="1"/>
    <cellStyle name="Followed Hyperlink" xfId="13143" builtinId="9" hidden="1"/>
    <cellStyle name="Followed Hyperlink" xfId="13142" builtinId="9" hidden="1"/>
    <cellStyle name="Followed Hyperlink" xfId="13141" builtinId="9" hidden="1"/>
    <cellStyle name="Followed Hyperlink" xfId="13140" builtinId="9" hidden="1"/>
    <cellStyle name="Followed Hyperlink" xfId="13139" builtinId="9" hidden="1"/>
    <cellStyle name="Followed Hyperlink" xfId="13138" builtinId="9" hidden="1"/>
    <cellStyle name="Followed Hyperlink" xfId="13135" builtinId="9" hidden="1"/>
    <cellStyle name="Followed Hyperlink" xfId="13133" builtinId="9" hidden="1"/>
    <cellStyle name="Followed Hyperlink" xfId="13131" builtinId="9" hidden="1"/>
    <cellStyle name="Followed Hyperlink" xfId="13129" builtinId="9" hidden="1"/>
    <cellStyle name="Followed Hyperlink" xfId="13127" builtinId="9" hidden="1"/>
    <cellStyle name="Followed Hyperlink" xfId="13125" builtinId="9" hidden="1"/>
    <cellStyle name="Followed Hyperlink" xfId="13123" builtinId="9" hidden="1"/>
    <cellStyle name="Followed Hyperlink" xfId="13121" builtinId="9" hidden="1"/>
    <cellStyle name="Followed Hyperlink" xfId="13119" builtinId="9" hidden="1"/>
    <cellStyle name="Followed Hyperlink" xfId="13117" builtinId="9" hidden="1"/>
    <cellStyle name="Followed Hyperlink" xfId="13115" builtinId="9" hidden="1"/>
    <cellStyle name="Followed Hyperlink" xfId="13113" builtinId="9" hidden="1"/>
    <cellStyle name="Followed Hyperlink" xfId="13111" builtinId="9" hidden="1"/>
    <cellStyle name="Followed Hyperlink" xfId="13109" builtinId="9" hidden="1"/>
    <cellStyle name="Followed Hyperlink" xfId="13107" builtinId="9" hidden="1"/>
    <cellStyle name="Followed Hyperlink" xfId="13105" builtinId="9" hidden="1"/>
    <cellStyle name="Followed Hyperlink" xfId="13103" builtinId="9" hidden="1"/>
    <cellStyle name="Followed Hyperlink" xfId="13101" builtinId="9" hidden="1"/>
    <cellStyle name="Followed Hyperlink" xfId="13099" builtinId="9" hidden="1"/>
    <cellStyle name="Followed Hyperlink" xfId="13097" builtinId="9" hidden="1"/>
    <cellStyle name="Followed Hyperlink" xfId="13095" builtinId="9" hidden="1"/>
    <cellStyle name="Followed Hyperlink" xfId="13093" builtinId="9" hidden="1"/>
    <cellStyle name="Followed Hyperlink" xfId="13091" builtinId="9" hidden="1"/>
    <cellStyle name="Followed Hyperlink" xfId="13089" builtinId="9" hidden="1"/>
    <cellStyle name="Followed Hyperlink" xfId="13087" builtinId="9" hidden="1"/>
    <cellStyle name="Followed Hyperlink" xfId="13085" builtinId="9" hidden="1"/>
    <cellStyle name="Followed Hyperlink" xfId="13083" builtinId="9" hidden="1"/>
    <cellStyle name="Followed Hyperlink" xfId="13081" builtinId="9" hidden="1"/>
    <cellStyle name="Followed Hyperlink" xfId="13079" builtinId="9" hidden="1"/>
    <cellStyle name="Followed Hyperlink" xfId="13077" builtinId="9" hidden="1"/>
    <cellStyle name="Followed Hyperlink" xfId="12243" builtinId="9" hidden="1"/>
    <cellStyle name="Followed Hyperlink" xfId="13074" builtinId="9" hidden="1"/>
    <cellStyle name="Followed Hyperlink" xfId="13072" builtinId="9" hidden="1"/>
    <cellStyle name="Followed Hyperlink" xfId="13070" builtinId="9" hidden="1"/>
    <cellStyle name="Followed Hyperlink" xfId="13068" builtinId="9" hidden="1"/>
    <cellStyle name="Followed Hyperlink" xfId="13066" builtinId="9" hidden="1"/>
    <cellStyle name="Followed Hyperlink" xfId="13064" builtinId="9" hidden="1"/>
    <cellStyle name="Followed Hyperlink" xfId="13062" builtinId="9" hidden="1"/>
    <cellStyle name="Followed Hyperlink" xfId="13060" builtinId="9" hidden="1"/>
    <cellStyle name="Followed Hyperlink" xfId="13058" builtinId="9" hidden="1"/>
    <cellStyle name="Followed Hyperlink" xfId="13056" builtinId="9" hidden="1"/>
    <cellStyle name="Followed Hyperlink" xfId="13054" builtinId="9" hidden="1"/>
    <cellStyle name="Followed Hyperlink" xfId="13052" builtinId="9" hidden="1"/>
    <cellStyle name="Followed Hyperlink" xfId="13050" builtinId="9" hidden="1"/>
    <cellStyle name="Followed Hyperlink" xfId="13048" builtinId="9" hidden="1"/>
    <cellStyle name="Followed Hyperlink" xfId="13046" builtinId="9" hidden="1"/>
    <cellStyle name="Followed Hyperlink" xfId="13044" builtinId="9" hidden="1"/>
    <cellStyle name="Followed Hyperlink" xfId="13042" builtinId="9" hidden="1"/>
    <cellStyle name="Followed Hyperlink" xfId="13040" builtinId="9" hidden="1"/>
    <cellStyle name="Followed Hyperlink" xfId="13038" builtinId="9" hidden="1"/>
    <cellStyle name="Followed Hyperlink" xfId="13036" builtinId="9" hidden="1"/>
    <cellStyle name="Followed Hyperlink" xfId="13034" builtinId="9" hidden="1"/>
    <cellStyle name="Followed Hyperlink" xfId="13032" builtinId="9" hidden="1"/>
    <cellStyle name="Followed Hyperlink" xfId="13030" builtinId="9" hidden="1"/>
    <cellStyle name="Followed Hyperlink" xfId="13028" builtinId="9" hidden="1"/>
    <cellStyle name="Followed Hyperlink" xfId="13026" builtinId="9" hidden="1"/>
    <cellStyle name="Followed Hyperlink" xfId="13024" builtinId="9" hidden="1"/>
    <cellStyle name="Followed Hyperlink" xfId="13022" builtinId="9" hidden="1"/>
    <cellStyle name="Followed Hyperlink" xfId="13020" builtinId="9" hidden="1"/>
    <cellStyle name="Followed Hyperlink" xfId="13018" builtinId="9" hidden="1"/>
    <cellStyle name="Followed Hyperlink" xfId="13016" builtinId="9" hidden="1"/>
    <cellStyle name="Followed Hyperlink" xfId="13014" builtinId="9" hidden="1"/>
    <cellStyle name="Followed Hyperlink" xfId="13012" builtinId="9" hidden="1"/>
    <cellStyle name="Followed Hyperlink" xfId="13010" builtinId="9" hidden="1"/>
    <cellStyle name="Followed Hyperlink" xfId="13008" builtinId="9" hidden="1"/>
    <cellStyle name="Followed Hyperlink" xfId="13006" builtinId="9" hidden="1"/>
    <cellStyle name="Followed Hyperlink" xfId="13004" builtinId="9" hidden="1"/>
    <cellStyle name="Followed Hyperlink" xfId="13002" builtinId="9" hidden="1"/>
    <cellStyle name="Followed Hyperlink" xfId="13000" builtinId="9" hidden="1"/>
    <cellStyle name="Followed Hyperlink" xfId="12998" builtinId="9" hidden="1"/>
    <cellStyle name="Followed Hyperlink" xfId="12996" builtinId="9" hidden="1"/>
    <cellStyle name="Followed Hyperlink" xfId="12994" builtinId="9" hidden="1"/>
    <cellStyle name="Followed Hyperlink" xfId="12992" builtinId="9" hidden="1"/>
    <cellStyle name="Followed Hyperlink" xfId="12990" builtinId="9" hidden="1"/>
    <cellStyle name="Followed Hyperlink" xfId="12988" builtinId="9" hidden="1"/>
    <cellStyle name="Followed Hyperlink" xfId="12986" builtinId="9" hidden="1"/>
    <cellStyle name="Followed Hyperlink" xfId="12984" builtinId="9" hidden="1"/>
    <cellStyle name="Followed Hyperlink" xfId="12982" builtinId="9" hidden="1"/>
    <cellStyle name="Followed Hyperlink" xfId="12980" builtinId="9" hidden="1"/>
    <cellStyle name="Followed Hyperlink" xfId="12978" builtinId="9" hidden="1"/>
    <cellStyle name="Followed Hyperlink" xfId="12976" builtinId="9" hidden="1"/>
    <cellStyle name="Followed Hyperlink" xfId="12974" builtinId="9" hidden="1"/>
    <cellStyle name="Followed Hyperlink" xfId="12703" builtinId="9" hidden="1"/>
    <cellStyle name="Followed Hyperlink" xfId="12971" builtinId="9" hidden="1"/>
    <cellStyle name="Followed Hyperlink" xfId="12969" builtinId="9" hidden="1"/>
    <cellStyle name="Followed Hyperlink" xfId="12967" builtinId="9" hidden="1"/>
    <cellStyle name="Followed Hyperlink" xfId="12965" builtinId="9" hidden="1"/>
    <cellStyle name="Followed Hyperlink" xfId="12963" builtinId="9" hidden="1"/>
    <cellStyle name="Followed Hyperlink" xfId="12961" builtinId="9" hidden="1"/>
    <cellStyle name="Followed Hyperlink" xfId="12959" builtinId="9" hidden="1"/>
    <cellStyle name="Followed Hyperlink" xfId="12957" builtinId="9" hidden="1"/>
    <cellStyle name="Followed Hyperlink" xfId="12955" builtinId="9" hidden="1"/>
    <cellStyle name="Followed Hyperlink" xfId="12953" builtinId="9" hidden="1"/>
    <cellStyle name="Followed Hyperlink" xfId="12951" builtinId="9" hidden="1"/>
    <cellStyle name="Followed Hyperlink" xfId="12949" builtinId="9" hidden="1"/>
    <cellStyle name="Followed Hyperlink" xfId="12947" builtinId="9" hidden="1"/>
    <cellStyle name="Followed Hyperlink" xfId="12945"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28" builtinId="9" hidden="1"/>
    <cellStyle name="Followed Hyperlink" xfId="11524" builtinId="9" hidden="1"/>
    <cellStyle name="Followed Hyperlink" xfId="11520" builtinId="9" hidden="1"/>
    <cellStyle name="Followed Hyperlink" xfId="11516" builtinId="9" hidden="1"/>
    <cellStyle name="Followed Hyperlink" xfId="11512" builtinId="9" hidden="1"/>
    <cellStyle name="Followed Hyperlink" xfId="11508" builtinId="9" hidden="1"/>
    <cellStyle name="Followed Hyperlink" xfId="11504"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52" builtinId="9" hidden="1"/>
    <cellStyle name="Followed Hyperlink" xfId="11448" builtinId="9" hidden="1"/>
    <cellStyle name="Followed Hyperlink" xfId="11444" builtinId="9" hidden="1"/>
    <cellStyle name="Followed Hyperlink" xfId="11440"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12" builtinId="9" hidden="1"/>
    <cellStyle name="Followed Hyperlink" xfId="11408" builtinId="9" hidden="1"/>
    <cellStyle name="Followed Hyperlink" xfId="11404"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76" builtinId="9" hidden="1"/>
    <cellStyle name="Followed Hyperlink" xfId="11372" builtinId="9" hidden="1"/>
    <cellStyle name="Followed Hyperlink" xfId="11368" builtinId="9" hidden="1"/>
    <cellStyle name="Followed Hyperlink" xfId="11364"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2242" builtinId="9" hidden="1"/>
    <cellStyle name="Followed Hyperlink" xfId="12786" builtinId="9" hidden="1"/>
    <cellStyle name="Followed Hyperlink" xfId="12240" builtinId="9" hidden="1"/>
    <cellStyle name="Followed Hyperlink" xfId="12785" builtinId="9" hidden="1"/>
    <cellStyle name="Followed Hyperlink" xfId="12239" builtinId="9" hidden="1"/>
    <cellStyle name="Followed Hyperlink" xfId="12784" builtinId="9" hidden="1"/>
    <cellStyle name="Followed Hyperlink" xfId="12701" builtinId="9" hidden="1"/>
    <cellStyle name="Followed Hyperlink" xfId="12120" builtinId="9" hidden="1"/>
    <cellStyle name="Followed Hyperlink" xfId="12816" builtinId="9" hidden="1"/>
    <cellStyle name="Followed Hyperlink" xfId="12742" builtinId="9" hidden="1"/>
    <cellStyle name="Followed Hyperlink" xfId="12119" builtinId="9" hidden="1"/>
    <cellStyle name="Followed Hyperlink" xfId="20571" builtinId="9" hidden="1"/>
    <cellStyle name="Followed Hyperlink" xfId="12679" builtinId="9" hidden="1"/>
    <cellStyle name="Followed Hyperlink" xfId="12818" builtinId="9" hidden="1"/>
    <cellStyle name="Followed Hyperlink" xfId="12114" builtinId="9" hidden="1"/>
    <cellStyle name="Followed Hyperlink" xfId="12676" builtinId="9" hidden="1"/>
    <cellStyle name="Followed Hyperlink" xfId="12674" builtinId="9" hidden="1"/>
    <cellStyle name="Followed Hyperlink" xfId="12672" builtinId="9" hidden="1"/>
    <cellStyle name="Followed Hyperlink" xfId="12670" builtinId="9" hidden="1"/>
    <cellStyle name="Followed Hyperlink" xfId="12236" builtinId="9" hidden="1"/>
    <cellStyle name="Followed Hyperlink" xfId="12781" builtinId="9" hidden="1"/>
    <cellStyle name="Followed Hyperlink" xfId="12234" builtinId="9" hidden="1"/>
    <cellStyle name="Followed Hyperlink" xfId="12233" builtinId="9" hidden="1"/>
    <cellStyle name="Followed Hyperlink" xfId="12231" builtinId="9" hidden="1"/>
    <cellStyle name="Followed Hyperlink" xfId="12668" builtinId="9" hidden="1"/>
    <cellStyle name="Followed Hyperlink" xfId="12117" builtinId="9" hidden="1"/>
    <cellStyle name="Followed Hyperlink" xfId="12667" builtinId="9" hidden="1"/>
    <cellStyle name="Followed Hyperlink" xfId="12278" builtinId="9" hidden="1"/>
    <cellStyle name="Followed Hyperlink" xfId="12285" builtinId="9" hidden="1"/>
    <cellStyle name="Followed Hyperlink" xfId="12228" builtinId="9" hidden="1"/>
    <cellStyle name="Followed Hyperlink" xfId="12229" builtinId="9" hidden="1"/>
    <cellStyle name="Followed Hyperlink" xfId="12940" builtinId="9" hidden="1"/>
    <cellStyle name="Followed Hyperlink" xfId="12591" builtinId="9" hidden="1"/>
    <cellStyle name="Followed Hyperlink" xfId="12226" builtinId="9" hidden="1"/>
    <cellStyle name="Followed Hyperlink" xfId="12227" builtinId="9" hidden="1"/>
    <cellStyle name="Followed Hyperlink" xfId="12751" builtinId="9" hidden="1"/>
    <cellStyle name="Followed Hyperlink" xfId="12849" builtinId="9" hidden="1"/>
    <cellStyle name="Followed Hyperlink" xfId="12663" builtinId="9" hidden="1"/>
    <cellStyle name="Followed Hyperlink" xfId="12661" builtinId="9" hidden="1"/>
    <cellStyle name="Followed Hyperlink" xfId="12659" builtinId="9" hidden="1"/>
    <cellStyle name="Followed Hyperlink" xfId="12657" builtinId="9" hidden="1"/>
    <cellStyle name="Followed Hyperlink" xfId="12778" builtinId="9" hidden="1"/>
    <cellStyle name="Followed Hyperlink" xfId="12777" builtinId="9" hidden="1"/>
    <cellStyle name="Followed Hyperlink" xfId="12224" builtinId="9" hidden="1"/>
    <cellStyle name="Followed Hyperlink" xfId="12727" builtinId="9" hidden="1"/>
    <cellStyle name="Followed Hyperlink" xfId="12223" builtinId="9" hidden="1"/>
    <cellStyle name="Followed Hyperlink" xfId="12740" builtinId="9" hidden="1"/>
    <cellStyle name="Followed Hyperlink" xfId="12717" builtinId="9" hidden="1"/>
    <cellStyle name="Followed Hyperlink" xfId="12654" builtinId="9" hidden="1"/>
    <cellStyle name="Followed Hyperlink" xfId="12123" builtinId="9" hidden="1"/>
    <cellStyle name="Followed Hyperlink" xfId="12775" builtinId="9" hidden="1"/>
    <cellStyle name="Followed Hyperlink" xfId="12118" builtinId="9" hidden="1"/>
    <cellStyle name="Followed Hyperlink" xfId="12142" builtinId="9" hidden="1"/>
    <cellStyle name="Followed Hyperlink" xfId="12276" builtinId="9" hidden="1"/>
    <cellStyle name="Followed Hyperlink" xfId="12772" builtinId="9" hidden="1"/>
    <cellStyle name="Followed Hyperlink" xfId="12771" builtinId="9" hidden="1"/>
    <cellStyle name="Followed Hyperlink" xfId="12770" builtinId="9" hidden="1"/>
    <cellStyle name="Followed Hyperlink" xfId="12769" builtinId="9" hidden="1"/>
    <cellStyle name="Followed Hyperlink" xfId="12768" builtinId="9" hidden="1"/>
    <cellStyle name="Followed Hyperlink" xfId="12767" builtinId="9" hidden="1"/>
    <cellStyle name="Followed Hyperlink" xfId="12766" builtinId="9" hidden="1"/>
    <cellStyle name="Followed Hyperlink" xfId="12765" builtinId="9" hidden="1"/>
    <cellStyle name="Followed Hyperlink" xfId="12764" builtinId="9" hidden="1"/>
    <cellStyle name="Followed Hyperlink" xfId="12220" builtinId="9" hidden="1"/>
    <cellStyle name="Followed Hyperlink" xfId="12590" builtinId="9" hidden="1"/>
    <cellStyle name="Followed Hyperlink" xfId="12589" builtinId="9" hidden="1"/>
    <cellStyle name="Followed Hyperlink" xfId="12146" builtinId="9" hidden="1"/>
    <cellStyle name="Followed Hyperlink" xfId="12588" builtinId="9" hidden="1"/>
    <cellStyle name="Followed Hyperlink" xfId="12587" builtinId="9" hidden="1"/>
    <cellStyle name="Followed Hyperlink" xfId="12144" builtinId="9" hidden="1"/>
    <cellStyle name="Followed Hyperlink" xfId="12586" builtinId="9" hidden="1"/>
    <cellStyle name="Followed Hyperlink" xfId="12761" builtinId="9" hidden="1"/>
    <cellStyle name="Followed Hyperlink" xfId="12172" builtinId="9" hidden="1"/>
    <cellStyle name="Followed Hyperlink" xfId="12162" builtinId="9" hidden="1"/>
    <cellStyle name="Followed Hyperlink" xfId="12763" builtinId="9" hidden="1"/>
    <cellStyle name="Followed Hyperlink" xfId="12133" builtinId="9" hidden="1"/>
    <cellStyle name="Followed Hyperlink" xfId="12141" builtinId="9" hidden="1"/>
    <cellStyle name="Followed Hyperlink" xfId="12147" builtinId="9" hidden="1"/>
    <cellStyle name="Followed Hyperlink" xfId="12130" builtinId="9" hidden="1"/>
    <cellStyle name="Followed Hyperlink" xfId="12138" builtinId="9" hidden="1"/>
    <cellStyle name="Followed Hyperlink" xfId="12774" builtinId="9" hidden="1"/>
    <cellStyle name="Followed Hyperlink" xfId="12739" builtinId="9" hidden="1"/>
    <cellStyle name="Followed Hyperlink" xfId="12221" builtinId="9" hidden="1"/>
    <cellStyle name="Followed Hyperlink" xfId="12741" builtinId="9" hidden="1"/>
    <cellStyle name="Followed Hyperlink" xfId="12124" builtinId="9" hidden="1"/>
    <cellStyle name="Followed Hyperlink" xfId="12125" builtinId="9" hidden="1"/>
    <cellStyle name="Followed Hyperlink" xfId="12658" builtinId="9" hidden="1"/>
    <cellStyle name="Followed Hyperlink" xfId="12662" builtinId="9" hidden="1"/>
    <cellStyle name="Followed Hyperlink" xfId="12779" builtinId="9" hidden="1"/>
    <cellStyle name="Followed Hyperlink" xfId="12696" builtinId="9" hidden="1"/>
    <cellStyle name="Followed Hyperlink" xfId="12792" builtinId="9" hidden="1"/>
    <cellStyle name="Followed Hyperlink" xfId="12697" builtinId="9" hidden="1"/>
    <cellStyle name="Followed Hyperlink" xfId="12689" builtinId="9" hidden="1"/>
    <cellStyle name="Followed Hyperlink" xfId="12230" builtinId="9" hidden="1"/>
    <cellStyle name="Followed Hyperlink" xfId="12669" builtinId="9" hidden="1"/>
    <cellStyle name="Followed Hyperlink" xfId="12232" builtinId="9" hidden="1"/>
    <cellStyle name="Followed Hyperlink" xfId="12235" builtinId="9" hidden="1"/>
    <cellStyle name="Followed Hyperlink" xfId="12671" builtinId="9" hidden="1"/>
    <cellStyle name="Followed Hyperlink" xfId="12675" builtinId="9" hidden="1"/>
    <cellStyle name="Followed Hyperlink" xfId="12678" builtinId="9" hidden="1"/>
    <cellStyle name="Followed Hyperlink" xfId="12680" builtinId="9" hidden="1"/>
    <cellStyle name="Followed Hyperlink" xfId="12681" builtinId="9" hidden="1"/>
    <cellStyle name="Followed Hyperlink" xfId="12783" builtinId="9" hidden="1"/>
    <cellStyle name="Followed Hyperlink" xfId="12683" builtinId="9" hidden="1"/>
    <cellStyle name="Followed Hyperlink" xfId="12684" builtinId="9" hidden="1"/>
    <cellStyle name="Followed Hyperlink" xfId="12702" builtinId="9" hidden="1"/>
    <cellStyle name="Followed Hyperlink" xfId="11338" builtinId="9" hidden="1"/>
    <cellStyle name="Followed Hyperlink" xfId="11346" builtinId="9" hidden="1"/>
    <cellStyle name="Followed Hyperlink" xfId="11354" builtinId="9" hidden="1"/>
    <cellStyle name="Followed Hyperlink" xfId="11362" builtinId="9" hidden="1"/>
    <cellStyle name="Followed Hyperlink" xfId="11370" builtinId="9" hidden="1"/>
    <cellStyle name="Followed Hyperlink" xfId="11378" builtinId="9" hidden="1"/>
    <cellStyle name="Followed Hyperlink" xfId="11386" builtinId="9" hidden="1"/>
    <cellStyle name="Followed Hyperlink" xfId="11394" builtinId="9" hidden="1"/>
    <cellStyle name="Followed Hyperlink" xfId="11402" builtinId="9" hidden="1"/>
    <cellStyle name="Followed Hyperlink" xfId="11410" builtinId="9" hidden="1"/>
    <cellStyle name="Followed Hyperlink" xfId="11418" builtinId="9" hidden="1"/>
    <cellStyle name="Followed Hyperlink" xfId="11426" builtinId="9" hidden="1"/>
    <cellStyle name="Followed Hyperlink" xfId="11434" builtinId="9" hidden="1"/>
    <cellStyle name="Followed Hyperlink" xfId="11442" builtinId="9" hidden="1"/>
    <cellStyle name="Followed Hyperlink" xfId="11450" builtinId="9" hidden="1"/>
    <cellStyle name="Followed Hyperlink" xfId="11458" builtinId="9" hidden="1"/>
    <cellStyle name="Followed Hyperlink" xfId="11466" builtinId="9" hidden="1"/>
    <cellStyle name="Followed Hyperlink" xfId="11474" builtinId="9" hidden="1"/>
    <cellStyle name="Followed Hyperlink" xfId="11482" builtinId="9" hidden="1"/>
    <cellStyle name="Followed Hyperlink" xfId="11490" builtinId="9" hidden="1"/>
    <cellStyle name="Followed Hyperlink" xfId="12170" builtinId="9" hidden="1"/>
    <cellStyle name="Followed Hyperlink" xfId="13136" builtinId="9" hidden="1"/>
    <cellStyle name="Followed Hyperlink" xfId="12585" builtinId="9" hidden="1"/>
    <cellStyle name="Followed Hyperlink" xfId="12584" builtinId="9" hidden="1"/>
    <cellStyle name="Followed Hyperlink" xfId="12583" builtinId="9" hidden="1"/>
    <cellStyle name="Followed Hyperlink" xfId="12136" builtinId="9" hidden="1"/>
    <cellStyle name="Followed Hyperlink" xfId="12582" builtinId="9" hidden="1"/>
    <cellStyle name="Followed Hyperlink" xfId="12581" builtinId="9" hidden="1"/>
    <cellStyle name="Followed Hyperlink" xfId="12132" builtinId="9" hidden="1"/>
    <cellStyle name="Followed Hyperlink" xfId="12580" builtinId="9" hidden="1"/>
    <cellStyle name="Followed Hyperlink" xfId="12579" builtinId="9" hidden="1"/>
    <cellStyle name="Followed Hyperlink" xfId="12128" builtinId="9" hidden="1"/>
    <cellStyle name="Followed Hyperlink" xfId="12578" builtinId="9" hidden="1"/>
    <cellStyle name="Followed Hyperlink" xfId="12577" builtinId="9" hidden="1"/>
    <cellStyle name="Followed Hyperlink" xfId="12576" builtinId="9" hidden="1"/>
    <cellStyle name="Followed Hyperlink" xfId="12944" builtinId="9" hidden="1"/>
    <cellStyle name="Followed Hyperlink" xfId="12116" builtinId="9" hidden="1"/>
    <cellStyle name="Followed Hyperlink" xfId="12115" builtinId="9" hidden="1"/>
    <cellStyle name="Followed Hyperlink" xfId="11559" builtinId="9" hidden="1"/>
    <cellStyle name="Followed Hyperlink" xfId="12756" builtinId="9" hidden="1"/>
    <cellStyle name="Followed Hyperlink" xfId="12171" builtinId="9" hidden="1"/>
    <cellStyle name="Followed Hyperlink" xfId="12159" builtinId="9" hidden="1"/>
    <cellStyle name="Followed Hyperlink" xfId="12755" builtinId="9" hidden="1"/>
    <cellStyle name="Followed Hyperlink" xfId="12169" builtinId="9" hidden="1"/>
    <cellStyle name="Followed Hyperlink" xfId="12157" builtinId="9" hidden="1"/>
    <cellStyle name="Followed Hyperlink" xfId="12754" builtinId="9" hidden="1"/>
    <cellStyle name="Followed Hyperlink" xfId="12167" builtinId="9" hidden="1"/>
    <cellStyle name="Followed Hyperlink" xfId="12155" builtinId="9" hidden="1"/>
    <cellStyle name="Followed Hyperlink" xfId="12753" builtinId="9" hidden="1"/>
    <cellStyle name="Followed Hyperlink" xfId="12165" builtinId="9" hidden="1"/>
    <cellStyle name="Followed Hyperlink" xfId="12153" builtinId="9" hidden="1"/>
    <cellStyle name="Followed Hyperlink" xfId="12752" builtinId="9" hidden="1"/>
    <cellStyle name="Followed Hyperlink" xfId="12163" builtinId="9" hidden="1"/>
    <cellStyle name="Followed Hyperlink" xfId="12151" builtinId="9" hidden="1"/>
    <cellStyle name="Followed Hyperlink" xfId="12149" builtinId="9" hidden="1"/>
    <cellStyle name="Followed Hyperlink" xfId="11779"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5" builtinId="9" hidden="1"/>
    <cellStyle name="Followed Hyperlink" xfId="22586" builtinId="9" hidden="1"/>
    <cellStyle name="Followed Hyperlink" xfId="22587" builtinId="9" hidden="1"/>
    <cellStyle name="Followed Hyperlink" xfId="22588" builtinId="9" hidden="1"/>
    <cellStyle name="Followed Hyperlink" xfId="22589" builtinId="9" hidden="1"/>
    <cellStyle name="Followed Hyperlink" xfId="22590" builtinId="9" hidden="1"/>
    <cellStyle name="Followed Hyperlink" xfId="22591" builtinId="9" hidden="1"/>
    <cellStyle name="Followed Hyperlink" xfId="22592" builtinId="9" hidden="1"/>
    <cellStyle name="Followed Hyperlink" xfId="22593" builtinId="9" hidden="1"/>
    <cellStyle name="Followed Hyperlink" xfId="22594" builtinId="9" hidden="1"/>
    <cellStyle name="Followed Hyperlink" xfId="22595" builtinId="9" hidden="1"/>
    <cellStyle name="Followed Hyperlink" xfId="22596" builtinId="9" hidden="1"/>
    <cellStyle name="Followed Hyperlink" xfId="22597" builtinId="9" hidden="1"/>
    <cellStyle name="Followed Hyperlink" xfId="22598" builtinId="9" hidden="1"/>
    <cellStyle name="Followed Hyperlink" xfId="22599" builtinId="9" hidden="1"/>
    <cellStyle name="Followed Hyperlink" xfId="22600" builtinId="9" hidden="1"/>
    <cellStyle name="Followed Hyperlink" xfId="22601" builtinId="9" hidden="1"/>
    <cellStyle name="Followed Hyperlink" xfId="22602"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08" builtinId="9" hidden="1"/>
    <cellStyle name="Followed Hyperlink" xfId="22609" builtinId="9" hidden="1"/>
    <cellStyle name="Followed Hyperlink" xfId="22610" builtinId="9" hidden="1"/>
    <cellStyle name="Followed Hyperlink" xfId="22611" builtinId="9" hidden="1"/>
    <cellStyle name="Followed Hyperlink" xfId="22612" builtinId="9" hidden="1"/>
    <cellStyle name="Followed Hyperlink" xfId="22613" builtinId="9" hidden="1"/>
    <cellStyle name="Followed Hyperlink" xfId="22614" builtinId="9" hidden="1"/>
    <cellStyle name="Followed Hyperlink" xfId="22615" builtinId="9" hidden="1"/>
    <cellStyle name="Followed Hyperlink" xfId="22616" builtinId="9" hidden="1"/>
    <cellStyle name="Followed Hyperlink" xfId="22617" builtinId="9" hidden="1"/>
    <cellStyle name="Followed Hyperlink" xfId="22618" builtinId="9" hidden="1"/>
    <cellStyle name="Followed Hyperlink" xfId="22619" builtinId="9" hidden="1"/>
    <cellStyle name="Followed Hyperlink" xfId="22620" builtinId="9" hidden="1"/>
    <cellStyle name="Followed Hyperlink" xfId="22621" builtinId="9" hidden="1"/>
    <cellStyle name="Followed Hyperlink" xfId="22622" builtinId="9" hidden="1"/>
    <cellStyle name="Followed Hyperlink" xfId="22623" builtinId="9" hidden="1"/>
    <cellStyle name="Followed Hyperlink" xfId="22624" builtinId="9" hidden="1"/>
    <cellStyle name="Followed Hyperlink" xfId="22625" builtinId="9" hidden="1"/>
    <cellStyle name="Followed Hyperlink" xfId="22626" builtinId="9" hidden="1"/>
    <cellStyle name="Followed Hyperlink" xfId="22627" builtinId="9" hidden="1"/>
    <cellStyle name="Followed Hyperlink" xfId="22628" builtinId="9" hidden="1"/>
    <cellStyle name="Followed Hyperlink" xfId="22629" builtinId="9" hidden="1"/>
    <cellStyle name="Followed Hyperlink" xfId="22630" builtinId="9" hidden="1"/>
    <cellStyle name="Followed Hyperlink" xfId="22631" builtinId="9" hidden="1"/>
    <cellStyle name="Followed Hyperlink" xfId="22632" builtinId="9" hidden="1"/>
    <cellStyle name="Followed Hyperlink" xfId="22633" builtinId="9" hidden="1"/>
    <cellStyle name="Followed Hyperlink" xfId="22634" builtinId="9" hidden="1"/>
    <cellStyle name="Followed Hyperlink" xfId="22635" builtinId="9" hidden="1"/>
    <cellStyle name="Followed Hyperlink" xfId="22636" builtinId="9" hidden="1"/>
    <cellStyle name="Followed Hyperlink" xfId="22637" builtinId="9" hidden="1"/>
    <cellStyle name="Followed Hyperlink" xfId="22638" builtinId="9" hidden="1"/>
    <cellStyle name="Followed Hyperlink" xfId="22639" builtinId="9" hidden="1"/>
    <cellStyle name="Followed Hyperlink" xfId="22640"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46" builtinId="9" hidden="1"/>
    <cellStyle name="Followed Hyperlink" xfId="22647" builtinId="9" hidden="1"/>
    <cellStyle name="Followed Hyperlink" xfId="22648" builtinId="9" hidden="1"/>
    <cellStyle name="Followed Hyperlink" xfId="22649" builtinId="9" hidden="1"/>
    <cellStyle name="Followed Hyperlink" xfId="22650" builtinId="9" hidden="1"/>
    <cellStyle name="Followed Hyperlink" xfId="22651" builtinId="9" hidden="1"/>
    <cellStyle name="Followed Hyperlink" xfId="22652" builtinId="9" hidden="1"/>
    <cellStyle name="Followed Hyperlink" xfId="22653" builtinId="9" hidden="1"/>
    <cellStyle name="Followed Hyperlink" xfId="22654" builtinId="9" hidden="1"/>
    <cellStyle name="Followed Hyperlink" xfId="22655" builtinId="9" hidden="1"/>
    <cellStyle name="Followed Hyperlink" xfId="22656" builtinId="9" hidden="1"/>
    <cellStyle name="Followed Hyperlink" xfId="22657" builtinId="9" hidden="1"/>
    <cellStyle name="Followed Hyperlink" xfId="22658" builtinId="9" hidden="1"/>
    <cellStyle name="Followed Hyperlink" xfId="22659" builtinId="9" hidden="1"/>
    <cellStyle name="Followed Hyperlink" xfId="22660" builtinId="9" hidden="1"/>
    <cellStyle name="Followed Hyperlink" xfId="22661" builtinId="9" hidden="1"/>
    <cellStyle name="Followed Hyperlink" xfId="22662" builtinId="9" hidden="1"/>
    <cellStyle name="Followed Hyperlink" xfId="22663" builtinId="9" hidden="1"/>
    <cellStyle name="Followed Hyperlink" xfId="22664" builtinId="9" hidden="1"/>
    <cellStyle name="Followed Hyperlink" xfId="22665" builtinId="9" hidden="1"/>
    <cellStyle name="Followed Hyperlink" xfId="22666" builtinId="9" hidden="1"/>
    <cellStyle name="Followed Hyperlink" xfId="22667" builtinId="9" hidden="1"/>
    <cellStyle name="Followed Hyperlink" xfId="22668" builtinId="9" hidden="1"/>
    <cellStyle name="Followed Hyperlink" xfId="22669" builtinId="9" hidden="1"/>
    <cellStyle name="Followed Hyperlink" xfId="22670" builtinId="9" hidden="1"/>
    <cellStyle name="Followed Hyperlink" xfId="22671" builtinId="9" hidden="1"/>
    <cellStyle name="Followed Hyperlink" xfId="22672" builtinId="9" hidden="1"/>
    <cellStyle name="Followed Hyperlink" xfId="22673" builtinId="9" hidden="1"/>
    <cellStyle name="Followed Hyperlink" xfId="22674" builtinId="9" hidden="1"/>
    <cellStyle name="Followed Hyperlink" xfId="22675" builtinId="9" hidden="1"/>
    <cellStyle name="Followed Hyperlink" xfId="22676" builtinId="9" hidden="1"/>
    <cellStyle name="Followed Hyperlink" xfId="22677" builtinId="9" hidden="1"/>
    <cellStyle name="Followed Hyperlink" xfId="22678"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4" builtinId="9" hidden="1"/>
    <cellStyle name="Followed Hyperlink" xfId="22685" builtinId="9" hidden="1"/>
    <cellStyle name="Followed Hyperlink" xfId="22686" builtinId="9" hidden="1"/>
    <cellStyle name="Followed Hyperlink" xfId="22687" builtinId="9" hidden="1"/>
    <cellStyle name="Followed Hyperlink" xfId="22688" builtinId="9" hidden="1"/>
    <cellStyle name="Followed Hyperlink" xfId="22689" builtinId="9" hidden="1"/>
    <cellStyle name="Followed Hyperlink" xfId="22690" builtinId="9" hidden="1"/>
    <cellStyle name="Followed Hyperlink" xfId="22691" builtinId="9" hidden="1"/>
    <cellStyle name="Followed Hyperlink" xfId="22692" builtinId="9" hidden="1"/>
    <cellStyle name="Followed Hyperlink" xfId="22693" builtinId="9" hidden="1"/>
    <cellStyle name="Followed Hyperlink" xfId="22694" builtinId="9" hidden="1"/>
    <cellStyle name="Followed Hyperlink" xfId="22695" builtinId="9" hidden="1"/>
    <cellStyle name="Followed Hyperlink" xfId="22696" builtinId="9" hidden="1"/>
    <cellStyle name="Followed Hyperlink" xfId="22697" builtinId="9" hidden="1"/>
    <cellStyle name="Followed Hyperlink" xfId="22698" builtinId="9" hidden="1"/>
    <cellStyle name="Followed Hyperlink" xfId="22699" builtinId="9" hidden="1"/>
    <cellStyle name="Followed Hyperlink" xfId="22700" builtinId="9" hidden="1"/>
    <cellStyle name="Followed Hyperlink" xfId="22701" builtinId="9" hidden="1"/>
    <cellStyle name="Followed Hyperlink" xfId="22702" builtinId="9" hidden="1"/>
    <cellStyle name="Followed Hyperlink" xfId="22703" builtinId="9" hidden="1"/>
    <cellStyle name="Followed Hyperlink" xfId="22704" builtinId="9" hidden="1"/>
    <cellStyle name="Followed Hyperlink" xfId="22705" builtinId="9" hidden="1"/>
    <cellStyle name="Followed Hyperlink" xfId="22706" builtinId="9" hidden="1"/>
    <cellStyle name="Followed Hyperlink" xfId="22707" builtinId="9" hidden="1"/>
    <cellStyle name="Followed Hyperlink" xfId="22708" builtinId="9" hidden="1"/>
    <cellStyle name="Followed Hyperlink" xfId="22709" builtinId="9" hidden="1"/>
    <cellStyle name="Followed Hyperlink" xfId="22710" builtinId="9" hidden="1"/>
    <cellStyle name="Followed Hyperlink" xfId="22711" builtinId="9" hidden="1"/>
    <cellStyle name="Followed Hyperlink" xfId="22712" builtinId="9" hidden="1"/>
    <cellStyle name="Followed Hyperlink" xfId="22713" builtinId="9" hidden="1"/>
    <cellStyle name="Followed Hyperlink" xfId="22714" builtinId="9" hidden="1"/>
    <cellStyle name="Followed Hyperlink" xfId="22715" builtinId="9" hidden="1"/>
    <cellStyle name="Followed Hyperlink" xfId="22716"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2" builtinId="9" hidden="1"/>
    <cellStyle name="Followed Hyperlink" xfId="22723" builtinId="9" hidden="1"/>
    <cellStyle name="Followed Hyperlink" xfId="22724" builtinId="9" hidden="1"/>
    <cellStyle name="Followed Hyperlink" xfId="22725" builtinId="9" hidden="1"/>
    <cellStyle name="Followed Hyperlink" xfId="22726" builtinId="9" hidden="1"/>
    <cellStyle name="Followed Hyperlink" xfId="22727" builtinId="9" hidden="1"/>
    <cellStyle name="Followed Hyperlink" xfId="22728" builtinId="9" hidden="1"/>
    <cellStyle name="Followed Hyperlink" xfId="22729" builtinId="9" hidden="1"/>
    <cellStyle name="Followed Hyperlink" xfId="22730" builtinId="9" hidden="1"/>
    <cellStyle name="Followed Hyperlink" xfId="22731" builtinId="9" hidden="1"/>
    <cellStyle name="Followed Hyperlink" xfId="22732" builtinId="9" hidden="1"/>
    <cellStyle name="Followed Hyperlink" xfId="22733" builtinId="9" hidden="1"/>
    <cellStyle name="Followed Hyperlink" xfId="22734" builtinId="9" hidden="1"/>
    <cellStyle name="Followed Hyperlink" xfId="22735" builtinId="9" hidden="1"/>
    <cellStyle name="Followed Hyperlink" xfId="22736" builtinId="9" hidden="1"/>
    <cellStyle name="Followed Hyperlink" xfId="22737" builtinId="9" hidden="1"/>
    <cellStyle name="Followed Hyperlink" xfId="22738" builtinId="9" hidden="1"/>
    <cellStyle name="Followed Hyperlink" xfId="22739" builtinId="9" hidden="1"/>
    <cellStyle name="Followed Hyperlink" xfId="22740" builtinId="9" hidden="1"/>
    <cellStyle name="Followed Hyperlink" xfId="22741" builtinId="9" hidden="1"/>
    <cellStyle name="Followed Hyperlink" xfId="22742" builtinId="9" hidden="1"/>
    <cellStyle name="Followed Hyperlink" xfId="22743" builtinId="9" hidden="1"/>
    <cellStyle name="Followed Hyperlink" xfId="22744" builtinId="9" hidden="1"/>
    <cellStyle name="Followed Hyperlink" xfId="22745" builtinId="9" hidden="1"/>
    <cellStyle name="Followed Hyperlink" xfId="22746" builtinId="9" hidden="1"/>
    <cellStyle name="Followed Hyperlink" xfId="22747" builtinId="9" hidden="1"/>
    <cellStyle name="Followed Hyperlink" xfId="22748" builtinId="9" hidden="1"/>
    <cellStyle name="Followed Hyperlink" xfId="22749" builtinId="9" hidden="1"/>
    <cellStyle name="Followed Hyperlink" xfId="22750" builtinId="9" hidden="1"/>
    <cellStyle name="Followed Hyperlink" xfId="22751" builtinId="9" hidden="1"/>
    <cellStyle name="Followed Hyperlink" xfId="22752" builtinId="9" hidden="1"/>
    <cellStyle name="Followed Hyperlink" xfId="22753" builtinId="9" hidden="1"/>
    <cellStyle name="Followed Hyperlink" xfId="22754"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0" builtinId="9" hidden="1"/>
    <cellStyle name="Followed Hyperlink" xfId="22761" builtinId="9" hidden="1"/>
    <cellStyle name="Followed Hyperlink" xfId="22762" builtinId="9" hidden="1"/>
    <cellStyle name="Followed Hyperlink" xfId="22763" builtinId="9" hidden="1"/>
    <cellStyle name="Followed Hyperlink" xfId="22764" builtinId="9" hidden="1"/>
    <cellStyle name="Followed Hyperlink" xfId="22765" builtinId="9" hidden="1"/>
    <cellStyle name="Followed Hyperlink" xfId="22766" builtinId="9" hidden="1"/>
    <cellStyle name="Followed Hyperlink" xfId="22767" builtinId="9" hidden="1"/>
    <cellStyle name="Followed Hyperlink" xfId="22768" builtinId="9" hidden="1"/>
    <cellStyle name="Followed Hyperlink" xfId="22769" builtinId="9" hidden="1"/>
    <cellStyle name="Followed Hyperlink" xfId="22770" builtinId="9" hidden="1"/>
    <cellStyle name="Followed Hyperlink" xfId="22771" builtinId="9" hidden="1"/>
    <cellStyle name="Followed Hyperlink" xfId="22772" builtinId="9" hidden="1"/>
    <cellStyle name="Followed Hyperlink" xfId="22773" builtinId="9" hidden="1"/>
    <cellStyle name="Followed Hyperlink" xfId="22774" builtinId="9" hidden="1"/>
    <cellStyle name="Followed Hyperlink" xfId="22775" builtinId="9" hidden="1"/>
    <cellStyle name="Followed Hyperlink" xfId="22776" builtinId="9" hidden="1"/>
    <cellStyle name="Followed Hyperlink" xfId="22777" builtinId="9" hidden="1"/>
    <cellStyle name="Followed Hyperlink" xfId="22778" builtinId="9" hidden="1"/>
    <cellStyle name="Followed Hyperlink" xfId="22779" builtinId="9" hidden="1"/>
    <cellStyle name="Followed Hyperlink" xfId="22780" builtinId="9" hidden="1"/>
    <cellStyle name="Followed Hyperlink" xfId="22781" builtinId="9" hidden="1"/>
    <cellStyle name="Followed Hyperlink" xfId="22782" builtinId="9" hidden="1"/>
    <cellStyle name="Followed Hyperlink" xfId="22783" builtinId="9" hidden="1"/>
    <cellStyle name="Followed Hyperlink" xfId="22784" builtinId="9" hidden="1"/>
    <cellStyle name="Followed Hyperlink" xfId="22785" builtinId="9" hidden="1"/>
    <cellStyle name="Followed Hyperlink" xfId="22786" builtinId="9" hidden="1"/>
    <cellStyle name="Followed Hyperlink" xfId="22787" builtinId="9" hidden="1"/>
    <cellStyle name="Followed Hyperlink" xfId="22788" builtinId="9" hidden="1"/>
    <cellStyle name="Followed Hyperlink" xfId="22789" builtinId="9" hidden="1"/>
    <cellStyle name="Followed Hyperlink" xfId="22790" builtinId="9" hidden="1"/>
    <cellStyle name="Followed Hyperlink" xfId="22791" builtinId="9" hidden="1"/>
    <cellStyle name="Followed Hyperlink" xfId="22792"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798" builtinId="9" hidden="1"/>
    <cellStyle name="Followed Hyperlink" xfId="22799" builtinId="9" hidden="1"/>
    <cellStyle name="Followed Hyperlink" xfId="22800" builtinId="9" hidden="1"/>
    <cellStyle name="Followed Hyperlink" xfId="22801" builtinId="9" hidden="1"/>
    <cellStyle name="Followed Hyperlink" xfId="22802" builtinId="9" hidden="1"/>
    <cellStyle name="Followed Hyperlink" xfId="22803" builtinId="9" hidden="1"/>
    <cellStyle name="Followed Hyperlink" xfId="22804" builtinId="9" hidden="1"/>
    <cellStyle name="Followed Hyperlink" xfId="22805" builtinId="9" hidden="1"/>
    <cellStyle name="Followed Hyperlink" xfId="22806" builtinId="9" hidden="1"/>
    <cellStyle name="Followed Hyperlink" xfId="22807" builtinId="9" hidden="1"/>
    <cellStyle name="Followed Hyperlink" xfId="22808" builtinId="9" hidden="1"/>
    <cellStyle name="Followed Hyperlink" xfId="22809" builtinId="9" hidden="1"/>
    <cellStyle name="Followed Hyperlink" xfId="22810" builtinId="9" hidden="1"/>
    <cellStyle name="Followed Hyperlink" xfId="22811" builtinId="9" hidden="1"/>
    <cellStyle name="Followed Hyperlink" xfId="22812" builtinId="9" hidden="1"/>
    <cellStyle name="Followed Hyperlink" xfId="22813" builtinId="9" hidden="1"/>
    <cellStyle name="Followed Hyperlink" xfId="22814" builtinId="9" hidden="1"/>
    <cellStyle name="Followed Hyperlink" xfId="22815" builtinId="9" hidden="1"/>
    <cellStyle name="Followed Hyperlink" xfId="22816" builtinId="9" hidden="1"/>
    <cellStyle name="Followed Hyperlink" xfId="22817" builtinId="9" hidden="1"/>
    <cellStyle name="Followed Hyperlink" xfId="22818" builtinId="9" hidden="1"/>
    <cellStyle name="Followed Hyperlink" xfId="22819" builtinId="9" hidden="1"/>
    <cellStyle name="Followed Hyperlink" xfId="22820" builtinId="9" hidden="1"/>
    <cellStyle name="Followed Hyperlink" xfId="22821" builtinId="9" hidden="1"/>
    <cellStyle name="Followed Hyperlink" xfId="22822" builtinId="9" hidden="1"/>
    <cellStyle name="Followed Hyperlink" xfId="22823" builtinId="9" hidden="1"/>
    <cellStyle name="Followed Hyperlink" xfId="22824" builtinId="9" hidden="1"/>
    <cellStyle name="Followed Hyperlink" xfId="22825" builtinId="9" hidden="1"/>
    <cellStyle name="Followed Hyperlink" xfId="22826" builtinId="9" hidden="1"/>
    <cellStyle name="Followed Hyperlink" xfId="22827" builtinId="9" hidden="1"/>
    <cellStyle name="Followed Hyperlink" xfId="22828" builtinId="9" hidden="1"/>
    <cellStyle name="Followed Hyperlink" xfId="22829" builtinId="9" hidden="1"/>
    <cellStyle name="Followed Hyperlink" xfId="22830"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36" builtinId="9" hidden="1"/>
    <cellStyle name="Followed Hyperlink" xfId="22837" builtinId="9" hidden="1"/>
    <cellStyle name="Followed Hyperlink" xfId="22838" builtinId="9" hidden="1"/>
    <cellStyle name="Followed Hyperlink" xfId="22839" builtinId="9" hidden="1"/>
    <cellStyle name="Followed Hyperlink" xfId="22840" builtinId="9" hidden="1"/>
    <cellStyle name="Followed Hyperlink" xfId="22841" builtinId="9" hidden="1"/>
    <cellStyle name="Followed Hyperlink" xfId="22842" builtinId="9" hidden="1"/>
    <cellStyle name="Followed Hyperlink" xfId="22843" builtinId="9" hidden="1"/>
    <cellStyle name="Followed Hyperlink" xfId="22844" builtinId="9" hidden="1"/>
    <cellStyle name="Followed Hyperlink" xfId="22845" builtinId="9" hidden="1"/>
    <cellStyle name="Followed Hyperlink" xfId="22846" builtinId="9" hidden="1"/>
    <cellStyle name="Followed Hyperlink" xfId="22847" builtinId="9" hidden="1"/>
    <cellStyle name="Followed Hyperlink" xfId="22848" builtinId="9" hidden="1"/>
    <cellStyle name="Followed Hyperlink" xfId="22849" builtinId="9" hidden="1"/>
    <cellStyle name="Followed Hyperlink" xfId="22850" builtinId="9" hidden="1"/>
    <cellStyle name="Followed Hyperlink" xfId="22851" builtinId="9" hidden="1"/>
    <cellStyle name="Followed Hyperlink" xfId="22852" builtinId="9" hidden="1"/>
    <cellStyle name="Followed Hyperlink" xfId="22853" builtinId="9" hidden="1"/>
    <cellStyle name="Followed Hyperlink" xfId="22854" builtinId="9" hidden="1"/>
    <cellStyle name="Followed Hyperlink" xfId="22855" builtinId="9" hidden="1"/>
    <cellStyle name="Followed Hyperlink" xfId="22856" builtinId="9" hidden="1"/>
    <cellStyle name="Followed Hyperlink" xfId="22857" builtinId="9" hidden="1"/>
    <cellStyle name="Followed Hyperlink" xfId="22858" builtinId="9" hidden="1"/>
    <cellStyle name="Followed Hyperlink" xfId="22859" builtinId="9" hidden="1"/>
    <cellStyle name="Followed Hyperlink" xfId="22860" builtinId="9" hidden="1"/>
    <cellStyle name="Followed Hyperlink" xfId="22861" builtinId="9" hidden="1"/>
    <cellStyle name="Followed Hyperlink" xfId="22862" builtinId="9" hidden="1"/>
    <cellStyle name="Followed Hyperlink" xfId="22863" builtinId="9" hidden="1"/>
    <cellStyle name="Followed Hyperlink" xfId="22864" builtinId="9" hidden="1"/>
    <cellStyle name="Followed Hyperlink" xfId="22865" builtinId="9" hidden="1"/>
    <cellStyle name="Followed Hyperlink" xfId="22866" builtinId="9" hidden="1"/>
    <cellStyle name="Followed Hyperlink" xfId="22867" builtinId="9" hidden="1"/>
    <cellStyle name="Followed Hyperlink" xfId="22868"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4" builtinId="9" hidden="1"/>
    <cellStyle name="Followed Hyperlink" xfId="22875" builtinId="9" hidden="1"/>
    <cellStyle name="Followed Hyperlink" xfId="22876" builtinId="9" hidden="1"/>
    <cellStyle name="Followed Hyperlink" xfId="22877" builtinId="9" hidden="1"/>
    <cellStyle name="Followed Hyperlink" xfId="22878" builtinId="9" hidden="1"/>
    <cellStyle name="Followed Hyperlink" xfId="22879" builtinId="9" hidden="1"/>
    <cellStyle name="Followed Hyperlink" xfId="22880" builtinId="9" hidden="1"/>
    <cellStyle name="Followed Hyperlink" xfId="22881" builtinId="9" hidden="1"/>
    <cellStyle name="Followed Hyperlink" xfId="22882" builtinId="9" hidden="1"/>
    <cellStyle name="Followed Hyperlink" xfId="22883" builtinId="9" hidden="1"/>
    <cellStyle name="Followed Hyperlink" xfId="22884" builtinId="9" hidden="1"/>
    <cellStyle name="Followed Hyperlink" xfId="22885" builtinId="9" hidden="1"/>
    <cellStyle name="Followed Hyperlink" xfId="22886" builtinId="9" hidden="1"/>
    <cellStyle name="Followed Hyperlink" xfId="22887" builtinId="9" hidden="1"/>
    <cellStyle name="Followed Hyperlink" xfId="22888" builtinId="9" hidden="1"/>
    <cellStyle name="Followed Hyperlink" xfId="22889" builtinId="9" hidden="1"/>
    <cellStyle name="Followed Hyperlink" xfId="22890" builtinId="9" hidden="1"/>
    <cellStyle name="Followed Hyperlink" xfId="22891" builtinId="9" hidden="1"/>
    <cellStyle name="Followed Hyperlink" xfId="22892" builtinId="9" hidden="1"/>
    <cellStyle name="Followed Hyperlink" xfId="22893" builtinId="9" hidden="1"/>
    <cellStyle name="Followed Hyperlink" xfId="22894" builtinId="9" hidden="1"/>
    <cellStyle name="Followed Hyperlink" xfId="22895" builtinId="9" hidden="1"/>
    <cellStyle name="Followed Hyperlink" xfId="22896" builtinId="9" hidden="1"/>
    <cellStyle name="Followed Hyperlink" xfId="22897" builtinId="9" hidden="1"/>
    <cellStyle name="Followed Hyperlink" xfId="22907" builtinId="9" hidden="1"/>
    <cellStyle name="Followed Hyperlink" xfId="22909" builtinId="9" hidden="1"/>
    <cellStyle name="Followed Hyperlink" xfId="22911" builtinId="9" hidden="1"/>
    <cellStyle name="Followed Hyperlink" xfId="22913" builtinId="9" hidden="1"/>
    <cellStyle name="Followed Hyperlink" xfId="22915" builtinId="9" hidden="1"/>
    <cellStyle name="Followed Hyperlink" xfId="22917" builtinId="9" hidden="1"/>
    <cellStyle name="Followed Hyperlink" xfId="22919" builtinId="9" hidden="1"/>
    <cellStyle name="Followed Hyperlink" xfId="22921" builtinId="9" hidden="1"/>
    <cellStyle name="Followed Hyperlink" xfId="22923" builtinId="9" hidden="1"/>
    <cellStyle name="Followed Hyperlink" xfId="22925" builtinId="9" hidden="1"/>
    <cellStyle name="Followed Hyperlink" xfId="22927" builtinId="9" hidden="1"/>
    <cellStyle name="Followed Hyperlink" xfId="22929" builtinId="9" hidden="1"/>
    <cellStyle name="Followed Hyperlink" xfId="22931" builtinId="9" hidden="1"/>
    <cellStyle name="Followed Hyperlink" xfId="22933" builtinId="9" hidden="1"/>
    <cellStyle name="Followed Hyperlink" xfId="22935" builtinId="9" hidden="1"/>
    <cellStyle name="Followed Hyperlink" xfId="22937" builtinId="9" hidden="1"/>
    <cellStyle name="Followed Hyperlink" xfId="22939" builtinId="9" hidden="1"/>
    <cellStyle name="Followed Hyperlink" xfId="22941" builtinId="9" hidden="1"/>
    <cellStyle name="Followed Hyperlink" xfId="22943" builtinId="9" hidden="1"/>
    <cellStyle name="Followed Hyperlink" xfId="22945" builtinId="9" hidden="1"/>
    <cellStyle name="Followed Hyperlink" xfId="22947" builtinId="9" hidden="1"/>
    <cellStyle name="Followed Hyperlink" xfId="22949" builtinId="9" hidden="1"/>
    <cellStyle name="Followed Hyperlink" xfId="22951" builtinId="9" hidden="1"/>
    <cellStyle name="Followed Hyperlink" xfId="22953" builtinId="9" hidden="1"/>
    <cellStyle name="Followed Hyperlink" xfId="22955" builtinId="9" hidden="1"/>
    <cellStyle name="Followed Hyperlink" xfId="22957" builtinId="9" hidden="1"/>
    <cellStyle name="Followed Hyperlink" xfId="22959" builtinId="9" hidden="1"/>
    <cellStyle name="Followed Hyperlink" xfId="22961" builtinId="9" hidden="1"/>
    <cellStyle name="Followed Hyperlink" xfId="22963" builtinId="9" hidden="1"/>
    <cellStyle name="Followed Hyperlink" xfId="22965" builtinId="9" hidden="1"/>
    <cellStyle name="Followed Hyperlink" xfId="22967" builtinId="9" hidden="1"/>
    <cellStyle name="Followed Hyperlink" xfId="22969" builtinId="9" hidden="1"/>
    <cellStyle name="Followed Hyperlink" xfId="22971" builtinId="9" hidden="1"/>
    <cellStyle name="Followed Hyperlink" xfId="22973" builtinId="9" hidden="1"/>
    <cellStyle name="Followed Hyperlink" xfId="22975" builtinId="9" hidden="1"/>
    <cellStyle name="Followed Hyperlink" xfId="22977" builtinId="9" hidden="1"/>
    <cellStyle name="Followed Hyperlink" xfId="22979" builtinId="9" hidden="1"/>
    <cellStyle name="Followed Hyperlink" xfId="22981" builtinId="9" hidden="1"/>
    <cellStyle name="Followed Hyperlink" xfId="22983" builtinId="9" hidden="1"/>
    <cellStyle name="Followed Hyperlink" xfId="22985" builtinId="9" hidden="1"/>
    <cellStyle name="Followed Hyperlink" xfId="22987" builtinId="9" hidden="1"/>
    <cellStyle name="Followed Hyperlink" xfId="22989" builtinId="9" hidden="1"/>
    <cellStyle name="Followed Hyperlink" xfId="22991" builtinId="9" hidden="1"/>
    <cellStyle name="Followed Hyperlink" xfId="22993" builtinId="9" hidden="1"/>
    <cellStyle name="Followed Hyperlink" xfId="22995" builtinId="9" hidden="1"/>
    <cellStyle name="Followed Hyperlink" xfId="22997" builtinId="9" hidden="1"/>
    <cellStyle name="Followed Hyperlink" xfId="22999" builtinId="9" hidden="1"/>
    <cellStyle name="Followed Hyperlink" xfId="23001" builtinId="9" hidden="1"/>
    <cellStyle name="Followed Hyperlink" xfId="23003" builtinId="9" hidden="1"/>
    <cellStyle name="Followed Hyperlink" xfId="23005" builtinId="9" hidden="1"/>
    <cellStyle name="Followed Hyperlink" xfId="23007" builtinId="9" hidden="1"/>
    <cellStyle name="Followed Hyperlink" xfId="23009" builtinId="9" hidden="1"/>
    <cellStyle name="Followed Hyperlink" xfId="23011" builtinId="9" hidden="1"/>
    <cellStyle name="Followed Hyperlink" xfId="23013" builtinId="9" hidden="1"/>
    <cellStyle name="Followed Hyperlink" xfId="23015" builtinId="9" hidden="1"/>
    <cellStyle name="Followed Hyperlink" xfId="23017" builtinId="9" hidden="1"/>
    <cellStyle name="Followed Hyperlink" xfId="23019" builtinId="9" hidden="1"/>
    <cellStyle name="Followed Hyperlink" xfId="23021" builtinId="9" hidden="1"/>
    <cellStyle name="Followed Hyperlink" xfId="23023" builtinId="9" hidden="1"/>
    <cellStyle name="Followed Hyperlink" xfId="23025" builtinId="9" hidden="1"/>
    <cellStyle name="Followed Hyperlink" xfId="23027" builtinId="9" hidden="1"/>
    <cellStyle name="Followed Hyperlink" xfId="23029" builtinId="9" hidden="1"/>
    <cellStyle name="Followed Hyperlink" xfId="23031" builtinId="9" hidden="1"/>
    <cellStyle name="Followed Hyperlink" xfId="23033" builtinId="9" hidden="1"/>
    <cellStyle name="Followed Hyperlink" xfId="23035" builtinId="9" hidden="1"/>
    <cellStyle name="Followed Hyperlink" xfId="23037" builtinId="9" hidden="1"/>
    <cellStyle name="Followed Hyperlink" xfId="23039" builtinId="9" hidden="1"/>
    <cellStyle name="Followed Hyperlink" xfId="23041" builtinId="9" hidden="1"/>
    <cellStyle name="Followed Hyperlink" xfId="23043" builtinId="9" hidden="1"/>
    <cellStyle name="Followed Hyperlink" xfId="23045" builtinId="9" hidden="1"/>
    <cellStyle name="Followed Hyperlink" xfId="23047" builtinId="9" hidden="1"/>
    <cellStyle name="Followed Hyperlink" xfId="23049" builtinId="9" hidden="1"/>
    <cellStyle name="Followed Hyperlink" xfId="23051" builtinId="9" hidden="1"/>
    <cellStyle name="Followed Hyperlink" xfId="23053" builtinId="9" hidden="1"/>
    <cellStyle name="Followed Hyperlink" xfId="23055" builtinId="9" hidden="1"/>
    <cellStyle name="Followed Hyperlink" xfId="23057" builtinId="9" hidden="1"/>
    <cellStyle name="Followed Hyperlink" xfId="23059" builtinId="9" hidden="1"/>
    <cellStyle name="Followed Hyperlink" xfId="23061" builtinId="9" hidden="1"/>
    <cellStyle name="Followed Hyperlink" xfId="23063" builtinId="9" hidden="1"/>
    <cellStyle name="Followed Hyperlink" xfId="23065" builtinId="9" hidden="1"/>
    <cellStyle name="Followed Hyperlink" xfId="23067" builtinId="9" hidden="1"/>
    <cellStyle name="Followed Hyperlink" xfId="23069" builtinId="9" hidden="1"/>
    <cellStyle name="Followed Hyperlink" xfId="23071" builtinId="9" hidden="1"/>
    <cellStyle name="Followed Hyperlink" xfId="23073" builtinId="9" hidden="1"/>
    <cellStyle name="Followed Hyperlink" xfId="23075" builtinId="9" hidden="1"/>
    <cellStyle name="Followed Hyperlink" xfId="23077" builtinId="9" hidden="1"/>
    <cellStyle name="Followed Hyperlink" xfId="23079" builtinId="9" hidden="1"/>
    <cellStyle name="Followed Hyperlink" xfId="23081" builtinId="9" hidden="1"/>
    <cellStyle name="Followed Hyperlink" xfId="23083" builtinId="9" hidden="1"/>
    <cellStyle name="Followed Hyperlink" xfId="23085" builtinId="9" hidden="1"/>
    <cellStyle name="Followed Hyperlink" xfId="23087" builtinId="9" hidden="1"/>
    <cellStyle name="Followed Hyperlink" xfId="23089" builtinId="9" hidden="1"/>
    <cellStyle name="Followed Hyperlink" xfId="23091" builtinId="9" hidden="1"/>
    <cellStyle name="Followed Hyperlink" xfId="23093" builtinId="9" hidden="1"/>
    <cellStyle name="Followed Hyperlink" xfId="23095" builtinId="9" hidden="1"/>
    <cellStyle name="Followed Hyperlink" xfId="23097" builtinId="9" hidden="1"/>
    <cellStyle name="Followed Hyperlink" xfId="23099" builtinId="9" hidden="1"/>
    <cellStyle name="Followed Hyperlink" xfId="23101" builtinId="9" hidden="1"/>
    <cellStyle name="Followed Hyperlink" xfId="23103" builtinId="9" hidden="1"/>
    <cellStyle name="Followed Hyperlink" xfId="23105" builtinId="9" hidden="1"/>
    <cellStyle name="Followed Hyperlink" xfId="23107" builtinId="9" hidden="1"/>
    <cellStyle name="Followed Hyperlink" xfId="23109" builtinId="9" hidden="1"/>
    <cellStyle name="Followed Hyperlink" xfId="23111" builtinId="9" hidden="1"/>
    <cellStyle name="Followed Hyperlink" xfId="23113" builtinId="9" hidden="1"/>
    <cellStyle name="Followed Hyperlink" xfId="23115" builtinId="9" hidden="1"/>
    <cellStyle name="Followed Hyperlink" xfId="23117" builtinId="9" hidden="1"/>
    <cellStyle name="Followed Hyperlink" xfId="23119" builtinId="9" hidden="1"/>
    <cellStyle name="Followed Hyperlink" xfId="23121" builtinId="9" hidden="1"/>
    <cellStyle name="Followed Hyperlink" xfId="23123" builtinId="9" hidden="1"/>
    <cellStyle name="Followed Hyperlink" xfId="23125" builtinId="9" hidden="1"/>
    <cellStyle name="Followed Hyperlink" xfId="23132" builtinId="9" hidden="1"/>
    <cellStyle name="Followed Hyperlink" xfId="23134" builtinId="9" hidden="1"/>
    <cellStyle name="Followed Hyperlink" xfId="23136" builtinId="9" hidden="1"/>
    <cellStyle name="Followed Hyperlink" xfId="23138" builtinId="9" hidden="1"/>
    <cellStyle name="Followed Hyperlink" xfId="23140" builtinId="9" hidden="1"/>
    <cellStyle name="Followed Hyperlink" xfId="23142" builtinId="9" hidden="1"/>
    <cellStyle name="Followed Hyperlink" xfId="23144" builtinId="9" hidden="1"/>
    <cellStyle name="Followed Hyperlink" xfId="23146" builtinId="9" hidden="1"/>
    <cellStyle name="Followed Hyperlink" xfId="23148" builtinId="9" hidden="1"/>
    <cellStyle name="Followed Hyperlink" xfId="23150" builtinId="9" hidden="1"/>
    <cellStyle name="Followed Hyperlink" xfId="23152" builtinId="9" hidden="1"/>
    <cellStyle name="Followed Hyperlink" xfId="23154" builtinId="9" hidden="1"/>
    <cellStyle name="Followed Hyperlink" xfId="23156" builtinId="9" hidden="1"/>
    <cellStyle name="Followed Hyperlink" xfId="23158" builtinId="9" hidden="1"/>
    <cellStyle name="Followed Hyperlink" xfId="23160" builtinId="9" hidden="1"/>
    <cellStyle name="Followed Hyperlink" xfId="23162" builtinId="9" hidden="1"/>
    <cellStyle name="Followed Hyperlink" xfId="23164" builtinId="9" hidden="1"/>
    <cellStyle name="Followed Hyperlink" xfId="23166" builtinId="9" hidden="1"/>
    <cellStyle name="Followed Hyperlink" xfId="23168" builtinId="9" hidden="1"/>
    <cellStyle name="Followed Hyperlink" xfId="23170" builtinId="9" hidden="1"/>
    <cellStyle name="Followed Hyperlink" xfId="23172" builtinId="9" hidden="1"/>
    <cellStyle name="Followed Hyperlink" xfId="23174" builtinId="9" hidden="1"/>
    <cellStyle name="Followed Hyperlink" xfId="23176" builtinId="9" hidden="1"/>
    <cellStyle name="Followed Hyperlink" xfId="23178" builtinId="9" hidden="1"/>
    <cellStyle name="Followed Hyperlink" xfId="23180" builtinId="9" hidden="1"/>
    <cellStyle name="Followed Hyperlink" xfId="23182" builtinId="9" hidden="1"/>
    <cellStyle name="Followed Hyperlink" xfId="23184" builtinId="9" hidden="1"/>
    <cellStyle name="Followed Hyperlink" xfId="23186" builtinId="9" hidden="1"/>
    <cellStyle name="Followed Hyperlink" xfId="23188" builtinId="9" hidden="1"/>
    <cellStyle name="Followed Hyperlink" xfId="23190" builtinId="9" hidden="1"/>
    <cellStyle name="Followed Hyperlink" xfId="23192" builtinId="9" hidden="1"/>
    <cellStyle name="Followed Hyperlink" xfId="23194" builtinId="9" hidden="1"/>
    <cellStyle name="Followed Hyperlink" xfId="23196" builtinId="9" hidden="1"/>
    <cellStyle name="Followed Hyperlink" xfId="23198" builtinId="9" hidden="1"/>
    <cellStyle name="Followed Hyperlink" xfId="23200" builtinId="9" hidden="1"/>
    <cellStyle name="Followed Hyperlink" xfId="23202" builtinId="9" hidden="1"/>
    <cellStyle name="Followed Hyperlink" xfId="23204" builtinId="9" hidden="1"/>
    <cellStyle name="Followed Hyperlink" xfId="23206" builtinId="9" hidden="1"/>
    <cellStyle name="Followed Hyperlink" xfId="23208" builtinId="9" hidden="1"/>
    <cellStyle name="Followed Hyperlink" xfId="23210" builtinId="9" hidden="1"/>
    <cellStyle name="Followed Hyperlink" xfId="23212" builtinId="9" hidden="1"/>
    <cellStyle name="Followed Hyperlink" xfId="23214" builtinId="9" hidden="1"/>
    <cellStyle name="Followed Hyperlink" xfId="23216" builtinId="9" hidden="1"/>
    <cellStyle name="Followed Hyperlink" xfId="23218" builtinId="9" hidden="1"/>
    <cellStyle name="Followed Hyperlink" xfId="23220" builtinId="9" hidden="1"/>
    <cellStyle name="Followed Hyperlink" xfId="23222" builtinId="9" hidden="1"/>
    <cellStyle name="Followed Hyperlink" xfId="23224" builtinId="9" hidden="1"/>
    <cellStyle name="Followed Hyperlink" xfId="23226" builtinId="9" hidden="1"/>
    <cellStyle name="Followed Hyperlink" xfId="23228" builtinId="9" hidden="1"/>
    <cellStyle name="Followed Hyperlink" xfId="23230" builtinId="9" hidden="1"/>
    <cellStyle name="Followed Hyperlink" xfId="23232" builtinId="9" hidden="1"/>
    <cellStyle name="Followed Hyperlink" xfId="23234" builtinId="9" hidden="1"/>
    <cellStyle name="Followed Hyperlink" xfId="23236" builtinId="9" hidden="1"/>
    <cellStyle name="Followed Hyperlink" xfId="23238" builtinId="9" hidden="1"/>
    <cellStyle name="Followed Hyperlink" xfId="23240" builtinId="9" hidden="1"/>
    <cellStyle name="Followed Hyperlink" xfId="23242" builtinId="9" hidden="1"/>
    <cellStyle name="Followed Hyperlink" xfId="23244" builtinId="9" hidden="1"/>
    <cellStyle name="Followed Hyperlink" xfId="23246" builtinId="9" hidden="1"/>
    <cellStyle name="Followed Hyperlink" xfId="23248" builtinId="9" hidden="1"/>
    <cellStyle name="Followed Hyperlink" xfId="23250" builtinId="9" hidden="1"/>
    <cellStyle name="Followed Hyperlink" xfId="23252" builtinId="9" hidden="1"/>
    <cellStyle name="Followed Hyperlink" xfId="23254" builtinId="9" hidden="1"/>
    <cellStyle name="Followed Hyperlink" xfId="23256" builtinId="9" hidden="1"/>
    <cellStyle name="Followed Hyperlink" xfId="23258" builtinId="9" hidden="1"/>
    <cellStyle name="Followed Hyperlink" xfId="23260" builtinId="9" hidden="1"/>
    <cellStyle name="Followed Hyperlink" xfId="23262" builtinId="9" hidden="1"/>
    <cellStyle name="Followed Hyperlink" xfId="23264" builtinId="9" hidden="1"/>
    <cellStyle name="Followed Hyperlink" xfId="23266" builtinId="9" hidden="1"/>
    <cellStyle name="Followed Hyperlink" xfId="23268" builtinId="9" hidden="1"/>
    <cellStyle name="Followed Hyperlink" xfId="23270" builtinId="9" hidden="1"/>
    <cellStyle name="Followed Hyperlink" xfId="23272" builtinId="9" hidden="1"/>
    <cellStyle name="Followed Hyperlink" xfId="23274" builtinId="9" hidden="1"/>
    <cellStyle name="Followed Hyperlink" xfId="23276" builtinId="9" hidden="1"/>
    <cellStyle name="Followed Hyperlink" xfId="23278" builtinId="9" hidden="1"/>
    <cellStyle name="Followed Hyperlink" xfId="23280" builtinId="9" hidden="1"/>
    <cellStyle name="Followed Hyperlink" xfId="23282" builtinId="9" hidden="1"/>
    <cellStyle name="Followed Hyperlink" xfId="23284" builtinId="9" hidden="1"/>
    <cellStyle name="Followed Hyperlink" xfId="23286" builtinId="9" hidden="1"/>
    <cellStyle name="Followed Hyperlink" xfId="23288" builtinId="9" hidden="1"/>
    <cellStyle name="Followed Hyperlink" xfId="23290" builtinId="9" hidden="1"/>
    <cellStyle name="Followed Hyperlink" xfId="23292" builtinId="9" hidden="1"/>
    <cellStyle name="Followed Hyperlink" xfId="23294" builtinId="9" hidden="1"/>
    <cellStyle name="Followed Hyperlink" xfId="23296" builtinId="9" hidden="1"/>
    <cellStyle name="Followed Hyperlink" xfId="23298" builtinId="9" hidden="1"/>
    <cellStyle name="Followed Hyperlink" xfId="23300" builtinId="9" hidden="1"/>
    <cellStyle name="Followed Hyperlink" xfId="23302" builtinId="9" hidden="1"/>
    <cellStyle name="Followed Hyperlink" xfId="23304" builtinId="9" hidden="1"/>
    <cellStyle name="Followed Hyperlink" xfId="23306" builtinId="9" hidden="1"/>
    <cellStyle name="Followed Hyperlink" xfId="23308" builtinId="9" hidden="1"/>
    <cellStyle name="Followed Hyperlink" xfId="23310" builtinId="9" hidden="1"/>
    <cellStyle name="Followed Hyperlink" xfId="23312" builtinId="9" hidden="1"/>
    <cellStyle name="Followed Hyperlink" xfId="23314" builtinId="9" hidden="1"/>
    <cellStyle name="Followed Hyperlink" xfId="23316" builtinId="9" hidden="1"/>
    <cellStyle name="Followed Hyperlink" xfId="23318" builtinId="9" hidden="1"/>
    <cellStyle name="Followed Hyperlink" xfId="23320" builtinId="9" hidden="1"/>
    <cellStyle name="Followed Hyperlink" xfId="23322" builtinId="9" hidden="1"/>
    <cellStyle name="Followed Hyperlink" xfId="23324" builtinId="9" hidden="1"/>
    <cellStyle name="Followed Hyperlink" xfId="23326" builtinId="9" hidden="1"/>
    <cellStyle name="Followed Hyperlink" xfId="23328" builtinId="9" hidden="1"/>
    <cellStyle name="Followed Hyperlink" xfId="23330" builtinId="9" hidden="1"/>
    <cellStyle name="Followed Hyperlink" xfId="23332" builtinId="9" hidden="1"/>
    <cellStyle name="Followed Hyperlink" xfId="23334" builtinId="9" hidden="1"/>
    <cellStyle name="Followed Hyperlink" xfId="23336" builtinId="9" hidden="1"/>
    <cellStyle name="Followed Hyperlink" xfId="23338" builtinId="9" hidden="1"/>
    <cellStyle name="Followed Hyperlink" xfId="23340" builtinId="9" hidden="1"/>
    <cellStyle name="Followed Hyperlink" xfId="23342" builtinId="9" hidden="1"/>
    <cellStyle name="Followed Hyperlink" xfId="23344" builtinId="9" hidden="1"/>
    <cellStyle name="Followed Hyperlink" xfId="23346" builtinId="9" hidden="1"/>
    <cellStyle name="Followed Hyperlink" xfId="23348" builtinId="9" hidden="1"/>
    <cellStyle name="Followed Hyperlink" xfId="23350" builtinId="9" hidden="1"/>
    <cellStyle name="Followed Hyperlink" xfId="23358" builtinId="9" hidden="1"/>
    <cellStyle name="Followed Hyperlink" xfId="23360" builtinId="9" hidden="1"/>
    <cellStyle name="Followed Hyperlink" xfId="23362" builtinId="9" hidden="1"/>
    <cellStyle name="Followed Hyperlink" xfId="23364" builtinId="9" hidden="1"/>
    <cellStyle name="Followed Hyperlink" xfId="23366" builtinId="9" hidden="1"/>
    <cellStyle name="Followed Hyperlink" xfId="23368" builtinId="9" hidden="1"/>
    <cellStyle name="Followed Hyperlink" xfId="23370" builtinId="9" hidden="1"/>
    <cellStyle name="Followed Hyperlink" xfId="23372" builtinId="9" hidden="1"/>
    <cellStyle name="Followed Hyperlink" xfId="23374" builtinId="9" hidden="1"/>
    <cellStyle name="Followed Hyperlink" xfId="23376" builtinId="9" hidden="1"/>
    <cellStyle name="Followed Hyperlink" xfId="23378" builtinId="9" hidden="1"/>
    <cellStyle name="Followed Hyperlink" xfId="23380" builtinId="9" hidden="1"/>
    <cellStyle name="Followed Hyperlink" xfId="23382" builtinId="9" hidden="1"/>
    <cellStyle name="Followed Hyperlink" xfId="23384" builtinId="9" hidden="1"/>
    <cellStyle name="Followed Hyperlink" xfId="23386" builtinId="9" hidden="1"/>
    <cellStyle name="Followed Hyperlink" xfId="23388" builtinId="9" hidden="1"/>
    <cellStyle name="Followed Hyperlink" xfId="23390" builtinId="9" hidden="1"/>
    <cellStyle name="Followed Hyperlink" xfId="23392" builtinId="9" hidden="1"/>
    <cellStyle name="Followed Hyperlink" xfId="23394" builtinId="9" hidden="1"/>
    <cellStyle name="Followed Hyperlink" xfId="23396" builtinId="9" hidden="1"/>
    <cellStyle name="Followed Hyperlink" xfId="23398" builtinId="9" hidden="1"/>
    <cellStyle name="Followed Hyperlink" xfId="23400" builtinId="9" hidden="1"/>
    <cellStyle name="Followed Hyperlink" xfId="23402" builtinId="9" hidden="1"/>
    <cellStyle name="Followed Hyperlink" xfId="23404" builtinId="9" hidden="1"/>
    <cellStyle name="Followed Hyperlink" xfId="23406" builtinId="9" hidden="1"/>
    <cellStyle name="Followed Hyperlink" xfId="23408" builtinId="9" hidden="1"/>
    <cellStyle name="Followed Hyperlink" xfId="23410" builtinId="9" hidden="1"/>
    <cellStyle name="Followed Hyperlink" xfId="23412" builtinId="9" hidden="1"/>
    <cellStyle name="Followed Hyperlink" xfId="23414" builtinId="9" hidden="1"/>
    <cellStyle name="Followed Hyperlink" xfId="23416" builtinId="9" hidden="1"/>
    <cellStyle name="Followed Hyperlink" xfId="23418" builtinId="9" hidden="1"/>
    <cellStyle name="Followed Hyperlink" xfId="23420" builtinId="9" hidden="1"/>
    <cellStyle name="Followed Hyperlink" xfId="23422" builtinId="9" hidden="1"/>
    <cellStyle name="Followed Hyperlink" xfId="23424" builtinId="9" hidden="1"/>
    <cellStyle name="Followed Hyperlink" xfId="23426" builtinId="9" hidden="1"/>
    <cellStyle name="Followed Hyperlink" xfId="23428" builtinId="9" hidden="1"/>
    <cellStyle name="Followed Hyperlink" xfId="23430" builtinId="9" hidden="1"/>
    <cellStyle name="Followed Hyperlink" xfId="23432" builtinId="9" hidden="1"/>
    <cellStyle name="Followed Hyperlink" xfId="23434" builtinId="9" hidden="1"/>
    <cellStyle name="Followed Hyperlink" xfId="23436" builtinId="9" hidden="1"/>
    <cellStyle name="Followed Hyperlink" xfId="23438" builtinId="9" hidden="1"/>
    <cellStyle name="Followed Hyperlink" xfId="23440" builtinId="9" hidden="1"/>
    <cellStyle name="Followed Hyperlink" xfId="23442" builtinId="9" hidden="1"/>
    <cellStyle name="Followed Hyperlink" xfId="23444" builtinId="9" hidden="1"/>
    <cellStyle name="Followed Hyperlink" xfId="23446" builtinId="9" hidden="1"/>
    <cellStyle name="Followed Hyperlink" xfId="23448" builtinId="9" hidden="1"/>
    <cellStyle name="Followed Hyperlink" xfId="23450" builtinId="9" hidden="1"/>
    <cellStyle name="Followed Hyperlink" xfId="23452" builtinId="9" hidden="1"/>
    <cellStyle name="Followed Hyperlink" xfId="23454" builtinId="9" hidden="1"/>
    <cellStyle name="Followed Hyperlink" xfId="23456" builtinId="9" hidden="1"/>
    <cellStyle name="Followed Hyperlink" xfId="23458" builtinId="9" hidden="1"/>
    <cellStyle name="Followed Hyperlink" xfId="23460" builtinId="9" hidden="1"/>
    <cellStyle name="Followed Hyperlink" xfId="23462" builtinId="9" hidden="1"/>
    <cellStyle name="Followed Hyperlink" xfId="23464" builtinId="9" hidden="1"/>
    <cellStyle name="Followed Hyperlink" xfId="23466" builtinId="9" hidden="1"/>
    <cellStyle name="Followed Hyperlink" xfId="23468" builtinId="9" hidden="1"/>
    <cellStyle name="Followed Hyperlink" xfId="23470" builtinId="9" hidden="1"/>
    <cellStyle name="Followed Hyperlink" xfId="23472" builtinId="9" hidden="1"/>
    <cellStyle name="Followed Hyperlink" xfId="23474" builtinId="9" hidden="1"/>
    <cellStyle name="Followed Hyperlink" xfId="23476" builtinId="9" hidden="1"/>
    <cellStyle name="Followed Hyperlink" xfId="23478" builtinId="9" hidden="1"/>
    <cellStyle name="Followed Hyperlink" xfId="23480" builtinId="9" hidden="1"/>
    <cellStyle name="Followed Hyperlink" xfId="23482" builtinId="9" hidden="1"/>
    <cellStyle name="Followed Hyperlink" xfId="23484" builtinId="9" hidden="1"/>
    <cellStyle name="Followed Hyperlink" xfId="23486" builtinId="9" hidden="1"/>
    <cellStyle name="Followed Hyperlink" xfId="23488" builtinId="9" hidden="1"/>
    <cellStyle name="Followed Hyperlink" xfId="23490" builtinId="9" hidden="1"/>
    <cellStyle name="Followed Hyperlink" xfId="23492" builtinId="9" hidden="1"/>
    <cellStyle name="Followed Hyperlink" xfId="23494" builtinId="9" hidden="1"/>
    <cellStyle name="Followed Hyperlink" xfId="23496" builtinId="9" hidden="1"/>
    <cellStyle name="Followed Hyperlink" xfId="23498" builtinId="9" hidden="1"/>
    <cellStyle name="Followed Hyperlink" xfId="23500" builtinId="9" hidden="1"/>
    <cellStyle name="Followed Hyperlink" xfId="23502" builtinId="9" hidden="1"/>
    <cellStyle name="Followed Hyperlink" xfId="23504" builtinId="9" hidden="1"/>
    <cellStyle name="Followed Hyperlink" xfId="23506" builtinId="9" hidden="1"/>
    <cellStyle name="Followed Hyperlink" xfId="23508" builtinId="9" hidden="1"/>
    <cellStyle name="Followed Hyperlink" xfId="23510" builtinId="9" hidden="1"/>
    <cellStyle name="Followed Hyperlink" xfId="23512" builtinId="9" hidden="1"/>
    <cellStyle name="Followed Hyperlink" xfId="23514" builtinId="9" hidden="1"/>
    <cellStyle name="Followed Hyperlink" xfId="23516" builtinId="9" hidden="1"/>
    <cellStyle name="Followed Hyperlink" xfId="23518" builtinId="9" hidden="1"/>
    <cellStyle name="Followed Hyperlink" xfId="23520" builtinId="9" hidden="1"/>
    <cellStyle name="Followed Hyperlink" xfId="23522" builtinId="9" hidden="1"/>
    <cellStyle name="Followed Hyperlink" xfId="23524" builtinId="9" hidden="1"/>
    <cellStyle name="Followed Hyperlink" xfId="23526" builtinId="9" hidden="1"/>
    <cellStyle name="Followed Hyperlink" xfId="23528" builtinId="9" hidden="1"/>
    <cellStyle name="Followed Hyperlink" xfId="23530" builtinId="9" hidden="1"/>
    <cellStyle name="Followed Hyperlink" xfId="23532" builtinId="9" hidden="1"/>
    <cellStyle name="Followed Hyperlink" xfId="23534" builtinId="9" hidden="1"/>
    <cellStyle name="Followed Hyperlink" xfId="23536" builtinId="9" hidden="1"/>
    <cellStyle name="Followed Hyperlink" xfId="23538" builtinId="9" hidden="1"/>
    <cellStyle name="Followed Hyperlink" xfId="23540" builtinId="9" hidden="1"/>
    <cellStyle name="Followed Hyperlink" xfId="23542" builtinId="9" hidden="1"/>
    <cellStyle name="Followed Hyperlink" xfId="23544" builtinId="9" hidden="1"/>
    <cellStyle name="Followed Hyperlink" xfId="23546" builtinId="9" hidden="1"/>
    <cellStyle name="Followed Hyperlink" xfId="23548" builtinId="9" hidden="1"/>
    <cellStyle name="Followed Hyperlink" xfId="23550" builtinId="9" hidden="1"/>
    <cellStyle name="Followed Hyperlink" xfId="23552" builtinId="9" hidden="1"/>
    <cellStyle name="Followed Hyperlink" xfId="23554" builtinId="9" hidden="1"/>
    <cellStyle name="Followed Hyperlink" xfId="23556" builtinId="9" hidden="1"/>
    <cellStyle name="Followed Hyperlink" xfId="23558" builtinId="9" hidden="1"/>
    <cellStyle name="Followed Hyperlink" xfId="23560" builtinId="9" hidden="1"/>
    <cellStyle name="Followed Hyperlink" xfId="23562" builtinId="9" hidden="1"/>
    <cellStyle name="Followed Hyperlink" xfId="23564" builtinId="9" hidden="1"/>
    <cellStyle name="Followed Hyperlink" xfId="23566" builtinId="9" hidden="1"/>
    <cellStyle name="Followed Hyperlink" xfId="23568" builtinId="9" hidden="1"/>
    <cellStyle name="Followed Hyperlink" xfId="23570" builtinId="9" hidden="1"/>
    <cellStyle name="Followed Hyperlink" xfId="23572" builtinId="9" hidden="1"/>
    <cellStyle name="Followed Hyperlink" xfId="23574" builtinId="9" hidden="1"/>
    <cellStyle name="Followed Hyperlink" xfId="23576" builtinId="9" hidden="1"/>
    <cellStyle name="Followed Hyperlink" xfId="23575" builtinId="9" hidden="1"/>
    <cellStyle name="Followed Hyperlink" xfId="23571" builtinId="9" hidden="1"/>
    <cellStyle name="Followed Hyperlink" xfId="23567" builtinId="9" hidden="1"/>
    <cellStyle name="Followed Hyperlink" xfId="23563" builtinId="9" hidden="1"/>
    <cellStyle name="Followed Hyperlink" xfId="23559" builtinId="9" hidden="1"/>
    <cellStyle name="Followed Hyperlink" xfId="23555"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27" builtinId="9" hidden="1"/>
    <cellStyle name="Followed Hyperlink" xfId="23523" builtinId="9" hidden="1"/>
    <cellStyle name="Followed Hyperlink" xfId="23519" builtinId="9" hidden="1"/>
    <cellStyle name="Followed Hyperlink" xfId="23515"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487" builtinId="9" hidden="1"/>
    <cellStyle name="Followed Hyperlink" xfId="23483" builtinId="9" hidden="1"/>
    <cellStyle name="Followed Hyperlink" xfId="23479"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51" builtinId="9" hidden="1"/>
    <cellStyle name="Followed Hyperlink" xfId="23447" builtinId="9" hidden="1"/>
    <cellStyle name="Followed Hyperlink" xfId="23443" builtinId="9" hidden="1"/>
    <cellStyle name="Followed Hyperlink" xfId="23439"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11" builtinId="9" hidden="1"/>
    <cellStyle name="Followed Hyperlink" xfId="23407" builtinId="9" hidden="1"/>
    <cellStyle name="Followed Hyperlink" xfId="23403"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75" builtinId="9" hidden="1"/>
    <cellStyle name="Followed Hyperlink" xfId="23371" builtinId="9" hidden="1"/>
    <cellStyle name="Followed Hyperlink" xfId="23367" builtinId="9" hidden="1"/>
    <cellStyle name="Followed Hyperlink" xfId="23363" builtinId="9" hidden="1"/>
    <cellStyle name="Followed Hyperlink" xfId="23359" builtinId="9" hidden="1"/>
    <cellStyle name="Followed Hyperlink" xfId="23577" builtinId="9" hidden="1"/>
    <cellStyle name="Followed Hyperlink" xfId="23130" builtinId="9" hidden="1"/>
    <cellStyle name="Followed Hyperlink" xfId="23578" builtinId="9" hidden="1"/>
    <cellStyle name="Followed Hyperlink" xfId="23582" builtinId="9" hidden="1"/>
    <cellStyle name="Followed Hyperlink" xfId="23584" builtinId="9" hidden="1"/>
    <cellStyle name="Followed Hyperlink" xfId="23586" builtinId="9" hidden="1"/>
    <cellStyle name="Followed Hyperlink" xfId="23588" builtinId="9" hidden="1"/>
    <cellStyle name="Followed Hyperlink" xfId="23590" builtinId="9" hidden="1"/>
    <cellStyle name="Followed Hyperlink" xfId="23592" builtinId="9" hidden="1"/>
    <cellStyle name="Followed Hyperlink" xfId="23594" builtinId="9" hidden="1"/>
    <cellStyle name="Followed Hyperlink" xfId="23596" builtinId="9" hidden="1"/>
    <cellStyle name="Followed Hyperlink" xfId="23598" builtinId="9" hidden="1"/>
    <cellStyle name="Followed Hyperlink" xfId="23600" builtinId="9" hidden="1"/>
    <cellStyle name="Followed Hyperlink" xfId="23602" builtinId="9" hidden="1"/>
    <cellStyle name="Followed Hyperlink" xfId="23604" builtinId="9" hidden="1"/>
    <cellStyle name="Followed Hyperlink" xfId="23606" builtinId="9" hidden="1"/>
    <cellStyle name="Followed Hyperlink" xfId="23608" builtinId="9" hidden="1"/>
    <cellStyle name="Followed Hyperlink" xfId="23610" builtinId="9" hidden="1"/>
    <cellStyle name="Followed Hyperlink" xfId="23612" builtinId="9" hidden="1"/>
    <cellStyle name="Followed Hyperlink" xfId="23614" builtinId="9" hidden="1"/>
    <cellStyle name="Followed Hyperlink" xfId="23616" builtinId="9" hidden="1"/>
    <cellStyle name="Followed Hyperlink" xfId="23618" builtinId="9" hidden="1"/>
    <cellStyle name="Followed Hyperlink" xfId="23620" builtinId="9" hidden="1"/>
    <cellStyle name="Followed Hyperlink" xfId="23622" builtinId="9" hidden="1"/>
    <cellStyle name="Followed Hyperlink" xfId="23624" builtinId="9" hidden="1"/>
    <cellStyle name="Followed Hyperlink" xfId="23626" builtinId="9" hidden="1"/>
    <cellStyle name="Followed Hyperlink" xfId="23628" builtinId="9" hidden="1"/>
    <cellStyle name="Followed Hyperlink" xfId="23630"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759" builtinId="9" hidden="1"/>
    <cellStyle name="Followed Hyperlink" xfId="23760" builtinId="9" hidden="1"/>
    <cellStyle name="Followed Hyperlink" xfId="23761" builtinId="9" hidden="1"/>
    <cellStyle name="Followed Hyperlink" xfId="23762" builtinId="9" hidden="1"/>
    <cellStyle name="Followed Hyperlink" xfId="23763" builtinId="9" hidden="1"/>
    <cellStyle name="Followed Hyperlink" xfId="23764" builtinId="9" hidden="1"/>
    <cellStyle name="Followed Hyperlink" xfId="23765" builtinId="9" hidden="1"/>
    <cellStyle name="Followed Hyperlink" xfId="23766" builtinId="9" hidden="1"/>
    <cellStyle name="Followed Hyperlink" xfId="23767" builtinId="9" hidden="1"/>
    <cellStyle name="Followed Hyperlink" xfId="23768" builtinId="9" hidden="1"/>
    <cellStyle name="Followed Hyperlink" xfId="23769" builtinId="9" hidden="1"/>
    <cellStyle name="Followed Hyperlink" xfId="23770" builtinId="9" hidden="1"/>
    <cellStyle name="Followed Hyperlink" xfId="23771" builtinId="9" hidden="1"/>
    <cellStyle name="Followed Hyperlink" xfId="23772" builtinId="9" hidden="1"/>
    <cellStyle name="Followed Hyperlink" xfId="23773" builtinId="9" hidden="1"/>
    <cellStyle name="Followed Hyperlink" xfId="23774" builtinId="9" hidden="1"/>
    <cellStyle name="Followed Hyperlink" xfId="23775" builtinId="9" hidden="1"/>
    <cellStyle name="Followed Hyperlink" xfId="23776" builtinId="9" hidden="1"/>
    <cellStyle name="Followed Hyperlink" xfId="23777" builtinId="9" hidden="1"/>
    <cellStyle name="Followed Hyperlink" xfId="23778" builtinId="9" hidden="1"/>
    <cellStyle name="Followed Hyperlink" xfId="23779" builtinId="9" hidden="1"/>
    <cellStyle name="Followed Hyperlink" xfId="23780"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86" builtinId="9" hidden="1"/>
    <cellStyle name="Followed Hyperlink" xfId="23787" builtinId="9" hidden="1"/>
    <cellStyle name="Followed Hyperlink" xfId="23788" builtinId="9" hidden="1"/>
    <cellStyle name="Followed Hyperlink" xfId="23789" builtinId="9" hidden="1"/>
    <cellStyle name="Followed Hyperlink" xfId="23790" builtinId="9" hidden="1"/>
    <cellStyle name="Followed Hyperlink" xfId="23791" builtinId="9" hidden="1"/>
    <cellStyle name="Followed Hyperlink" xfId="23792" builtinId="9" hidden="1"/>
    <cellStyle name="Followed Hyperlink" xfId="23793" builtinId="9" hidden="1"/>
    <cellStyle name="Followed Hyperlink" xfId="23794" builtinId="9" hidden="1"/>
    <cellStyle name="Followed Hyperlink" xfId="23795" builtinId="9" hidden="1"/>
    <cellStyle name="Followed Hyperlink" xfId="23796" builtinId="9" hidden="1"/>
    <cellStyle name="Followed Hyperlink" xfId="23797" builtinId="9" hidden="1"/>
    <cellStyle name="Followed Hyperlink" xfId="23798" builtinId="9" hidden="1"/>
    <cellStyle name="Followed Hyperlink" xfId="23799" builtinId="9" hidden="1"/>
    <cellStyle name="Followed Hyperlink" xfId="23856"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2" builtinId="9" hidden="1"/>
    <cellStyle name="Followed Hyperlink" xfId="23863" builtinId="9" hidden="1"/>
    <cellStyle name="Followed Hyperlink" xfId="23864" builtinId="9" hidden="1"/>
    <cellStyle name="Followed Hyperlink" xfId="23865" builtinId="9" hidden="1"/>
    <cellStyle name="Followed Hyperlink" xfId="23866" builtinId="9" hidden="1"/>
    <cellStyle name="Followed Hyperlink" xfId="23867" builtinId="9" hidden="1"/>
    <cellStyle name="Followed Hyperlink" xfId="23868" builtinId="9" hidden="1"/>
    <cellStyle name="Followed Hyperlink" xfId="23869" builtinId="9" hidden="1"/>
    <cellStyle name="Followed Hyperlink" xfId="23870" builtinId="9" hidden="1"/>
    <cellStyle name="Followed Hyperlink" xfId="23871" builtinId="9" hidden="1"/>
    <cellStyle name="Followed Hyperlink" xfId="23872" builtinId="9" hidden="1"/>
    <cellStyle name="Followed Hyperlink" xfId="23873" builtinId="9" hidden="1"/>
    <cellStyle name="Followed Hyperlink" xfId="23874" builtinId="9" hidden="1"/>
    <cellStyle name="Followed Hyperlink" xfId="23875" builtinId="9" hidden="1"/>
    <cellStyle name="Followed Hyperlink" xfId="23876" builtinId="9" hidden="1"/>
    <cellStyle name="Followed Hyperlink" xfId="23877" builtinId="9" hidden="1"/>
    <cellStyle name="Followed Hyperlink" xfId="23878" builtinId="9" hidden="1"/>
    <cellStyle name="Followed Hyperlink" xfId="23879" builtinId="9" hidden="1"/>
    <cellStyle name="Followed Hyperlink" xfId="23880" builtinId="9" hidden="1"/>
    <cellStyle name="Followed Hyperlink" xfId="23881" builtinId="9" hidden="1"/>
    <cellStyle name="Followed Hyperlink" xfId="23882" builtinId="9" hidden="1"/>
    <cellStyle name="Followed Hyperlink" xfId="23883" builtinId="9" hidden="1"/>
    <cellStyle name="Followed Hyperlink" xfId="23884" builtinId="9" hidden="1"/>
    <cellStyle name="Followed Hyperlink" xfId="23885" builtinId="9" hidden="1"/>
    <cellStyle name="Followed Hyperlink" xfId="23886" builtinId="9" hidden="1"/>
    <cellStyle name="Followed Hyperlink" xfId="23887" builtinId="9" hidden="1"/>
    <cellStyle name="Followed Hyperlink" xfId="23888" builtinId="9" hidden="1"/>
    <cellStyle name="Followed Hyperlink" xfId="23889" builtinId="9" hidden="1"/>
    <cellStyle name="Followed Hyperlink" xfId="23890" builtinId="9" hidden="1"/>
    <cellStyle name="Followed Hyperlink" xfId="23891" builtinId="9" hidden="1"/>
    <cellStyle name="Followed Hyperlink" xfId="23892" builtinId="9" hidden="1"/>
    <cellStyle name="Followed Hyperlink" xfId="23893" builtinId="9" hidden="1"/>
    <cellStyle name="Followed Hyperlink" xfId="23894"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0" builtinId="9" hidden="1"/>
    <cellStyle name="Followed Hyperlink" xfId="23901" builtinId="9" hidden="1"/>
    <cellStyle name="Followed Hyperlink" xfId="23902" builtinId="9" hidden="1"/>
    <cellStyle name="Followed Hyperlink" xfId="23903" builtinId="9" hidden="1"/>
    <cellStyle name="Followed Hyperlink" xfId="23904" builtinId="9" hidden="1"/>
    <cellStyle name="Followed Hyperlink" xfId="23905" builtinId="9" hidden="1"/>
    <cellStyle name="Followed Hyperlink" xfId="23906" builtinId="9" hidden="1"/>
    <cellStyle name="Followed Hyperlink" xfId="23907" builtinId="9" hidden="1"/>
    <cellStyle name="Followed Hyperlink" xfId="23908" builtinId="9" hidden="1"/>
    <cellStyle name="Followed Hyperlink" xfId="23909" builtinId="9" hidden="1"/>
    <cellStyle name="Followed Hyperlink" xfId="23910" builtinId="9" hidden="1"/>
    <cellStyle name="Followed Hyperlink" xfId="23911" builtinId="9" hidden="1"/>
    <cellStyle name="Followed Hyperlink" xfId="23912" builtinId="9" hidden="1"/>
    <cellStyle name="Followed Hyperlink" xfId="23913" builtinId="9" hidden="1"/>
    <cellStyle name="Followed Hyperlink" xfId="23914" builtinId="9" hidden="1"/>
    <cellStyle name="Followed Hyperlink" xfId="23915" builtinId="9" hidden="1"/>
    <cellStyle name="Followed Hyperlink" xfId="23916" builtinId="9" hidden="1"/>
    <cellStyle name="Followed Hyperlink" xfId="23917" builtinId="9" hidden="1"/>
    <cellStyle name="Followed Hyperlink" xfId="23918" builtinId="9" hidden="1"/>
    <cellStyle name="Followed Hyperlink" xfId="23919" builtinId="9" hidden="1"/>
    <cellStyle name="Followed Hyperlink" xfId="23920" builtinId="9" hidden="1"/>
    <cellStyle name="Followed Hyperlink" xfId="23921" builtinId="9" hidden="1"/>
    <cellStyle name="Followed Hyperlink" xfId="23922" builtinId="9" hidden="1"/>
    <cellStyle name="Followed Hyperlink" xfId="23923" builtinId="9" hidden="1"/>
    <cellStyle name="Followed Hyperlink" xfId="23924" builtinId="9" hidden="1"/>
    <cellStyle name="Followed Hyperlink" xfId="23925" builtinId="9" hidden="1"/>
    <cellStyle name="Followed Hyperlink" xfId="23926" builtinId="9" hidden="1"/>
    <cellStyle name="Followed Hyperlink" xfId="23927" builtinId="9" hidden="1"/>
    <cellStyle name="Followed Hyperlink" xfId="23928" builtinId="9" hidden="1"/>
    <cellStyle name="Followed Hyperlink" xfId="23929" builtinId="9" hidden="1"/>
    <cellStyle name="Followed Hyperlink" xfId="23930" builtinId="9" hidden="1"/>
    <cellStyle name="Followed Hyperlink" xfId="23936" builtinId="9" hidden="1"/>
    <cellStyle name="Followed Hyperlink" xfId="23937" builtinId="9" hidden="1"/>
    <cellStyle name="Followed Hyperlink" xfId="23938" builtinId="9" hidden="1"/>
    <cellStyle name="Followed Hyperlink" xfId="23939" builtinId="9" hidden="1"/>
    <cellStyle name="Followed Hyperlink" xfId="23940" builtinId="9" hidden="1"/>
    <cellStyle name="Followed Hyperlink" xfId="23941" builtinId="9" hidden="1"/>
    <cellStyle name="Followed Hyperlink" xfId="23942" builtinId="9" hidden="1"/>
    <cellStyle name="Followed Hyperlink" xfId="23943" builtinId="9" hidden="1"/>
    <cellStyle name="Followed Hyperlink" xfId="23944" builtinId="9" hidden="1"/>
    <cellStyle name="Followed Hyperlink" xfId="23945" builtinId="9" hidden="1"/>
    <cellStyle name="Followed Hyperlink" xfId="23946" builtinId="9" hidden="1"/>
    <cellStyle name="Followed Hyperlink" xfId="23947" builtinId="9" hidden="1"/>
    <cellStyle name="Followed Hyperlink" xfId="23948" builtinId="9" hidden="1"/>
    <cellStyle name="Followed Hyperlink" xfId="23949" builtinId="9" hidden="1"/>
    <cellStyle name="Followed Hyperlink" xfId="23950" builtinId="9" hidden="1"/>
    <cellStyle name="Followed Hyperlink" xfId="23951" builtinId="9" hidden="1"/>
    <cellStyle name="Followed Hyperlink" xfId="23952" builtinId="9" hidden="1"/>
    <cellStyle name="Followed Hyperlink" xfId="23953" builtinId="9" hidden="1"/>
    <cellStyle name="Followed Hyperlink" xfId="23954" builtinId="9" hidden="1"/>
    <cellStyle name="Followed Hyperlink" xfId="23955" builtinId="9" hidden="1"/>
    <cellStyle name="Followed Hyperlink" xfId="23956" builtinId="9" hidden="1"/>
    <cellStyle name="Followed Hyperlink" xfId="23957" builtinId="9" hidden="1"/>
    <cellStyle name="Followed Hyperlink" xfId="23958" builtinId="9" hidden="1"/>
    <cellStyle name="Followed Hyperlink" xfId="23959" builtinId="9" hidden="1"/>
    <cellStyle name="Followed Hyperlink" xfId="23960" builtinId="9" hidden="1"/>
    <cellStyle name="Followed Hyperlink" xfId="23961" builtinId="9" hidden="1"/>
    <cellStyle name="Followed Hyperlink" xfId="23962" builtinId="9" hidden="1"/>
    <cellStyle name="Followed Hyperlink" xfId="23963" builtinId="9" hidden="1"/>
    <cellStyle name="Followed Hyperlink" xfId="23964" builtinId="9" hidden="1"/>
    <cellStyle name="Followed Hyperlink" xfId="23965" builtinId="9" hidden="1"/>
    <cellStyle name="Followed Hyperlink" xfId="23966" builtinId="9" hidden="1"/>
    <cellStyle name="Followed Hyperlink" xfId="23967" builtinId="9" hidden="1"/>
    <cellStyle name="Followed Hyperlink" xfId="23968" builtinId="9" hidden="1"/>
    <cellStyle name="Followed Hyperlink" xfId="23969" builtinId="9" hidden="1"/>
    <cellStyle name="Followed Hyperlink" xfId="23970"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76" builtinId="9" hidden="1"/>
    <cellStyle name="Followed Hyperlink" xfId="23977" builtinId="9" hidden="1"/>
    <cellStyle name="Followed Hyperlink" xfId="23978" builtinId="9" hidden="1"/>
    <cellStyle name="Followed Hyperlink" xfId="23979" builtinId="9" hidden="1"/>
    <cellStyle name="Followed Hyperlink" xfId="23980" builtinId="9" hidden="1"/>
    <cellStyle name="Followed Hyperlink" xfId="23981" builtinId="9" hidden="1"/>
    <cellStyle name="Followed Hyperlink" xfId="23982" builtinId="9" hidden="1"/>
    <cellStyle name="Followed Hyperlink" xfId="23983" builtinId="9" hidden="1"/>
    <cellStyle name="Followed Hyperlink" xfId="23984" builtinId="9" hidden="1"/>
    <cellStyle name="Followed Hyperlink" xfId="23985" builtinId="9" hidden="1"/>
    <cellStyle name="Followed Hyperlink" xfId="23990" builtinId="9" hidden="1"/>
    <cellStyle name="Followed Hyperlink" xfId="23991" builtinId="9" hidden="1"/>
    <cellStyle name="Followed Hyperlink" xfId="23992" builtinId="9" hidden="1"/>
    <cellStyle name="Followed Hyperlink" xfId="23993" builtinId="9" hidden="1"/>
    <cellStyle name="Followed Hyperlink" xfId="23994" builtinId="9" hidden="1"/>
    <cellStyle name="Followed Hyperlink" xfId="23995" builtinId="9" hidden="1"/>
    <cellStyle name="Followed Hyperlink" xfId="23996" builtinId="9" hidden="1"/>
    <cellStyle name="Followed Hyperlink" xfId="23997" builtinId="9" hidden="1"/>
    <cellStyle name="Followed Hyperlink" xfId="23998" builtinId="9" hidden="1"/>
    <cellStyle name="Followed Hyperlink" xfId="23999" builtinId="9" hidden="1"/>
    <cellStyle name="Followed Hyperlink" xfId="24000" builtinId="9" hidden="1"/>
    <cellStyle name="Followed Hyperlink" xfId="24001" builtinId="9" hidden="1"/>
    <cellStyle name="Followed Hyperlink" xfId="24002" builtinId="9" hidden="1"/>
    <cellStyle name="Followed Hyperlink" xfId="24003" builtinId="9" hidden="1"/>
    <cellStyle name="Followed Hyperlink" xfId="24004" builtinId="9" hidden="1"/>
    <cellStyle name="Followed Hyperlink" xfId="24005" builtinId="9" hidden="1"/>
    <cellStyle name="Followed Hyperlink" xfId="24006" builtinId="9" hidden="1"/>
    <cellStyle name="Followed Hyperlink" xfId="24007" builtinId="9" hidden="1"/>
    <cellStyle name="Followed Hyperlink" xfId="24008"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4" builtinId="9" hidden="1"/>
    <cellStyle name="Followed Hyperlink" xfId="24015" builtinId="9" hidden="1"/>
    <cellStyle name="Followed Hyperlink" xfId="24016" builtinId="9" hidden="1"/>
    <cellStyle name="Followed Hyperlink" xfId="24017" builtinId="9" hidden="1"/>
    <cellStyle name="Followed Hyperlink" xfId="24018" builtinId="9" hidden="1"/>
    <cellStyle name="Followed Hyperlink" xfId="24019" builtinId="9" hidden="1"/>
    <cellStyle name="Followed Hyperlink" xfId="24020" builtinId="9" hidden="1"/>
    <cellStyle name="Followed Hyperlink" xfId="24021" builtinId="9" hidden="1"/>
    <cellStyle name="Followed Hyperlink" xfId="24022" builtinId="9" hidden="1"/>
    <cellStyle name="Followed Hyperlink" xfId="24023" builtinId="9" hidden="1"/>
    <cellStyle name="Followed Hyperlink" xfId="24024" builtinId="9" hidden="1"/>
    <cellStyle name="Followed Hyperlink" xfId="24025" builtinId="9" hidden="1"/>
    <cellStyle name="Followed Hyperlink" xfId="24026" builtinId="9" hidden="1"/>
    <cellStyle name="Followed Hyperlink" xfId="24027" builtinId="9" hidden="1"/>
    <cellStyle name="Followed Hyperlink" xfId="24028" builtinId="9" hidden="1"/>
    <cellStyle name="Followed Hyperlink" xfId="24029" builtinId="9" hidden="1"/>
    <cellStyle name="Followed Hyperlink" xfId="24030" builtinId="9" hidden="1"/>
    <cellStyle name="Followed Hyperlink" xfId="24031" builtinId="9" hidden="1"/>
    <cellStyle name="Followed Hyperlink" xfId="24032" builtinId="9" hidden="1"/>
    <cellStyle name="Followed Hyperlink" xfId="24033" builtinId="9" hidden="1"/>
    <cellStyle name="Followed Hyperlink" xfId="24034" builtinId="9" hidden="1"/>
    <cellStyle name="Followed Hyperlink" xfId="24035" builtinId="9" hidden="1"/>
    <cellStyle name="Followed Hyperlink" xfId="24036" builtinId="9" hidden="1"/>
    <cellStyle name="Followed Hyperlink" xfId="24037" builtinId="9" hidden="1"/>
    <cellStyle name="Followed Hyperlink" xfId="24038" builtinId="9" hidden="1"/>
    <cellStyle name="Followed Hyperlink" xfId="24039" builtinId="9" hidden="1"/>
    <cellStyle name="Followed Hyperlink" xfId="24040" builtinId="9" hidden="1"/>
    <cellStyle name="Followed Hyperlink" xfId="24041" builtinId="9" hidden="1"/>
    <cellStyle name="Followed Hyperlink" xfId="24042" builtinId="9" hidden="1"/>
    <cellStyle name="Followed Hyperlink" xfId="24043" builtinId="9" hidden="1"/>
    <cellStyle name="Followed Hyperlink" xfId="24044" builtinId="9" hidden="1"/>
    <cellStyle name="Followed Hyperlink" xfId="24045" builtinId="9" hidden="1"/>
    <cellStyle name="Followed Hyperlink" xfId="24046"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2" builtinId="9" hidden="1"/>
    <cellStyle name="Followed Hyperlink" xfId="24053" builtinId="9" hidden="1"/>
    <cellStyle name="Followed Hyperlink" xfId="24054" builtinId="9" hidden="1"/>
    <cellStyle name="Followed Hyperlink" xfId="24055" builtinId="9" hidden="1"/>
    <cellStyle name="Followed Hyperlink" xfId="24056" builtinId="9" hidden="1"/>
    <cellStyle name="Followed Hyperlink" xfId="24057" builtinId="9" hidden="1"/>
    <cellStyle name="Followed Hyperlink" xfId="24058" builtinId="9" hidden="1"/>
    <cellStyle name="Followed Hyperlink" xfId="24059" builtinId="9" hidden="1"/>
    <cellStyle name="Followed Hyperlink" xfId="24060" builtinId="9" hidden="1"/>
    <cellStyle name="Followed Hyperlink" xfId="24061" builtinId="9" hidden="1"/>
    <cellStyle name="Followed Hyperlink" xfId="24062" builtinId="9" hidden="1"/>
    <cellStyle name="Followed Hyperlink" xfId="24063" builtinId="9" hidden="1"/>
    <cellStyle name="Followed Hyperlink" xfId="24064" builtinId="9" hidden="1"/>
    <cellStyle name="Followed Hyperlink" xfId="24065" builtinId="9" hidden="1"/>
    <cellStyle name="Followed Hyperlink" xfId="24066" builtinId="9" hidden="1"/>
    <cellStyle name="Followed Hyperlink" xfId="24067" builtinId="9" hidden="1"/>
    <cellStyle name="Followed Hyperlink" xfId="24068" builtinId="9" hidden="1"/>
    <cellStyle name="Followed Hyperlink" xfId="24069" builtinId="9" hidden="1"/>
    <cellStyle name="Followed Hyperlink" xfId="24070" builtinId="9" hidden="1"/>
    <cellStyle name="Followed Hyperlink" xfId="24071" builtinId="9" hidden="1"/>
    <cellStyle name="Followed Hyperlink" xfId="24072" builtinId="9" hidden="1"/>
    <cellStyle name="Followed Hyperlink" xfId="24073" builtinId="9" hidden="1"/>
    <cellStyle name="Followed Hyperlink" xfId="24074" builtinId="9" hidden="1"/>
    <cellStyle name="Followed Hyperlink" xfId="24075" builtinId="9" hidden="1"/>
    <cellStyle name="Followed Hyperlink" xfId="24076" builtinId="9" hidden="1"/>
    <cellStyle name="Followed Hyperlink" xfId="24077" builtinId="9" hidden="1"/>
    <cellStyle name="Followed Hyperlink" xfId="24078" builtinId="9" hidden="1"/>
    <cellStyle name="Followed Hyperlink" xfId="24079" builtinId="9" hidden="1"/>
    <cellStyle name="Followed Hyperlink" xfId="24080" builtinId="9" hidden="1"/>
    <cellStyle name="Followed Hyperlink" xfId="24081" builtinId="9" hidden="1"/>
    <cellStyle name="Followed Hyperlink" xfId="24082" builtinId="9" hidden="1"/>
    <cellStyle name="Followed Hyperlink" xfId="24083" builtinId="9" hidden="1"/>
    <cellStyle name="Followed Hyperlink" xfId="24084"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0" builtinId="9" hidden="1"/>
    <cellStyle name="Followed Hyperlink" xfId="24091" builtinId="9" hidden="1"/>
    <cellStyle name="Followed Hyperlink" xfId="24092" builtinId="9" hidden="1"/>
    <cellStyle name="Followed Hyperlink" xfId="24093" builtinId="9" hidden="1"/>
    <cellStyle name="Followed Hyperlink" xfId="24094" builtinId="9" hidden="1"/>
    <cellStyle name="Followed Hyperlink" xfId="24095" builtinId="9" hidden="1"/>
    <cellStyle name="Followed Hyperlink" xfId="24096" builtinId="9" hidden="1"/>
    <cellStyle name="Followed Hyperlink" xfId="24097" builtinId="9" hidden="1"/>
    <cellStyle name="Followed Hyperlink" xfId="24098" builtinId="9" hidden="1"/>
    <cellStyle name="Followed Hyperlink" xfId="24099" builtinId="9" hidden="1"/>
    <cellStyle name="Followed Hyperlink" xfId="24100" builtinId="9" hidden="1"/>
    <cellStyle name="Followed Hyperlink" xfId="24101" builtinId="9" hidden="1"/>
    <cellStyle name="Followed Hyperlink" xfId="24102" builtinId="9" hidden="1"/>
    <cellStyle name="Followed Hyperlink" xfId="24103" builtinId="9" hidden="1"/>
    <cellStyle name="Followed Hyperlink" xfId="24104" builtinId="9" hidden="1"/>
    <cellStyle name="Followed Hyperlink" xfId="24105" builtinId="9" hidden="1"/>
    <cellStyle name="Followed Hyperlink" xfId="24106" builtinId="9" hidden="1"/>
    <cellStyle name="Followed Hyperlink" xfId="24107" builtinId="9" hidden="1"/>
    <cellStyle name="Followed Hyperlink" xfId="24108" builtinId="9" hidden="1"/>
    <cellStyle name="Followed Hyperlink" xfId="24109" builtinId="9" hidden="1"/>
    <cellStyle name="Followed Hyperlink" xfId="24110" builtinId="9" hidden="1"/>
    <cellStyle name="Followed Hyperlink" xfId="24111" builtinId="9" hidden="1"/>
    <cellStyle name="Followed Hyperlink" xfId="24112" builtinId="9" hidden="1"/>
    <cellStyle name="Followed Hyperlink" xfId="24113" builtinId="9" hidden="1"/>
    <cellStyle name="Followed Hyperlink" xfId="24114" builtinId="9" hidden="1"/>
    <cellStyle name="Followed Hyperlink" xfId="24115" builtinId="9" hidden="1"/>
    <cellStyle name="Followed Hyperlink" xfId="24116" builtinId="9" hidden="1"/>
    <cellStyle name="Followed Hyperlink" xfId="24117" builtinId="9" hidden="1"/>
    <cellStyle name="Followed Hyperlink" xfId="24118" builtinId="9" hidden="1"/>
    <cellStyle name="Followed Hyperlink" xfId="24119" builtinId="9" hidden="1"/>
    <cellStyle name="Followed Hyperlink" xfId="24120" builtinId="9" hidden="1"/>
    <cellStyle name="Followed Hyperlink" xfId="24121" builtinId="9" hidden="1"/>
    <cellStyle name="Followed Hyperlink" xfId="24122"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28" builtinId="9" hidden="1"/>
    <cellStyle name="Followed Hyperlink" xfId="24129" builtinId="9" hidden="1"/>
    <cellStyle name="Followed Hyperlink" xfId="24130" builtinId="9" hidden="1"/>
    <cellStyle name="Followed Hyperlink" xfId="24131" builtinId="9" hidden="1"/>
    <cellStyle name="Followed Hyperlink" xfId="24132" builtinId="9" hidden="1"/>
    <cellStyle name="Followed Hyperlink" xfId="24133" builtinId="9" hidden="1"/>
    <cellStyle name="Followed Hyperlink" xfId="24134" builtinId="9" hidden="1"/>
    <cellStyle name="Followed Hyperlink" xfId="24135" builtinId="9" hidden="1"/>
    <cellStyle name="Followed Hyperlink" xfId="24136" builtinId="9" hidden="1"/>
    <cellStyle name="Followed Hyperlink" xfId="24137" builtinId="9" hidden="1"/>
    <cellStyle name="Followed Hyperlink" xfId="23842" builtinId="9" hidden="1"/>
    <cellStyle name="Followed Hyperlink" xfId="24220" builtinId="9" hidden="1"/>
    <cellStyle name="Followed Hyperlink" xfId="23840" builtinId="9" hidden="1"/>
    <cellStyle name="Followed Hyperlink" xfId="24277" builtinId="9" hidden="1"/>
    <cellStyle name="Followed Hyperlink" xfId="23801" builtinId="9" hidden="1"/>
    <cellStyle name="Followed Hyperlink" xfId="24284" builtinId="9" hidden="1"/>
    <cellStyle name="Followed Hyperlink" xfId="23839" builtinId="9" hidden="1"/>
    <cellStyle name="Followed Hyperlink" xfId="24267" builtinId="9" hidden="1"/>
    <cellStyle name="Followed Hyperlink" xfId="24266" builtinId="9" hidden="1"/>
    <cellStyle name="Followed Hyperlink" xfId="24205" builtinId="9" hidden="1"/>
    <cellStyle name="Followed Hyperlink" xfId="24282" builtinId="9" hidden="1"/>
    <cellStyle name="Followed Hyperlink" xfId="24170" builtinId="9" hidden="1"/>
    <cellStyle name="Followed Hyperlink" xfId="24169" builtinId="9" hidden="1"/>
    <cellStyle name="Followed Hyperlink" xfId="24168" builtinId="9" hidden="1"/>
    <cellStyle name="Followed Hyperlink" xfId="23846" builtinId="9" hidden="1"/>
    <cellStyle name="Followed Hyperlink" xfId="23837" builtinId="9" hidden="1"/>
    <cellStyle name="Followed Hyperlink" xfId="24281" builtinId="9" hidden="1"/>
    <cellStyle name="Followed Hyperlink" xfId="23835" builtinId="9" hidden="1"/>
    <cellStyle name="Followed Hyperlink" xfId="24166" builtinId="9" hidden="1"/>
    <cellStyle name="Followed Hyperlink" xfId="23834" builtinId="9" hidden="1"/>
    <cellStyle name="Followed Hyperlink" xfId="24165" builtinId="9" hidden="1"/>
    <cellStyle name="Followed Hyperlink" xfId="23727" builtinId="9" hidden="1"/>
    <cellStyle name="Followed Hyperlink" xfId="24163" builtinId="9" hidden="1"/>
    <cellStyle name="Followed Hyperlink" xfId="24164" builtinId="9" hidden="1"/>
    <cellStyle name="Followed Hyperlink" xfId="23353" builtinId="9" hidden="1"/>
    <cellStyle name="Followed Hyperlink" xfId="23828" builtinId="9" hidden="1"/>
    <cellStyle name="Followed Hyperlink" xfId="23830" builtinId="9" hidden="1"/>
    <cellStyle name="Followed Hyperlink" xfId="23829" builtinId="9" hidden="1"/>
    <cellStyle name="Followed Hyperlink" xfId="23847" builtinId="9" hidden="1"/>
    <cellStyle name="Followed Hyperlink" xfId="23355" builtinId="9" hidden="1"/>
    <cellStyle name="Followed Hyperlink" xfId="24226" builtinId="9" hidden="1"/>
    <cellStyle name="Followed Hyperlink" xfId="24204" builtinId="9" hidden="1"/>
    <cellStyle name="Followed Hyperlink" xfId="24265" builtinId="9" hidden="1"/>
    <cellStyle name="Followed Hyperlink" xfId="23827" builtinId="9" hidden="1"/>
    <cellStyle name="Followed Hyperlink" xfId="24264" builtinId="9" hidden="1"/>
    <cellStyle name="Followed Hyperlink" xfId="24219" builtinId="9" hidden="1"/>
    <cellStyle name="Followed Hyperlink" xfId="23826" builtinId="9" hidden="1"/>
    <cellStyle name="Followed Hyperlink" xfId="24225" builtinId="9" hidden="1"/>
    <cellStyle name="Followed Hyperlink" xfId="24200" builtinId="9" hidden="1"/>
    <cellStyle name="Followed Hyperlink" xfId="23845" builtinId="9" hidden="1"/>
    <cellStyle name="Followed Hyperlink" xfId="22901" builtinId="9" hidden="1"/>
    <cellStyle name="Followed Hyperlink" xfId="24615" builtinId="9" hidden="1"/>
    <cellStyle name="Followed Hyperlink" xfId="24613" builtinId="9" hidden="1"/>
    <cellStyle name="Followed Hyperlink" xfId="24611" builtinId="9" hidden="1"/>
    <cellStyle name="Followed Hyperlink" xfId="24609" builtinId="9" hidden="1"/>
    <cellStyle name="Followed Hyperlink" xfId="24607" builtinId="9" hidden="1"/>
    <cellStyle name="Followed Hyperlink" xfId="24605" builtinId="9" hidden="1"/>
    <cellStyle name="Followed Hyperlink" xfId="24603" builtinId="9" hidden="1"/>
    <cellStyle name="Followed Hyperlink" xfId="24601" builtinId="9" hidden="1"/>
    <cellStyle name="Followed Hyperlink" xfId="24599" builtinId="9" hidden="1"/>
    <cellStyle name="Followed Hyperlink" xfId="24597" builtinId="9" hidden="1"/>
    <cellStyle name="Followed Hyperlink" xfId="24595" builtinId="9" hidden="1"/>
    <cellStyle name="Followed Hyperlink" xfId="24593" builtinId="9" hidden="1"/>
    <cellStyle name="Followed Hyperlink" xfId="24591" builtinId="9" hidden="1"/>
    <cellStyle name="Followed Hyperlink" xfId="24589" builtinId="9" hidden="1"/>
    <cellStyle name="Followed Hyperlink" xfId="24587" builtinId="9" hidden="1"/>
    <cellStyle name="Followed Hyperlink" xfId="24585" builtinId="9" hidden="1"/>
    <cellStyle name="Followed Hyperlink" xfId="24583" builtinId="9" hidden="1"/>
    <cellStyle name="Followed Hyperlink" xfId="24581" builtinId="9" hidden="1"/>
    <cellStyle name="Followed Hyperlink" xfId="24579" builtinId="9" hidden="1"/>
    <cellStyle name="Followed Hyperlink" xfId="24577" builtinId="9" hidden="1"/>
    <cellStyle name="Followed Hyperlink" xfId="24575" builtinId="9" hidden="1"/>
    <cellStyle name="Followed Hyperlink" xfId="24573" builtinId="9" hidden="1"/>
    <cellStyle name="Followed Hyperlink" xfId="24571" builtinId="9" hidden="1"/>
    <cellStyle name="Followed Hyperlink" xfId="24569" builtinId="9" hidden="1"/>
    <cellStyle name="Followed Hyperlink" xfId="24567" builtinId="9" hidden="1"/>
    <cellStyle name="Followed Hyperlink" xfId="24565" builtinId="9" hidden="1"/>
    <cellStyle name="Followed Hyperlink" xfId="24563" builtinId="9" hidden="1"/>
    <cellStyle name="Followed Hyperlink" xfId="24561" builtinId="9" hidden="1"/>
    <cellStyle name="Followed Hyperlink" xfId="24559" builtinId="9" hidden="1"/>
    <cellStyle name="Followed Hyperlink" xfId="24557" builtinId="9" hidden="1"/>
    <cellStyle name="Followed Hyperlink" xfId="24555" builtinId="9" hidden="1"/>
    <cellStyle name="Followed Hyperlink" xfId="24553" builtinId="9" hidden="1"/>
    <cellStyle name="Followed Hyperlink" xfId="24551" builtinId="9" hidden="1"/>
    <cellStyle name="Followed Hyperlink" xfId="24549" builtinId="9" hidden="1"/>
    <cellStyle name="Followed Hyperlink" xfId="24547" builtinId="9" hidden="1"/>
    <cellStyle name="Followed Hyperlink" xfId="24545" builtinId="9" hidden="1"/>
    <cellStyle name="Followed Hyperlink" xfId="24543" builtinId="9" hidden="1"/>
    <cellStyle name="Followed Hyperlink" xfId="24541" builtinId="9" hidden="1"/>
    <cellStyle name="Followed Hyperlink" xfId="24539" builtinId="9" hidden="1"/>
    <cellStyle name="Followed Hyperlink" xfId="24537" builtinId="9" hidden="1"/>
    <cellStyle name="Followed Hyperlink" xfId="24535" builtinId="9" hidden="1"/>
    <cellStyle name="Followed Hyperlink" xfId="24533" builtinId="9" hidden="1"/>
    <cellStyle name="Followed Hyperlink" xfId="24531" builtinId="9" hidden="1"/>
    <cellStyle name="Followed Hyperlink" xfId="24529" builtinId="9" hidden="1"/>
    <cellStyle name="Followed Hyperlink" xfId="24527" builtinId="9" hidden="1"/>
    <cellStyle name="Followed Hyperlink" xfId="24525" builtinId="9" hidden="1"/>
    <cellStyle name="Followed Hyperlink" xfId="24523" builtinId="9" hidden="1"/>
    <cellStyle name="Followed Hyperlink" xfId="24521" builtinId="9" hidden="1"/>
    <cellStyle name="Followed Hyperlink" xfId="24519" builtinId="9" hidden="1"/>
    <cellStyle name="Followed Hyperlink" xfId="24517" builtinId="9" hidden="1"/>
    <cellStyle name="Followed Hyperlink" xfId="24515" builtinId="9" hidden="1"/>
    <cellStyle name="Followed Hyperlink" xfId="24513" builtinId="9" hidden="1"/>
    <cellStyle name="Followed Hyperlink" xfId="24511" builtinId="9" hidden="1"/>
    <cellStyle name="Followed Hyperlink" xfId="24509" builtinId="9" hidden="1"/>
    <cellStyle name="Followed Hyperlink" xfId="24507" builtinId="9" hidden="1"/>
    <cellStyle name="Followed Hyperlink" xfId="24505" builtinId="9" hidden="1"/>
    <cellStyle name="Followed Hyperlink" xfId="24503" builtinId="9" hidden="1"/>
    <cellStyle name="Followed Hyperlink" xfId="24501" builtinId="9" hidden="1"/>
    <cellStyle name="Followed Hyperlink" xfId="24499" builtinId="9" hidden="1"/>
    <cellStyle name="Followed Hyperlink" xfId="24497" builtinId="9" hidden="1"/>
    <cellStyle name="Followed Hyperlink" xfId="24495" builtinId="9" hidden="1"/>
    <cellStyle name="Followed Hyperlink" xfId="24493" builtinId="9" hidden="1"/>
    <cellStyle name="Followed Hyperlink" xfId="24491" builtinId="9" hidden="1"/>
    <cellStyle name="Followed Hyperlink" xfId="24489" builtinId="9" hidden="1"/>
    <cellStyle name="Followed Hyperlink" xfId="24487" builtinId="9" hidden="1"/>
    <cellStyle name="Followed Hyperlink" xfId="24485" builtinId="9" hidden="1"/>
    <cellStyle name="Followed Hyperlink" xfId="24483" builtinId="9" hidden="1"/>
    <cellStyle name="Followed Hyperlink" xfId="24481" builtinId="9" hidden="1"/>
    <cellStyle name="Followed Hyperlink" xfId="24479" builtinId="9" hidden="1"/>
    <cellStyle name="Followed Hyperlink" xfId="24472" builtinId="9" hidden="1"/>
    <cellStyle name="Followed Hyperlink" xfId="24470" builtinId="9" hidden="1"/>
    <cellStyle name="Followed Hyperlink" xfId="24468" builtinId="9" hidden="1"/>
    <cellStyle name="Followed Hyperlink" xfId="24466" builtinId="9" hidden="1"/>
    <cellStyle name="Followed Hyperlink" xfId="24464" builtinId="9" hidden="1"/>
    <cellStyle name="Followed Hyperlink" xfId="24462" builtinId="9" hidden="1"/>
    <cellStyle name="Followed Hyperlink" xfId="24460" builtinId="9" hidden="1"/>
    <cellStyle name="Followed Hyperlink" xfId="24458" builtinId="9" hidden="1"/>
    <cellStyle name="Followed Hyperlink" xfId="24456" builtinId="9" hidden="1"/>
    <cellStyle name="Followed Hyperlink" xfId="24454" builtinId="9" hidden="1"/>
    <cellStyle name="Followed Hyperlink" xfId="24452" builtinId="9" hidden="1"/>
    <cellStyle name="Followed Hyperlink" xfId="24450" builtinId="9" hidden="1"/>
    <cellStyle name="Followed Hyperlink" xfId="24448" builtinId="9" hidden="1"/>
    <cellStyle name="Followed Hyperlink" xfId="24446" builtinId="9" hidden="1"/>
    <cellStyle name="Followed Hyperlink" xfId="24444" builtinId="9" hidden="1"/>
    <cellStyle name="Followed Hyperlink" xfId="24442" builtinId="9" hidden="1"/>
    <cellStyle name="Followed Hyperlink" xfId="24440" builtinId="9" hidden="1"/>
    <cellStyle name="Followed Hyperlink" xfId="24438" builtinId="9" hidden="1"/>
    <cellStyle name="Followed Hyperlink" xfId="24436" builtinId="9" hidden="1"/>
    <cellStyle name="Followed Hyperlink" xfId="24434" builtinId="9" hidden="1"/>
    <cellStyle name="Followed Hyperlink" xfId="24432" builtinId="9" hidden="1"/>
    <cellStyle name="Followed Hyperlink" xfId="24430" builtinId="9" hidden="1"/>
    <cellStyle name="Followed Hyperlink" xfId="24428" builtinId="9" hidden="1"/>
    <cellStyle name="Followed Hyperlink" xfId="24426" builtinId="9" hidden="1"/>
    <cellStyle name="Followed Hyperlink" xfId="24424" builtinId="9" hidden="1"/>
    <cellStyle name="Followed Hyperlink" xfId="24422" builtinId="9" hidden="1"/>
    <cellStyle name="Followed Hyperlink" xfId="24420" builtinId="9" hidden="1"/>
    <cellStyle name="Followed Hyperlink" xfId="24418" builtinId="9" hidden="1"/>
    <cellStyle name="Followed Hyperlink" xfId="23824" builtinId="9" hidden="1"/>
    <cellStyle name="Followed Hyperlink" xfId="24415" builtinId="9" hidden="1"/>
    <cellStyle name="Followed Hyperlink" xfId="24413" builtinId="9" hidden="1"/>
    <cellStyle name="Followed Hyperlink" xfId="24411" builtinId="9" hidden="1"/>
    <cellStyle name="Followed Hyperlink" xfId="24409" builtinId="9" hidden="1"/>
    <cellStyle name="Followed Hyperlink" xfId="24407" builtinId="9" hidden="1"/>
    <cellStyle name="Followed Hyperlink" xfId="24405" builtinId="9" hidden="1"/>
    <cellStyle name="Followed Hyperlink" xfId="24403" builtinId="9" hidden="1"/>
    <cellStyle name="Followed Hyperlink" xfId="24401" builtinId="9" hidden="1"/>
    <cellStyle name="Followed Hyperlink" xfId="24399" builtinId="9" hidden="1"/>
    <cellStyle name="Followed Hyperlink" xfId="24397" builtinId="9" hidden="1"/>
    <cellStyle name="Followed Hyperlink" xfId="24395" builtinId="9" hidden="1"/>
    <cellStyle name="Followed Hyperlink" xfId="24393" builtinId="9" hidden="1"/>
    <cellStyle name="Followed Hyperlink" xfId="24391" builtinId="9" hidden="1"/>
    <cellStyle name="Followed Hyperlink" xfId="24389" builtinId="9" hidden="1"/>
    <cellStyle name="Followed Hyperlink" xfId="24387" builtinId="9" hidden="1"/>
    <cellStyle name="Followed Hyperlink" xfId="24385" builtinId="9" hidden="1"/>
    <cellStyle name="Followed Hyperlink" xfId="24383" builtinId="9" hidden="1"/>
    <cellStyle name="Followed Hyperlink" xfId="24381" builtinId="9" hidden="1"/>
    <cellStyle name="Followed Hyperlink" xfId="24379" builtinId="9" hidden="1"/>
    <cellStyle name="Followed Hyperlink" xfId="24377" builtinId="9" hidden="1"/>
    <cellStyle name="Followed Hyperlink" xfId="24375" builtinId="9" hidden="1"/>
    <cellStyle name="Followed Hyperlink" xfId="24373" builtinId="9" hidden="1"/>
    <cellStyle name="Followed Hyperlink" xfId="24371" builtinId="9" hidden="1"/>
    <cellStyle name="Followed Hyperlink" xfId="24369" builtinId="9" hidden="1"/>
    <cellStyle name="Followed Hyperlink" xfId="24367" builtinId="9" hidden="1"/>
    <cellStyle name="Followed Hyperlink" xfId="24365" builtinId="9" hidden="1"/>
    <cellStyle name="Followed Hyperlink" xfId="24363" builtinId="9" hidden="1"/>
    <cellStyle name="Followed Hyperlink" xfId="24361" builtinId="9" hidden="1"/>
    <cellStyle name="Followed Hyperlink" xfId="24359" builtinId="9" hidden="1"/>
    <cellStyle name="Followed Hyperlink" xfId="24357" builtinId="9" hidden="1"/>
    <cellStyle name="Followed Hyperlink" xfId="24355" builtinId="9" hidden="1"/>
    <cellStyle name="Followed Hyperlink" xfId="24353" builtinId="9" hidden="1"/>
    <cellStyle name="Followed Hyperlink" xfId="24351" builtinId="9" hidden="1"/>
    <cellStyle name="Followed Hyperlink" xfId="24349" builtinId="9" hidden="1"/>
    <cellStyle name="Followed Hyperlink" xfId="24347" builtinId="9" hidden="1"/>
    <cellStyle name="Followed Hyperlink" xfId="24345" builtinId="9" hidden="1"/>
    <cellStyle name="Followed Hyperlink" xfId="24343" builtinId="9" hidden="1"/>
    <cellStyle name="Followed Hyperlink" xfId="24341" builtinId="9" hidden="1"/>
    <cellStyle name="Followed Hyperlink" xfId="24339" builtinId="9" hidden="1"/>
    <cellStyle name="Followed Hyperlink" xfId="24337" builtinId="9" hidden="1"/>
    <cellStyle name="Followed Hyperlink" xfId="24335" builtinId="9" hidden="1"/>
    <cellStyle name="Followed Hyperlink" xfId="24333" builtinId="9" hidden="1"/>
    <cellStyle name="Followed Hyperlink" xfId="24331" builtinId="9" hidden="1"/>
    <cellStyle name="Followed Hyperlink" xfId="24329" builtinId="9" hidden="1"/>
    <cellStyle name="Followed Hyperlink" xfId="24327" builtinId="9" hidden="1"/>
    <cellStyle name="Followed Hyperlink" xfId="24325" builtinId="9" hidden="1"/>
    <cellStyle name="Followed Hyperlink" xfId="24323" builtinId="9" hidden="1"/>
    <cellStyle name="Followed Hyperlink" xfId="24321" builtinId="9" hidden="1"/>
    <cellStyle name="Followed Hyperlink" xfId="24319" builtinId="9" hidden="1"/>
    <cellStyle name="Followed Hyperlink" xfId="24317" builtinId="9" hidden="1"/>
    <cellStyle name="Followed Hyperlink" xfId="24315" builtinId="9" hidden="1"/>
    <cellStyle name="Followed Hyperlink" xfId="24216" builtinId="9" hidden="1"/>
    <cellStyle name="Followed Hyperlink" xfId="24312" builtinId="9" hidden="1"/>
    <cellStyle name="Followed Hyperlink" xfId="24310" builtinId="9" hidden="1"/>
    <cellStyle name="Followed Hyperlink" xfId="24308" builtinId="9" hidden="1"/>
    <cellStyle name="Followed Hyperlink" xfId="24306" builtinId="9" hidden="1"/>
    <cellStyle name="Followed Hyperlink" xfId="24304" builtinId="9" hidden="1"/>
    <cellStyle name="Followed Hyperlink" xfId="24302" builtinId="9" hidden="1"/>
    <cellStyle name="Followed Hyperlink" xfId="24300" builtinId="9" hidden="1"/>
    <cellStyle name="Followed Hyperlink" xfId="24298" builtinId="9" hidden="1"/>
    <cellStyle name="Followed Hyperlink" xfId="24296" builtinId="9" hidden="1"/>
    <cellStyle name="Followed Hyperlink" xfId="24294" builtinId="9" hidden="1"/>
    <cellStyle name="Followed Hyperlink" xfId="24292" builtinId="9" hidden="1"/>
    <cellStyle name="Followed Hyperlink" xfId="24290" builtinId="9" hidden="1"/>
    <cellStyle name="Followed Hyperlink" xfId="24288" builtinId="9" hidden="1"/>
    <cellStyle name="Followed Hyperlink" xfId="24286"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08" builtinId="9" hidden="1"/>
    <cellStyle name="Followed Hyperlink" xfId="23104" builtinId="9" hidden="1"/>
    <cellStyle name="Followed Hyperlink" xfId="23100"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68"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32" builtinId="9" hidden="1"/>
    <cellStyle name="Followed Hyperlink" xfId="23028" builtinId="9" hidden="1"/>
    <cellStyle name="Followed Hyperlink" xfId="23024"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2996" builtinId="9" hidden="1"/>
    <cellStyle name="Followed Hyperlink" xfId="22992" builtinId="9" hidden="1"/>
    <cellStyle name="Followed Hyperlink" xfId="22988" builtinId="9" hidden="1"/>
    <cellStyle name="Followed Hyperlink" xfId="22984"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56" builtinId="9" hidden="1"/>
    <cellStyle name="Followed Hyperlink" xfId="22952" builtinId="9" hidden="1"/>
    <cellStyle name="Followed Hyperlink" xfId="22948"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20" builtinId="9" hidden="1"/>
    <cellStyle name="Followed Hyperlink" xfId="22916" builtinId="9" hidden="1"/>
    <cellStyle name="Followed Hyperlink" xfId="22912" builtinId="9" hidden="1"/>
    <cellStyle name="Followed Hyperlink" xfId="22908" builtinId="9" hidden="1"/>
    <cellStyle name="Followed Hyperlink" xfId="23823" builtinId="9" hidden="1"/>
    <cellStyle name="Followed Hyperlink" xfId="24262" builtinId="9" hidden="1"/>
    <cellStyle name="Followed Hyperlink" xfId="23821" builtinId="9" hidden="1"/>
    <cellStyle name="Followed Hyperlink" xfId="24261" builtinId="9" hidden="1"/>
    <cellStyle name="Followed Hyperlink" xfId="23820" builtinId="9" hidden="1"/>
    <cellStyle name="Followed Hyperlink" xfId="24260" builtinId="9" hidden="1"/>
    <cellStyle name="Followed Hyperlink" xfId="24214" builtinId="9" hidden="1"/>
    <cellStyle name="Followed Hyperlink" xfId="23695" builtinId="9" hidden="1"/>
    <cellStyle name="Followed Hyperlink" xfId="24272" builtinId="9" hidden="1"/>
    <cellStyle name="Followed Hyperlink" xfId="24224" builtinId="9" hidden="1"/>
    <cellStyle name="Followed Hyperlink" xfId="23694" builtinId="9" hidden="1"/>
    <cellStyle name="Followed Hyperlink" xfId="24195" builtinId="9" hidden="1"/>
    <cellStyle name="Followed Hyperlink" xfId="24273" builtinId="9" hidden="1"/>
    <cellStyle name="Followed Hyperlink" xfId="23686" builtinId="9" hidden="1"/>
    <cellStyle name="Followed Hyperlink" xfId="24192" builtinId="9" hidden="1"/>
    <cellStyle name="Followed Hyperlink" xfId="24190" builtinId="9" hidden="1"/>
    <cellStyle name="Followed Hyperlink" xfId="24188" builtinId="9" hidden="1"/>
    <cellStyle name="Followed Hyperlink" xfId="24186" builtinId="9" hidden="1"/>
    <cellStyle name="Followed Hyperlink" xfId="23817" builtinId="9" hidden="1"/>
    <cellStyle name="Followed Hyperlink" xfId="24257" builtinId="9" hidden="1"/>
    <cellStyle name="Followed Hyperlink" xfId="23815" builtinId="9" hidden="1"/>
    <cellStyle name="Followed Hyperlink" xfId="23814" builtinId="9" hidden="1"/>
    <cellStyle name="Followed Hyperlink" xfId="23812" builtinId="9" hidden="1"/>
    <cellStyle name="Followed Hyperlink" xfId="24184" builtinId="9" hidden="1"/>
    <cellStyle name="Followed Hyperlink" xfId="23691" builtinId="9" hidden="1"/>
    <cellStyle name="Followed Hyperlink" xfId="24183" builtinId="9" hidden="1"/>
    <cellStyle name="Followed Hyperlink" xfId="23851" builtinId="9" hidden="1"/>
    <cellStyle name="Followed Hyperlink" xfId="23853" builtinId="9" hidden="1"/>
    <cellStyle name="Followed Hyperlink" xfId="23809" builtinId="9" hidden="1"/>
    <cellStyle name="Followed Hyperlink" xfId="23810" builtinId="9" hidden="1"/>
    <cellStyle name="Followed Hyperlink" xfId="24279" builtinId="9" hidden="1"/>
    <cellStyle name="Followed Hyperlink" xfId="24159" builtinId="9" hidden="1"/>
    <cellStyle name="Followed Hyperlink" xfId="23807" builtinId="9" hidden="1"/>
    <cellStyle name="Followed Hyperlink" xfId="23808" builtinId="9" hidden="1"/>
    <cellStyle name="Followed Hyperlink" xfId="24227" builtinId="9" hidden="1"/>
    <cellStyle name="Followed Hyperlink" xfId="24275" builtinId="9" hidden="1"/>
    <cellStyle name="Followed Hyperlink" xfId="24181" builtinId="9" hidden="1"/>
    <cellStyle name="Followed Hyperlink" xfId="24179" builtinId="9" hidden="1"/>
    <cellStyle name="Followed Hyperlink" xfId="24177" builtinId="9" hidden="1"/>
    <cellStyle name="Followed Hyperlink" xfId="24175" builtinId="9" hidden="1"/>
    <cellStyle name="Followed Hyperlink" xfId="24254" builtinId="9" hidden="1"/>
    <cellStyle name="Followed Hyperlink" xfId="24253" builtinId="9" hidden="1"/>
    <cellStyle name="Followed Hyperlink" xfId="23806" builtinId="9" hidden="1"/>
    <cellStyle name="Followed Hyperlink" xfId="24218" builtinId="9" hidden="1"/>
    <cellStyle name="Followed Hyperlink" xfId="23805" builtinId="9" hidden="1"/>
    <cellStyle name="Followed Hyperlink" xfId="24222" builtinId="9" hidden="1"/>
    <cellStyle name="Followed Hyperlink" xfId="24217" builtinId="9" hidden="1"/>
    <cellStyle name="Followed Hyperlink" xfId="24172" builtinId="9" hidden="1"/>
    <cellStyle name="Followed Hyperlink" xfId="23698" builtinId="9" hidden="1"/>
    <cellStyle name="Followed Hyperlink" xfId="24251" builtinId="9" hidden="1"/>
    <cellStyle name="Followed Hyperlink" xfId="23692" builtinId="9" hidden="1"/>
    <cellStyle name="Followed Hyperlink" xfId="23721" builtinId="9" hidden="1"/>
    <cellStyle name="Followed Hyperlink" xfId="23849" builtinId="9" hidden="1"/>
    <cellStyle name="Followed Hyperlink" xfId="24248" builtinId="9" hidden="1"/>
    <cellStyle name="Followed Hyperlink" xfId="24247" builtinId="9" hidden="1"/>
    <cellStyle name="Followed Hyperlink" xfId="24246" builtinId="9" hidden="1"/>
    <cellStyle name="Followed Hyperlink" xfId="24245" builtinId="9" hidden="1"/>
    <cellStyle name="Followed Hyperlink" xfId="24244" builtinId="9" hidden="1"/>
    <cellStyle name="Followed Hyperlink" xfId="24243" builtinId="9" hidden="1"/>
    <cellStyle name="Followed Hyperlink" xfId="24242" builtinId="9" hidden="1"/>
    <cellStyle name="Followed Hyperlink" xfId="24241" builtinId="9" hidden="1"/>
    <cellStyle name="Followed Hyperlink" xfId="24240" builtinId="9" hidden="1"/>
    <cellStyle name="Followed Hyperlink" xfId="23802" builtinId="9" hidden="1"/>
    <cellStyle name="Followed Hyperlink" xfId="24158" builtinId="9" hidden="1"/>
    <cellStyle name="Followed Hyperlink" xfId="24157" builtinId="9" hidden="1"/>
    <cellStyle name="Followed Hyperlink" xfId="23725" builtinId="9" hidden="1"/>
    <cellStyle name="Followed Hyperlink" xfId="24156" builtinId="9" hidden="1"/>
    <cellStyle name="Followed Hyperlink" xfId="24155" builtinId="9" hidden="1"/>
    <cellStyle name="Followed Hyperlink" xfId="23723" builtinId="9" hidden="1"/>
    <cellStyle name="Followed Hyperlink" xfId="24154" builtinId="9" hidden="1"/>
    <cellStyle name="Followed Hyperlink" xfId="24153" builtinId="9" hidden="1"/>
    <cellStyle name="Followed Hyperlink" xfId="23719" builtinId="9" hidden="1"/>
    <cellStyle name="Followed Hyperlink" xfId="24152" builtinId="9" hidden="1"/>
    <cellStyle name="Followed Hyperlink" xfId="24236" builtinId="9" hidden="1"/>
    <cellStyle name="Followed Hyperlink" xfId="23754" builtinId="9" hidden="1"/>
    <cellStyle name="Followed Hyperlink" xfId="23742" builtinId="9" hidden="1"/>
    <cellStyle name="Followed Hyperlink" xfId="24238" builtinId="9" hidden="1"/>
    <cellStyle name="Followed Hyperlink" xfId="23758" builtinId="9" hidden="1"/>
    <cellStyle name="Followed Hyperlink" xfId="23708" builtinId="9" hidden="1"/>
    <cellStyle name="Followed Hyperlink" xfId="23716" builtinId="9" hidden="1"/>
    <cellStyle name="Followed Hyperlink" xfId="23724" builtinId="9" hidden="1"/>
    <cellStyle name="Followed Hyperlink" xfId="23706" builtinId="9" hidden="1"/>
    <cellStyle name="Followed Hyperlink" xfId="23713" builtinId="9" hidden="1"/>
    <cellStyle name="Followed Hyperlink" xfId="24249" builtinId="9" hidden="1"/>
    <cellStyle name="Followed Hyperlink" xfId="23850" builtinId="9" hidden="1"/>
    <cellStyle name="Followed Hyperlink" xfId="23804" builtinId="9" hidden="1"/>
    <cellStyle name="Followed Hyperlink" xfId="24252" builtinId="9" hidden="1"/>
    <cellStyle name="Followed Hyperlink" xfId="24173" builtinId="9" hidden="1"/>
    <cellStyle name="Followed Hyperlink" xfId="24174" builtinId="9" hidden="1"/>
    <cellStyle name="Followed Hyperlink" xfId="22900" builtinId="9" hidden="1"/>
    <cellStyle name="Followed Hyperlink" xfId="24178" builtinId="9" hidden="1"/>
    <cellStyle name="Followed Hyperlink" xfId="24182" builtinId="9" hidden="1"/>
    <cellStyle name="Followed Hyperlink" xfId="23354" builtinId="9" hidden="1"/>
    <cellStyle name="Followed Hyperlink" xfId="23844" builtinId="9" hidden="1"/>
    <cellStyle name="Followed Hyperlink" xfId="23800" builtinId="9" hidden="1"/>
    <cellStyle name="Followed Hyperlink" xfId="24212" builtinId="9" hidden="1"/>
    <cellStyle name="Followed Hyperlink" xfId="23848" builtinId="9" hidden="1"/>
    <cellStyle name="Followed Hyperlink" xfId="24256" builtinId="9" hidden="1"/>
    <cellStyle name="Followed Hyperlink" xfId="23126" builtinId="9" hidden="1"/>
    <cellStyle name="Followed Hyperlink" xfId="23705" builtinId="9" hidden="1"/>
    <cellStyle name="Followed Hyperlink" xfId="24213" builtinId="9" hidden="1"/>
    <cellStyle name="Followed Hyperlink" xfId="24189" builtinId="9" hidden="1"/>
    <cellStyle name="Followed Hyperlink" xfId="24193" builtinId="9" hidden="1"/>
    <cellStyle name="Followed Hyperlink" xfId="24258" builtinId="9" hidden="1"/>
    <cellStyle name="Followed Hyperlink" xfId="24196" builtinId="9" hidden="1"/>
    <cellStyle name="Followed Hyperlink" xfId="24259" builtinId="9" hidden="1"/>
    <cellStyle name="Followed Hyperlink" xfId="24198" builtinId="9" hidden="1"/>
    <cellStyle name="Followed Hyperlink" xfId="24199" builtinId="9" hidden="1"/>
    <cellStyle name="Followed Hyperlink" xfId="24215" builtinId="9" hidden="1"/>
    <cellStyle name="Followed Hyperlink" xfId="22906" builtinId="9" hidden="1"/>
    <cellStyle name="Followed Hyperlink" xfId="22914" builtinId="9" hidden="1"/>
    <cellStyle name="Followed Hyperlink" xfId="22922" builtinId="9" hidden="1"/>
    <cellStyle name="Followed Hyperlink" xfId="22930" builtinId="9" hidden="1"/>
    <cellStyle name="Followed Hyperlink" xfId="22938" builtinId="9" hidden="1"/>
    <cellStyle name="Followed Hyperlink" xfId="22946" builtinId="9" hidden="1"/>
    <cellStyle name="Followed Hyperlink" xfId="22954" builtinId="9" hidden="1"/>
    <cellStyle name="Followed Hyperlink" xfId="22962" builtinId="9" hidden="1"/>
    <cellStyle name="Followed Hyperlink" xfId="22970" builtinId="9" hidden="1"/>
    <cellStyle name="Followed Hyperlink" xfId="22978" builtinId="9" hidden="1"/>
    <cellStyle name="Followed Hyperlink" xfId="22986" builtinId="9" hidden="1"/>
    <cellStyle name="Followed Hyperlink" xfId="22994" builtinId="9" hidden="1"/>
    <cellStyle name="Followed Hyperlink" xfId="23002" builtinId="9" hidden="1"/>
    <cellStyle name="Followed Hyperlink" xfId="23010" builtinId="9" hidden="1"/>
    <cellStyle name="Followed Hyperlink" xfId="23018" builtinId="9" hidden="1"/>
    <cellStyle name="Followed Hyperlink" xfId="23026" builtinId="9" hidden="1"/>
    <cellStyle name="Followed Hyperlink" xfId="23034" builtinId="9" hidden="1"/>
    <cellStyle name="Followed Hyperlink" xfId="23042" builtinId="9" hidden="1"/>
    <cellStyle name="Followed Hyperlink" xfId="23050" builtinId="9" hidden="1"/>
    <cellStyle name="Followed Hyperlink" xfId="23752" builtinId="9" hidden="1"/>
    <cellStyle name="Followed Hyperlink" xfId="24474" builtinId="9" hidden="1"/>
    <cellStyle name="Followed Hyperlink" xfId="24151" builtinId="9" hidden="1"/>
    <cellStyle name="Followed Hyperlink" xfId="24150" builtinId="9" hidden="1"/>
    <cellStyle name="Followed Hyperlink" xfId="24149" builtinId="9" hidden="1"/>
    <cellStyle name="Followed Hyperlink" xfId="23711" builtinId="9" hidden="1"/>
    <cellStyle name="Followed Hyperlink" xfId="24148" builtinId="9" hidden="1"/>
    <cellStyle name="Followed Hyperlink" xfId="24147" builtinId="9" hidden="1"/>
    <cellStyle name="Followed Hyperlink" xfId="23707" builtinId="9" hidden="1"/>
    <cellStyle name="Followed Hyperlink" xfId="24146" builtinId="9" hidden="1"/>
    <cellStyle name="Followed Hyperlink" xfId="24145" builtinId="9" hidden="1"/>
    <cellStyle name="Followed Hyperlink" xfId="24144" builtinId="9" hidden="1"/>
    <cellStyle name="Followed Hyperlink" xfId="24285" builtinId="9" hidden="1"/>
    <cellStyle name="Followed Hyperlink" xfId="23690" builtinId="9" hidden="1"/>
    <cellStyle name="Followed Hyperlink" xfId="23687" builtinId="9" hidden="1"/>
    <cellStyle name="Followed Hyperlink" xfId="23131" builtinId="9" hidden="1"/>
    <cellStyle name="Followed Hyperlink" xfId="24232" builtinId="9" hidden="1"/>
    <cellStyle name="Followed Hyperlink" xfId="23755" builtinId="9" hidden="1"/>
    <cellStyle name="Followed Hyperlink" xfId="23741" builtinId="9" hidden="1"/>
    <cellStyle name="Followed Hyperlink" xfId="24231" builtinId="9" hidden="1"/>
    <cellStyle name="Followed Hyperlink" xfId="23753" builtinId="9" hidden="1"/>
    <cellStyle name="Followed Hyperlink" xfId="23739" builtinId="9" hidden="1"/>
    <cellStyle name="Followed Hyperlink" xfId="24230" builtinId="9" hidden="1"/>
    <cellStyle name="Followed Hyperlink" xfId="23751" builtinId="9" hidden="1"/>
    <cellStyle name="Followed Hyperlink" xfId="23737" builtinId="9" hidden="1"/>
    <cellStyle name="Followed Hyperlink" xfId="24229" builtinId="9" hidden="1"/>
    <cellStyle name="Followed Hyperlink" xfId="23749" builtinId="9" hidden="1"/>
    <cellStyle name="Followed Hyperlink" xfId="23735" builtinId="9" hidden="1"/>
    <cellStyle name="Followed Hyperlink" xfId="24228" builtinId="9" hidden="1"/>
    <cellStyle name="Followed Hyperlink" xfId="23747" builtinId="9" hidden="1"/>
    <cellStyle name="Followed Hyperlink" xfId="23733" builtinId="9" hidden="1"/>
    <cellStyle name="Followed Hyperlink" xfId="23729" builtinId="9" hidden="1"/>
    <cellStyle name="Followed Hyperlink" xfId="23351"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6" builtinId="9" hidden="1"/>
    <cellStyle name="Followed Hyperlink" xfId="24648" builtinId="9" hidden="1"/>
    <cellStyle name="Followed Hyperlink" xfId="24650" builtinId="9" hidden="1"/>
    <cellStyle name="Followed Hyperlink" xfId="24652" builtinId="9" hidden="1"/>
    <cellStyle name="Followed Hyperlink" xfId="24654" builtinId="9" hidden="1"/>
    <cellStyle name="Followed Hyperlink" xfId="24656" builtinId="9" hidden="1"/>
    <cellStyle name="Followed Hyperlink" xfId="24658" builtinId="9" hidden="1"/>
    <cellStyle name="Followed Hyperlink" xfId="24660" builtinId="9" hidden="1"/>
    <cellStyle name="Followed Hyperlink" xfId="24734" builtinId="9" hidden="1"/>
    <cellStyle name="Followed Hyperlink" xfId="24735" builtinId="9" hidden="1"/>
    <cellStyle name="Followed Hyperlink" xfId="24736" builtinId="9" hidden="1"/>
    <cellStyle name="Followed Hyperlink" xfId="24737" builtinId="9" hidden="1"/>
    <cellStyle name="Followed Hyperlink" xfId="24738" builtinId="9" hidden="1"/>
    <cellStyle name="Followed Hyperlink" xfId="24739" builtinId="9" hidden="1"/>
    <cellStyle name="Followed Hyperlink" xfId="24740" builtinId="9" hidden="1"/>
    <cellStyle name="Followed Hyperlink" xfId="24741" builtinId="9" hidden="1"/>
    <cellStyle name="Followed Hyperlink" xfId="24742" builtinId="9" hidden="1"/>
    <cellStyle name="Followed Hyperlink" xfId="24743" builtinId="9" hidden="1"/>
    <cellStyle name="Followed Hyperlink" xfId="24744" builtinId="9" hidden="1"/>
    <cellStyle name="Followed Hyperlink" xfId="24745" builtinId="9" hidden="1"/>
    <cellStyle name="Followed Hyperlink" xfId="24746" builtinId="9" hidden="1"/>
    <cellStyle name="Followed Hyperlink" xfId="24747" builtinId="9" hidden="1"/>
    <cellStyle name="Followed Hyperlink" xfId="24748" builtinId="9" hidden="1"/>
    <cellStyle name="Followed Hyperlink" xfId="24749" builtinId="9" hidden="1"/>
    <cellStyle name="Followed Hyperlink" xfId="24750" builtinId="9" hidden="1"/>
    <cellStyle name="Followed Hyperlink" xfId="24751" builtinId="9" hidden="1"/>
    <cellStyle name="Followed Hyperlink" xfId="24752" builtinId="9" hidden="1"/>
    <cellStyle name="Followed Hyperlink" xfId="24753" builtinId="9" hidden="1"/>
    <cellStyle name="Followed Hyperlink" xfId="24754" builtinId="9" hidden="1"/>
    <cellStyle name="Followed Hyperlink" xfId="24755" builtinId="9" hidden="1"/>
    <cellStyle name="Followed Hyperlink" xfId="24756" builtinId="9" hidden="1"/>
    <cellStyle name="Followed Hyperlink" xfId="24757" builtinId="9" hidden="1"/>
    <cellStyle name="Followed Hyperlink" xfId="24758" builtinId="9" hidden="1"/>
    <cellStyle name="Followed Hyperlink" xfId="24759" builtinId="9" hidden="1"/>
    <cellStyle name="Followed Hyperlink" xfId="24760" builtinId="9" hidden="1"/>
    <cellStyle name="Followed Hyperlink" xfId="24761" builtinId="9" hidden="1"/>
    <cellStyle name="Followed Hyperlink" xfId="24762" builtinId="9" hidden="1"/>
    <cellStyle name="Followed Hyperlink" xfId="24763" builtinId="9" hidden="1"/>
    <cellStyle name="Followed Hyperlink" xfId="24764" builtinId="9" hidden="1"/>
    <cellStyle name="Followed Hyperlink" xfId="24765"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1" builtinId="9" hidden="1"/>
    <cellStyle name="Followed Hyperlink" xfId="24772" builtinId="9" hidden="1"/>
    <cellStyle name="Followed Hyperlink" xfId="24773" builtinId="9" hidden="1"/>
    <cellStyle name="Followed Hyperlink" xfId="24774" builtinId="9" hidden="1"/>
    <cellStyle name="Followed Hyperlink" xfId="24854" builtinId="9" hidden="1"/>
    <cellStyle name="Followed Hyperlink" xfId="24855" builtinId="9" hidden="1"/>
    <cellStyle name="Followed Hyperlink" xfId="24856" builtinId="9" hidden="1"/>
    <cellStyle name="Followed Hyperlink" xfId="24857" builtinId="9" hidden="1"/>
    <cellStyle name="Followed Hyperlink" xfId="24858" builtinId="9" hidden="1"/>
    <cellStyle name="Followed Hyperlink" xfId="24859" builtinId="9" hidden="1"/>
    <cellStyle name="Followed Hyperlink" xfId="24860" builtinId="9" hidden="1"/>
    <cellStyle name="Followed Hyperlink" xfId="24861" builtinId="9" hidden="1"/>
    <cellStyle name="Followed Hyperlink" xfId="24862" builtinId="9" hidden="1"/>
    <cellStyle name="Followed Hyperlink" xfId="24863" builtinId="9" hidden="1"/>
    <cellStyle name="Followed Hyperlink" xfId="24864" builtinId="9" hidden="1"/>
    <cellStyle name="Followed Hyperlink" xfId="24865" builtinId="9" hidden="1"/>
    <cellStyle name="Followed Hyperlink" xfId="24866" builtinId="9" hidden="1"/>
    <cellStyle name="Followed Hyperlink" xfId="24867" builtinId="9" hidden="1"/>
    <cellStyle name="Followed Hyperlink" xfId="24868" builtinId="9" hidden="1"/>
    <cellStyle name="Followed Hyperlink" xfId="24869" builtinId="9" hidden="1"/>
    <cellStyle name="Followed Hyperlink" xfId="24870" builtinId="9" hidden="1"/>
    <cellStyle name="Followed Hyperlink" xfId="24871" builtinId="9" hidden="1"/>
    <cellStyle name="Followed Hyperlink" xfId="24872" builtinId="9" hidden="1"/>
    <cellStyle name="Followed Hyperlink" xfId="24873" builtinId="9" hidden="1"/>
    <cellStyle name="Followed Hyperlink" xfId="24874" builtinId="9" hidden="1"/>
    <cellStyle name="Followed Hyperlink" xfId="24875" builtinId="9" hidden="1"/>
    <cellStyle name="Followed Hyperlink" xfId="24876" builtinId="9" hidden="1"/>
    <cellStyle name="Followed Hyperlink" xfId="24877" builtinId="9" hidden="1"/>
    <cellStyle name="Followed Hyperlink" xfId="24878" builtinId="9" hidden="1"/>
    <cellStyle name="Followed Hyperlink" xfId="24879"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85" builtinId="9" hidden="1"/>
    <cellStyle name="Followed Hyperlink" xfId="24886" builtinId="9" hidden="1"/>
    <cellStyle name="Followed Hyperlink" xfId="24887" builtinId="9" hidden="1"/>
    <cellStyle name="Followed Hyperlink" xfId="24888" builtinId="9" hidden="1"/>
    <cellStyle name="Followed Hyperlink" xfId="24889" builtinId="9" hidden="1"/>
    <cellStyle name="Followed Hyperlink" xfId="24890" builtinId="9" hidden="1"/>
    <cellStyle name="Followed Hyperlink" xfId="24891" builtinId="9" hidden="1"/>
    <cellStyle name="Followed Hyperlink" xfId="24892" builtinId="9" hidden="1"/>
    <cellStyle name="Followed Hyperlink" xfId="24893" builtinId="9" hidden="1"/>
    <cellStyle name="Followed Hyperlink" xfId="24894" builtinId="9" hidden="1"/>
    <cellStyle name="Followed Hyperlink" xfId="24895" builtinId="9" hidden="1"/>
    <cellStyle name="Followed Hyperlink" xfId="24896" builtinId="9" hidden="1"/>
    <cellStyle name="Followed Hyperlink" xfId="24897" builtinId="9" hidden="1"/>
    <cellStyle name="Followed Hyperlink" xfId="24898" builtinId="9" hidden="1"/>
    <cellStyle name="Followed Hyperlink" xfId="24899" builtinId="9" hidden="1"/>
    <cellStyle name="Followed Hyperlink" xfId="24900" builtinId="9" hidden="1"/>
    <cellStyle name="Followed Hyperlink" xfId="24901" builtinId="9" hidden="1"/>
    <cellStyle name="Followed Hyperlink" xfId="24902" builtinId="9" hidden="1"/>
    <cellStyle name="Followed Hyperlink" xfId="24903" builtinId="9" hidden="1"/>
    <cellStyle name="Followed Hyperlink" xfId="24904" builtinId="9" hidden="1"/>
    <cellStyle name="Followed Hyperlink" xfId="24905" builtinId="9" hidden="1"/>
    <cellStyle name="Followed Hyperlink" xfId="24906" builtinId="9" hidden="1"/>
    <cellStyle name="Followed Hyperlink" xfId="24907" builtinId="9" hidden="1"/>
    <cellStyle name="Followed Hyperlink" xfId="24908" builtinId="9" hidden="1"/>
    <cellStyle name="Followed Hyperlink" xfId="24909" builtinId="9" hidden="1"/>
    <cellStyle name="Followed Hyperlink" xfId="24910" builtinId="9" hidden="1"/>
    <cellStyle name="Followed Hyperlink" xfId="24911" builtinId="9" hidden="1"/>
    <cellStyle name="Followed Hyperlink" xfId="24912" builtinId="9" hidden="1"/>
    <cellStyle name="Followed Hyperlink" xfId="24913" builtinId="9" hidden="1"/>
    <cellStyle name="Followed Hyperlink" xfId="24914" builtinId="9" hidden="1"/>
    <cellStyle name="Followed Hyperlink" xfId="24915" builtinId="9" hidden="1"/>
    <cellStyle name="Followed Hyperlink" xfId="24916" builtinId="9" hidden="1"/>
    <cellStyle name="Followed Hyperlink" xfId="24917"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3" builtinId="9" hidden="1"/>
    <cellStyle name="Followed Hyperlink" xfId="24924" builtinId="9" hidden="1"/>
    <cellStyle name="Followed Hyperlink" xfId="24925" builtinId="9" hidden="1"/>
    <cellStyle name="Followed Hyperlink" xfId="24926" builtinId="9" hidden="1"/>
    <cellStyle name="Followed Hyperlink" xfId="24927" builtinId="9" hidden="1"/>
    <cellStyle name="Followed Hyperlink" xfId="24928" builtinId="9" hidden="1"/>
    <cellStyle name="Followed Hyperlink" xfId="24934" builtinId="9" hidden="1"/>
    <cellStyle name="Followed Hyperlink" xfId="24935" builtinId="9" hidden="1"/>
    <cellStyle name="Followed Hyperlink" xfId="24936" builtinId="9" hidden="1"/>
    <cellStyle name="Followed Hyperlink" xfId="24937" builtinId="9" hidden="1"/>
    <cellStyle name="Followed Hyperlink" xfId="24938" builtinId="9" hidden="1"/>
    <cellStyle name="Followed Hyperlink" xfId="24939" builtinId="9" hidden="1"/>
    <cellStyle name="Followed Hyperlink" xfId="24940" builtinId="9" hidden="1"/>
    <cellStyle name="Followed Hyperlink" xfId="24941" builtinId="9" hidden="1"/>
    <cellStyle name="Followed Hyperlink" xfId="24942" builtinId="9" hidden="1"/>
    <cellStyle name="Followed Hyperlink" xfId="24943" builtinId="9" hidden="1"/>
    <cellStyle name="Followed Hyperlink" xfId="24944" builtinId="9" hidden="1"/>
    <cellStyle name="Followed Hyperlink" xfId="24945" builtinId="9" hidden="1"/>
    <cellStyle name="Followed Hyperlink" xfId="24946" builtinId="9" hidden="1"/>
    <cellStyle name="Followed Hyperlink" xfId="24947" builtinId="9" hidden="1"/>
    <cellStyle name="Followed Hyperlink" xfId="24948" builtinId="9" hidden="1"/>
    <cellStyle name="Followed Hyperlink" xfId="24949" builtinId="9" hidden="1"/>
    <cellStyle name="Followed Hyperlink" xfId="24950" builtinId="9" hidden="1"/>
    <cellStyle name="Followed Hyperlink" xfId="24951" builtinId="9" hidden="1"/>
    <cellStyle name="Followed Hyperlink" xfId="24952" builtinId="9" hidden="1"/>
    <cellStyle name="Followed Hyperlink" xfId="24953" builtinId="9" hidden="1"/>
    <cellStyle name="Followed Hyperlink" xfId="24954" builtinId="9" hidden="1"/>
    <cellStyle name="Followed Hyperlink" xfId="24955"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1" builtinId="9" hidden="1"/>
    <cellStyle name="Followed Hyperlink" xfId="24962" builtinId="9" hidden="1"/>
    <cellStyle name="Followed Hyperlink" xfId="24963" builtinId="9" hidden="1"/>
    <cellStyle name="Followed Hyperlink" xfId="24964" builtinId="9" hidden="1"/>
    <cellStyle name="Followed Hyperlink" xfId="24965" builtinId="9" hidden="1"/>
    <cellStyle name="Followed Hyperlink" xfId="24966" builtinId="9" hidden="1"/>
    <cellStyle name="Followed Hyperlink" xfId="24967" builtinId="9" hidden="1"/>
    <cellStyle name="Followed Hyperlink" xfId="24968" builtinId="9" hidden="1"/>
    <cellStyle name="Followed Hyperlink" xfId="24969" builtinId="9" hidden="1"/>
    <cellStyle name="Followed Hyperlink" xfId="24970" builtinId="9" hidden="1"/>
    <cellStyle name="Followed Hyperlink" xfId="24971" builtinId="9" hidden="1"/>
    <cellStyle name="Followed Hyperlink" xfId="24972" builtinId="9" hidden="1"/>
    <cellStyle name="Followed Hyperlink" xfId="24973" builtinId="9" hidden="1"/>
    <cellStyle name="Followed Hyperlink" xfId="24974" builtinId="9" hidden="1"/>
    <cellStyle name="Followed Hyperlink" xfId="24975" builtinId="9" hidden="1"/>
    <cellStyle name="Followed Hyperlink" xfId="24976" builtinId="9" hidden="1"/>
    <cellStyle name="Followed Hyperlink" xfId="24977" builtinId="9" hidden="1"/>
    <cellStyle name="Followed Hyperlink" xfId="24978" builtinId="9" hidden="1"/>
    <cellStyle name="Followed Hyperlink" xfId="24979" builtinId="9" hidden="1"/>
    <cellStyle name="Followed Hyperlink" xfId="24980" builtinId="9" hidden="1"/>
    <cellStyle name="Followed Hyperlink" xfId="24981" builtinId="9" hidden="1"/>
    <cellStyle name="Followed Hyperlink" xfId="24982" builtinId="9" hidden="1"/>
    <cellStyle name="Followed Hyperlink" xfId="24983" builtinId="9" hidden="1"/>
    <cellStyle name="Followed Hyperlink" xfId="24990" builtinId="9" hidden="1"/>
    <cellStyle name="Followed Hyperlink" xfId="24991" builtinId="9" hidden="1"/>
    <cellStyle name="Followed Hyperlink" xfId="24992" builtinId="9" hidden="1"/>
    <cellStyle name="Followed Hyperlink" xfId="24993"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4999" builtinId="9" hidden="1"/>
    <cellStyle name="Followed Hyperlink" xfId="25000" builtinId="9" hidden="1"/>
    <cellStyle name="Followed Hyperlink" xfId="25001" builtinId="9" hidden="1"/>
    <cellStyle name="Followed Hyperlink" xfId="25002" builtinId="9" hidden="1"/>
    <cellStyle name="Followed Hyperlink" xfId="25003" builtinId="9" hidden="1"/>
    <cellStyle name="Followed Hyperlink" xfId="25004" builtinId="9" hidden="1"/>
    <cellStyle name="Followed Hyperlink" xfId="25005" builtinId="9" hidden="1"/>
    <cellStyle name="Followed Hyperlink" xfId="25006" builtinId="9" hidden="1"/>
    <cellStyle name="Followed Hyperlink" xfId="25007" builtinId="9" hidden="1"/>
    <cellStyle name="Followed Hyperlink" xfId="25008" builtinId="9" hidden="1"/>
    <cellStyle name="Followed Hyperlink" xfId="25009" builtinId="9" hidden="1"/>
    <cellStyle name="Followed Hyperlink" xfId="25010" builtinId="9" hidden="1"/>
    <cellStyle name="Followed Hyperlink" xfId="25011" builtinId="9" hidden="1"/>
    <cellStyle name="Followed Hyperlink" xfId="25012" builtinId="9" hidden="1"/>
    <cellStyle name="Followed Hyperlink" xfId="25013" builtinId="9" hidden="1"/>
    <cellStyle name="Followed Hyperlink" xfId="25014" builtinId="9" hidden="1"/>
    <cellStyle name="Followed Hyperlink" xfId="25015" builtinId="9" hidden="1"/>
    <cellStyle name="Followed Hyperlink" xfId="25016" builtinId="9" hidden="1"/>
    <cellStyle name="Followed Hyperlink" xfId="25017" builtinId="9" hidden="1"/>
    <cellStyle name="Followed Hyperlink" xfId="25018" builtinId="9" hidden="1"/>
    <cellStyle name="Followed Hyperlink" xfId="25019" builtinId="9" hidden="1"/>
    <cellStyle name="Followed Hyperlink" xfId="25020" builtinId="9" hidden="1"/>
    <cellStyle name="Followed Hyperlink" xfId="25021" builtinId="9" hidden="1"/>
    <cellStyle name="Followed Hyperlink" xfId="25022" builtinId="9" hidden="1"/>
    <cellStyle name="Followed Hyperlink" xfId="25023" builtinId="9" hidden="1"/>
    <cellStyle name="Followed Hyperlink" xfId="25024" builtinId="9" hidden="1"/>
    <cellStyle name="Followed Hyperlink" xfId="25025" builtinId="9" hidden="1"/>
    <cellStyle name="Followed Hyperlink" xfId="25026" builtinId="9" hidden="1"/>
    <cellStyle name="Followed Hyperlink" xfId="25027" builtinId="9" hidden="1"/>
    <cellStyle name="Followed Hyperlink" xfId="25028" builtinId="9" hidden="1"/>
    <cellStyle name="Followed Hyperlink" xfId="25029" builtinId="9" hidden="1"/>
    <cellStyle name="Followed Hyperlink" xfId="25030" builtinId="9" hidden="1"/>
    <cellStyle name="Followed Hyperlink" xfId="25031"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37" builtinId="9" hidden="1"/>
    <cellStyle name="Followed Hyperlink" xfId="25038" builtinId="9" hidden="1"/>
    <cellStyle name="Followed Hyperlink" xfId="25039" builtinId="9" hidden="1"/>
    <cellStyle name="Followed Hyperlink" xfId="25040" builtinId="9" hidden="1"/>
    <cellStyle name="Followed Hyperlink" xfId="25041" builtinId="9" hidden="1"/>
    <cellStyle name="Followed Hyperlink" xfId="25042" builtinId="9" hidden="1"/>
    <cellStyle name="Followed Hyperlink" xfId="25043" builtinId="9" hidden="1"/>
    <cellStyle name="Followed Hyperlink" xfId="25044" builtinId="9" hidden="1"/>
    <cellStyle name="Followed Hyperlink" xfId="25045" builtinId="9" hidden="1"/>
    <cellStyle name="Followed Hyperlink" xfId="25046" builtinId="9" hidden="1"/>
    <cellStyle name="Followed Hyperlink" xfId="25047" builtinId="9" hidden="1"/>
    <cellStyle name="Followed Hyperlink" xfId="25048" builtinId="9" hidden="1"/>
    <cellStyle name="Followed Hyperlink" xfId="25049" builtinId="9" hidden="1"/>
    <cellStyle name="Followed Hyperlink" xfId="25050" builtinId="9" hidden="1"/>
    <cellStyle name="Followed Hyperlink" xfId="25051" builtinId="9" hidden="1"/>
    <cellStyle name="Followed Hyperlink" xfId="25052" builtinId="9" hidden="1"/>
    <cellStyle name="Followed Hyperlink" xfId="25053" builtinId="9" hidden="1"/>
    <cellStyle name="Followed Hyperlink" xfId="25054" builtinId="9" hidden="1"/>
    <cellStyle name="Followed Hyperlink" xfId="25055" builtinId="9" hidden="1"/>
    <cellStyle name="Followed Hyperlink" xfId="25056" builtinId="9" hidden="1"/>
    <cellStyle name="Followed Hyperlink" xfId="25057" builtinId="9" hidden="1"/>
    <cellStyle name="Followed Hyperlink" xfId="25058" builtinId="9" hidden="1"/>
    <cellStyle name="Followed Hyperlink" xfId="25059" builtinId="9" hidden="1"/>
    <cellStyle name="Followed Hyperlink" xfId="25060" builtinId="9" hidden="1"/>
    <cellStyle name="Followed Hyperlink" xfId="25061" builtinId="9" hidden="1"/>
    <cellStyle name="Followed Hyperlink" xfId="25062" builtinId="9" hidden="1"/>
    <cellStyle name="Followed Hyperlink" xfId="25063" builtinId="9" hidden="1"/>
    <cellStyle name="Followed Hyperlink" xfId="25064" builtinId="9" hidden="1"/>
    <cellStyle name="Followed Hyperlink" xfId="25065" builtinId="9" hidden="1"/>
    <cellStyle name="Followed Hyperlink" xfId="25066" builtinId="9" hidden="1"/>
    <cellStyle name="Followed Hyperlink" xfId="25067" builtinId="9" hidden="1"/>
    <cellStyle name="Followed Hyperlink" xfId="25068" builtinId="9" hidden="1"/>
    <cellStyle name="Followed Hyperlink" xfId="25069"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75" builtinId="9" hidden="1"/>
    <cellStyle name="Followed Hyperlink" xfId="25076" builtinId="9" hidden="1"/>
    <cellStyle name="Followed Hyperlink" xfId="25077" builtinId="9" hidden="1"/>
    <cellStyle name="Followed Hyperlink" xfId="25078" builtinId="9" hidden="1"/>
    <cellStyle name="Followed Hyperlink" xfId="25079" builtinId="9" hidden="1"/>
    <cellStyle name="Followed Hyperlink" xfId="25080" builtinId="9" hidden="1"/>
    <cellStyle name="Followed Hyperlink" xfId="25081" builtinId="9" hidden="1"/>
    <cellStyle name="Followed Hyperlink" xfId="25082" builtinId="9" hidden="1"/>
    <cellStyle name="Followed Hyperlink" xfId="25083" builtinId="9" hidden="1"/>
    <cellStyle name="Followed Hyperlink" xfId="25084" builtinId="9" hidden="1"/>
    <cellStyle name="Followed Hyperlink" xfId="25085" builtinId="9" hidden="1"/>
    <cellStyle name="Followed Hyperlink" xfId="25086" builtinId="9" hidden="1"/>
    <cellStyle name="Followed Hyperlink" xfId="25087" builtinId="9" hidden="1"/>
    <cellStyle name="Followed Hyperlink" xfId="25088" builtinId="9" hidden="1"/>
    <cellStyle name="Followed Hyperlink" xfId="25089" builtinId="9" hidden="1"/>
    <cellStyle name="Followed Hyperlink" xfId="25090" builtinId="9" hidden="1"/>
    <cellStyle name="Followed Hyperlink" xfId="25091" builtinId="9" hidden="1"/>
    <cellStyle name="Followed Hyperlink" xfId="25092" builtinId="9" hidden="1"/>
    <cellStyle name="Followed Hyperlink" xfId="25093" builtinId="9" hidden="1"/>
    <cellStyle name="Followed Hyperlink" xfId="25094" builtinId="9" hidden="1"/>
    <cellStyle name="Followed Hyperlink" xfId="25095" builtinId="9" hidden="1"/>
    <cellStyle name="Followed Hyperlink" xfId="25096" builtinId="9" hidden="1"/>
    <cellStyle name="Followed Hyperlink" xfId="25097" builtinId="9" hidden="1"/>
    <cellStyle name="Followed Hyperlink" xfId="25098" builtinId="9" hidden="1"/>
    <cellStyle name="Followed Hyperlink" xfId="25099" builtinId="9" hidden="1"/>
    <cellStyle name="Followed Hyperlink" xfId="25100" builtinId="9" hidden="1"/>
    <cellStyle name="Followed Hyperlink" xfId="25101" builtinId="9" hidden="1"/>
    <cellStyle name="Followed Hyperlink" xfId="25102" builtinId="9" hidden="1"/>
    <cellStyle name="Followed Hyperlink" xfId="25103" builtinId="9" hidden="1"/>
    <cellStyle name="Followed Hyperlink" xfId="25104" builtinId="9" hidden="1"/>
    <cellStyle name="Followed Hyperlink" xfId="25105" builtinId="9" hidden="1"/>
    <cellStyle name="Followed Hyperlink" xfId="25106" builtinId="9" hidden="1"/>
    <cellStyle name="Followed Hyperlink" xfId="25107"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3" builtinId="9" hidden="1"/>
    <cellStyle name="Followed Hyperlink" xfId="25114" builtinId="9" hidden="1"/>
    <cellStyle name="Followed Hyperlink" xfId="25115" builtinId="9" hidden="1"/>
    <cellStyle name="Followed Hyperlink" xfId="25116" builtinId="9" hidden="1"/>
    <cellStyle name="Followed Hyperlink" xfId="25117" builtinId="9" hidden="1"/>
    <cellStyle name="Followed Hyperlink" xfId="25118" builtinId="9" hidden="1"/>
    <cellStyle name="Followed Hyperlink" xfId="25119" builtinId="9" hidden="1"/>
    <cellStyle name="Followed Hyperlink" xfId="25120" builtinId="9" hidden="1"/>
    <cellStyle name="Followed Hyperlink" xfId="25121" builtinId="9" hidden="1"/>
    <cellStyle name="Followed Hyperlink" xfId="25122" builtinId="9" hidden="1"/>
    <cellStyle name="Followed Hyperlink" xfId="25123" builtinId="9" hidden="1"/>
    <cellStyle name="Followed Hyperlink" xfId="25124" builtinId="9" hidden="1"/>
    <cellStyle name="Followed Hyperlink" xfId="25125" builtinId="9" hidden="1"/>
    <cellStyle name="Followed Hyperlink" xfId="25126" builtinId="9" hidden="1"/>
    <cellStyle name="Followed Hyperlink" xfId="25127" builtinId="9" hidden="1"/>
    <cellStyle name="Followed Hyperlink" xfId="25128" builtinId="9" hidden="1"/>
    <cellStyle name="Followed Hyperlink" xfId="25129" builtinId="9" hidden="1"/>
    <cellStyle name="Followed Hyperlink" xfId="25130" builtinId="9" hidden="1"/>
    <cellStyle name="Followed Hyperlink" xfId="25131" builtinId="9" hidden="1"/>
    <cellStyle name="Followed Hyperlink" xfId="25132" builtinId="9" hidden="1"/>
    <cellStyle name="Followed Hyperlink" xfId="25133" builtinId="9" hidden="1"/>
    <cellStyle name="Followed Hyperlink" xfId="25134" builtinId="9" hidden="1"/>
    <cellStyle name="Followed Hyperlink" xfId="25135" builtinId="9" hidden="1"/>
    <cellStyle name="Followed Hyperlink" xfId="25136" builtinId="9" hidden="1"/>
    <cellStyle name="Followed Hyperlink" xfId="25137" builtinId="9" hidden="1"/>
    <cellStyle name="Followed Hyperlink" xfId="24824" builtinId="9" hidden="1"/>
    <cellStyle name="Followed Hyperlink" xfId="25475" builtinId="9" hidden="1"/>
    <cellStyle name="Followed Hyperlink" xfId="25438" builtinId="9" hidden="1"/>
    <cellStyle name="Followed Hyperlink" xfId="25323" builtinId="9" hidden="1"/>
    <cellStyle name="Followed Hyperlink" xfId="25303" builtinId="9" hidden="1"/>
    <cellStyle name="Followed Hyperlink" xfId="25306" builtinId="9" hidden="1"/>
    <cellStyle name="Followed Hyperlink" xfId="25387" builtinId="9" hidden="1"/>
    <cellStyle name="Followed Hyperlink" xfId="25223" builtinId="9" hidden="1"/>
    <cellStyle name="Followed Hyperlink" xfId="24839" builtinId="9" hidden="1"/>
    <cellStyle name="Followed Hyperlink" xfId="25293" builtinId="9" hidden="1"/>
    <cellStyle name="Followed Hyperlink" xfId="25195" builtinId="9" hidden="1"/>
    <cellStyle name="Followed Hyperlink" xfId="25379" builtinId="9" hidden="1"/>
    <cellStyle name="Followed Hyperlink" xfId="25194" builtinId="9" hidden="1"/>
    <cellStyle name="Followed Hyperlink" xfId="24850" builtinId="9" hidden="1"/>
    <cellStyle name="Followed Hyperlink" xfId="25510" builtinId="9" hidden="1"/>
    <cellStyle name="Followed Hyperlink" xfId="25376" builtinId="9" hidden="1"/>
    <cellStyle name="Followed Hyperlink" xfId="25271" builtinId="9" hidden="1"/>
    <cellStyle name="Followed Hyperlink" xfId="25192" builtinId="9" hidden="1"/>
    <cellStyle name="Followed Hyperlink" xfId="25193" builtinId="9" hidden="1"/>
    <cellStyle name="Followed Hyperlink" xfId="25864" builtinId="9" hidden="1"/>
    <cellStyle name="Followed Hyperlink" xfId="25516" builtinId="9" hidden="1"/>
    <cellStyle name="Followed Hyperlink" xfId="25529" builtinId="9" hidden="1"/>
    <cellStyle name="Followed Hyperlink" xfId="25425" builtinId="9" hidden="1"/>
    <cellStyle name="Followed Hyperlink" xfId="25424" builtinId="9" hidden="1"/>
    <cellStyle name="Followed Hyperlink" xfId="25423" builtinId="9" hidden="1"/>
    <cellStyle name="Followed Hyperlink" xfId="25422" builtinId="9" hidden="1"/>
    <cellStyle name="Followed Hyperlink" xfId="25219" builtinId="9" hidden="1"/>
    <cellStyle name="Followed Hyperlink" xfId="24847" builtinId="9" hidden="1"/>
    <cellStyle name="Followed Hyperlink" xfId="25190" builtinId="9" hidden="1"/>
    <cellStyle name="Followed Hyperlink" xfId="25492" builtinId="9" hidden="1"/>
    <cellStyle name="Followed Hyperlink" xfId="25188" builtinId="9" hidden="1"/>
    <cellStyle name="Followed Hyperlink" xfId="25189" builtinId="9" hidden="1"/>
    <cellStyle name="Followed Hyperlink" xfId="24821" builtinId="9" hidden="1"/>
    <cellStyle name="Followed Hyperlink" xfId="25388" builtinId="9" hidden="1"/>
    <cellStyle name="Followed Hyperlink" xfId="25214" builtinId="9" hidden="1"/>
    <cellStyle name="Followed Hyperlink" xfId="25215" builtinId="9" hidden="1"/>
    <cellStyle name="Followed Hyperlink" xfId="24835" builtinId="9" hidden="1"/>
    <cellStyle name="Followed Hyperlink" xfId="25421" builtinId="9" hidden="1"/>
    <cellStyle name="Followed Hyperlink" xfId="23693" builtinId="9" hidden="1"/>
    <cellStyle name="Followed Hyperlink" xfId="25480" builtinId="9" hidden="1"/>
    <cellStyle name="Followed Hyperlink" xfId="25454" builtinId="9" hidden="1"/>
    <cellStyle name="Followed Hyperlink" xfId="25420" builtinId="9" hidden="1"/>
    <cellStyle name="Followed Hyperlink" xfId="25464" builtinId="9" hidden="1"/>
    <cellStyle name="Followed Hyperlink" xfId="25402" builtinId="9" hidden="1"/>
    <cellStyle name="Followed Hyperlink" xfId="25466" builtinId="9" hidden="1"/>
    <cellStyle name="Followed Hyperlink" xfId="25419" builtinId="9" hidden="1"/>
    <cellStyle name="Followed Hyperlink" xfId="25418" builtinId="9" hidden="1"/>
    <cellStyle name="Followed Hyperlink" xfId="25417" builtinId="9" hidden="1"/>
    <cellStyle name="Followed Hyperlink" xfId="24269" builtinId="9" hidden="1"/>
    <cellStyle name="Followed Hyperlink" xfId="25400" builtinId="9" hidden="1"/>
    <cellStyle name="Followed Hyperlink" xfId="24675" builtinId="9" hidden="1"/>
    <cellStyle name="Followed Hyperlink" xfId="24268" builtinId="9" hidden="1"/>
    <cellStyle name="Followed Hyperlink" xfId="25477" builtinId="9" hidden="1"/>
    <cellStyle name="Followed Hyperlink" xfId="25440" builtinId="9" hidden="1"/>
    <cellStyle name="Followed Hyperlink" xfId="25324" builtinId="9" hidden="1"/>
    <cellStyle name="Followed Hyperlink" xfId="25284" builtinId="9" hidden="1"/>
    <cellStyle name="Followed Hyperlink" xfId="25262" builtinId="9" hidden="1"/>
    <cellStyle name="Followed Hyperlink" xfId="25213" builtinId="9" hidden="1"/>
    <cellStyle name="Followed Hyperlink" xfId="24846" builtinId="9" hidden="1"/>
    <cellStyle name="Followed Hyperlink" xfId="25384" builtinId="9" hidden="1"/>
    <cellStyle name="Followed Hyperlink" xfId="25270" builtinId="9" hidden="1"/>
    <cellStyle name="Followed Hyperlink" xfId="25184" builtinId="9" hidden="1"/>
    <cellStyle name="Followed Hyperlink" xfId="25183" builtinId="9" hidden="1"/>
    <cellStyle name="Followed Hyperlink" xfId="25182" builtinId="9" hidden="1"/>
    <cellStyle name="Followed Hyperlink" xfId="25181" builtinId="9" hidden="1"/>
    <cellStyle name="Followed Hyperlink" xfId="24829" builtinId="9" hidden="1"/>
    <cellStyle name="Followed Hyperlink" xfId="25503" builtinId="9" hidden="1"/>
    <cellStyle name="Followed Hyperlink" xfId="24814" builtinId="9" hidden="1"/>
    <cellStyle name="Followed Hyperlink" xfId="25308" builtinId="9" hidden="1"/>
    <cellStyle name="Followed Hyperlink" xfId="25298" builtinId="9" hidden="1"/>
    <cellStyle name="Followed Hyperlink" xfId="25211" builtinId="9" hidden="1"/>
    <cellStyle name="Followed Hyperlink" xfId="24826" builtinId="9" hidden="1"/>
    <cellStyle name="Followed Hyperlink" xfId="25394" builtinId="9" hidden="1"/>
    <cellStyle name="Followed Hyperlink" xfId="25299" builtinId="9" hidden="1"/>
    <cellStyle name="Followed Hyperlink" xfId="25210" builtinId="9" hidden="1"/>
    <cellStyle name="Followed Hyperlink" xfId="24777" builtinId="9" hidden="1"/>
    <cellStyle name="Followed Hyperlink" xfId="25178" builtinId="9" hidden="1"/>
    <cellStyle name="Followed Hyperlink" xfId="25177" builtinId="9" hidden="1"/>
    <cellStyle name="Followed Hyperlink" xfId="24813" builtinId="9" hidden="1"/>
    <cellStyle name="Followed Hyperlink" xfId="25176" builtinId="9" hidden="1"/>
    <cellStyle name="Followed Hyperlink" xfId="24812" builtinId="9" hidden="1"/>
    <cellStyle name="Followed Hyperlink" xfId="25452" builtinId="9" hidden="1"/>
    <cellStyle name="Followed Hyperlink" xfId="25415" builtinId="9" hidden="1"/>
    <cellStyle name="Followed Hyperlink" xfId="25171" builtinId="9" hidden="1"/>
    <cellStyle name="Followed Hyperlink" xfId="25175" builtinId="9" hidden="1"/>
    <cellStyle name="Followed Hyperlink" xfId="25207" builtinId="9" hidden="1"/>
    <cellStyle name="Followed Hyperlink" xfId="24831" builtinId="9" hidden="1"/>
    <cellStyle name="Followed Hyperlink" xfId="25485" builtinId="9" hidden="1"/>
    <cellStyle name="Followed Hyperlink" xfId="25172" builtinId="9" hidden="1"/>
    <cellStyle name="Followed Hyperlink" xfId="25173" builtinId="9" hidden="1"/>
    <cellStyle name="Followed Hyperlink" xfId="24811" builtinId="9" hidden="1"/>
    <cellStyle name="Followed Hyperlink" xfId="25508" builtinId="9" hidden="1"/>
    <cellStyle name="Followed Hyperlink" xfId="25450" builtinId="9" hidden="1"/>
    <cellStyle name="Followed Hyperlink" xfId="25863" builtinId="9" hidden="1"/>
    <cellStyle name="Followed Hyperlink" xfId="25522" builtinId="9" hidden="1"/>
    <cellStyle name="Followed Hyperlink" xfId="25519" builtinId="9" hidden="1"/>
    <cellStyle name="Followed Hyperlink" xfId="25505" builtinId="9" hidden="1"/>
    <cellStyle name="Followed Hyperlink" xfId="24808" builtinId="9" hidden="1"/>
    <cellStyle name="Followed Hyperlink" xfId="25412" builtinId="9" hidden="1"/>
    <cellStyle name="Followed Hyperlink" xfId="25411" builtinId="9" hidden="1"/>
    <cellStyle name="Followed Hyperlink" xfId="25410" builtinId="9" hidden="1"/>
    <cellStyle name="Followed Hyperlink" xfId="25409" builtinId="9" hidden="1"/>
    <cellStyle name="Followed Hyperlink" xfId="25204" builtinId="9" hidden="1"/>
    <cellStyle name="Followed Hyperlink" xfId="24844" builtinId="9" hidden="1"/>
    <cellStyle name="Followed Hyperlink" xfId="25169" builtinId="9" hidden="1"/>
    <cellStyle name="Followed Hyperlink" xfId="25202" builtinId="9" hidden="1"/>
    <cellStyle name="Followed Hyperlink" xfId="24809" builtinId="9" hidden="1"/>
    <cellStyle name="Followed Hyperlink" xfId="25507" builtinId="9" hidden="1"/>
    <cellStyle name="Followed Hyperlink" xfId="25449" builtinId="9" hidden="1"/>
    <cellStyle name="Followed Hyperlink" xfId="25447" builtinId="9" hidden="1"/>
    <cellStyle name="Followed Hyperlink" xfId="25501" builtinId="9" hidden="1"/>
    <cellStyle name="Followed Hyperlink" xfId="25499" builtinId="9" hidden="1"/>
    <cellStyle name="Followed Hyperlink" xfId="25494" builtinId="9" hidden="1"/>
    <cellStyle name="Followed Hyperlink" xfId="25479" builtinId="9" hidden="1"/>
    <cellStyle name="Followed Hyperlink" xfId="25528" builtinId="9" hidden="1"/>
    <cellStyle name="Followed Hyperlink" xfId="24807" builtinId="9" hidden="1"/>
    <cellStyle name="Followed Hyperlink" xfId="25164" builtinId="9" hidden="1"/>
    <cellStyle name="Followed Hyperlink" xfId="25165" builtinId="9" hidden="1"/>
    <cellStyle name="Followed Hyperlink" xfId="24665" builtinId="9" hidden="1"/>
    <cellStyle name="Followed Hyperlink" xfId="24617" builtinId="9" hidden="1"/>
    <cellStyle name="Followed Hyperlink" xfId="25445" builtinId="9" hidden="1"/>
    <cellStyle name="Followed Hyperlink" xfId="25461" builtinId="9" hidden="1"/>
    <cellStyle name="Followed Hyperlink" xfId="25327" builtinId="9" hidden="1"/>
    <cellStyle name="Followed Hyperlink" xfId="25462" builtinId="9" hidden="1"/>
    <cellStyle name="Followed Hyperlink" xfId="25398" builtinId="9" hidden="1"/>
    <cellStyle name="Followed Hyperlink" xfId="25316" builtinId="9" hidden="1"/>
    <cellStyle name="Followed Hyperlink" xfId="25272" builtinId="9" hidden="1"/>
    <cellStyle name="Followed Hyperlink" xfId="25281" builtinId="9" hidden="1"/>
    <cellStyle name="Followed Hyperlink" xfId="25476" builtinId="9" hidden="1"/>
    <cellStyle name="Followed Hyperlink" xfId="25439" builtinId="9" hidden="1"/>
    <cellStyle name="Followed Hyperlink" xfId="25322" builtinId="9" hidden="1"/>
    <cellStyle name="Followed Hyperlink" xfId="25302" builtinId="9" hidden="1"/>
    <cellStyle name="Followed Hyperlink" xfId="25474" builtinId="9" hidden="1"/>
    <cellStyle name="Followed Hyperlink" xfId="25437" builtinId="9" hidden="1"/>
    <cellStyle name="Followed Hyperlink" xfId="25385" builtinId="9" hidden="1"/>
    <cellStyle name="Followed Hyperlink" xfId="25311" builtinId="9" hidden="1"/>
    <cellStyle name="Followed Hyperlink" xfId="25197" builtinId="9" hidden="1"/>
    <cellStyle name="Followed Hyperlink" xfId="25295" builtinId="9" hidden="1"/>
    <cellStyle name="Followed Hyperlink" xfId="25377" builtinId="9" hidden="1"/>
    <cellStyle name="Followed Hyperlink" xfId="25163" builtinId="9" hidden="1"/>
    <cellStyle name="Followed Hyperlink" xfId="25261" builtinId="9" hidden="1"/>
    <cellStyle name="Followed Hyperlink" xfId="25367" builtinId="9" hidden="1"/>
    <cellStyle name="Followed Hyperlink" xfId="24803" builtinId="9" hidden="1"/>
    <cellStyle name="Followed Hyperlink" xfId="25366" builtinId="9" hidden="1"/>
    <cellStyle name="Followed Hyperlink" xfId="25305" builtinId="9" hidden="1"/>
    <cellStyle name="Followed Hyperlink" xfId="24802" builtinId="9" hidden="1"/>
    <cellStyle name="Followed Hyperlink" xfId="25321" builtinId="9" hidden="1"/>
    <cellStyle name="Followed Hyperlink" xfId="25257" builtinId="9" hidden="1"/>
    <cellStyle name="Followed Hyperlink" xfId="24828" builtinId="9" hidden="1"/>
    <cellStyle name="Followed Hyperlink" xfId="24208" builtinId="9" hidden="1"/>
    <cellStyle name="Followed Hyperlink" xfId="25860" builtinId="9" hidden="1"/>
    <cellStyle name="Followed Hyperlink" xfId="25858" builtinId="9" hidden="1"/>
    <cellStyle name="Followed Hyperlink" xfId="25856" builtinId="9" hidden="1"/>
    <cellStyle name="Followed Hyperlink" xfId="25854" builtinId="9" hidden="1"/>
    <cellStyle name="Followed Hyperlink" xfId="25852" builtinId="9" hidden="1"/>
    <cellStyle name="Followed Hyperlink" xfId="25850" builtinId="9" hidden="1"/>
    <cellStyle name="Followed Hyperlink" xfId="25848" builtinId="9" hidden="1"/>
    <cellStyle name="Followed Hyperlink" xfId="25846" builtinId="9" hidden="1"/>
    <cellStyle name="Followed Hyperlink" xfId="25844" builtinId="9" hidden="1"/>
    <cellStyle name="Followed Hyperlink" xfId="25842" builtinId="9" hidden="1"/>
    <cellStyle name="Followed Hyperlink" xfId="25840" builtinId="9" hidden="1"/>
    <cellStyle name="Followed Hyperlink" xfId="25838" builtinId="9" hidden="1"/>
    <cellStyle name="Followed Hyperlink" xfId="25836" builtinId="9" hidden="1"/>
    <cellStyle name="Followed Hyperlink" xfId="25834" builtinId="9" hidden="1"/>
    <cellStyle name="Followed Hyperlink" xfId="25832" builtinId="9" hidden="1"/>
    <cellStyle name="Followed Hyperlink" xfId="25830" builtinId="9" hidden="1"/>
    <cellStyle name="Followed Hyperlink" xfId="25828" builtinId="9" hidden="1"/>
    <cellStyle name="Followed Hyperlink" xfId="25826" builtinId="9" hidden="1"/>
    <cellStyle name="Followed Hyperlink" xfId="25824" builtinId="9" hidden="1"/>
    <cellStyle name="Followed Hyperlink" xfId="25822" builtinId="9" hidden="1"/>
    <cellStyle name="Followed Hyperlink" xfId="25820" builtinId="9" hidden="1"/>
    <cellStyle name="Followed Hyperlink" xfId="25818" builtinId="9" hidden="1"/>
    <cellStyle name="Followed Hyperlink" xfId="25816" builtinId="9" hidden="1"/>
    <cellStyle name="Followed Hyperlink" xfId="25814" builtinId="9" hidden="1"/>
    <cellStyle name="Followed Hyperlink" xfId="25812" builtinId="9" hidden="1"/>
    <cellStyle name="Followed Hyperlink" xfId="25810" builtinId="9" hidden="1"/>
    <cellStyle name="Followed Hyperlink" xfId="25808" builtinId="9" hidden="1"/>
    <cellStyle name="Followed Hyperlink" xfId="25806" builtinId="9" hidden="1"/>
    <cellStyle name="Followed Hyperlink" xfId="25804" builtinId="9" hidden="1"/>
    <cellStyle name="Followed Hyperlink" xfId="25802" builtinId="9" hidden="1"/>
    <cellStyle name="Followed Hyperlink" xfId="25800" builtinId="9" hidden="1"/>
    <cellStyle name="Followed Hyperlink" xfId="25798" builtinId="9" hidden="1"/>
    <cellStyle name="Followed Hyperlink" xfId="25796" builtinId="9" hidden="1"/>
    <cellStyle name="Followed Hyperlink" xfId="25794" builtinId="9" hidden="1"/>
    <cellStyle name="Followed Hyperlink" xfId="25792" builtinId="9" hidden="1"/>
    <cellStyle name="Followed Hyperlink" xfId="25790" builtinId="9" hidden="1"/>
    <cellStyle name="Followed Hyperlink" xfId="25788" builtinId="9" hidden="1"/>
    <cellStyle name="Followed Hyperlink" xfId="25786" builtinId="9" hidden="1"/>
    <cellStyle name="Followed Hyperlink" xfId="25784" builtinId="9" hidden="1"/>
    <cellStyle name="Followed Hyperlink" xfId="25782" builtinId="9" hidden="1"/>
    <cellStyle name="Followed Hyperlink" xfId="25780" builtinId="9" hidden="1"/>
    <cellStyle name="Followed Hyperlink" xfId="25778" builtinId="9" hidden="1"/>
    <cellStyle name="Followed Hyperlink" xfId="25776" builtinId="9" hidden="1"/>
    <cellStyle name="Followed Hyperlink" xfId="25774" builtinId="9" hidden="1"/>
    <cellStyle name="Followed Hyperlink" xfId="25772" builtinId="9" hidden="1"/>
    <cellStyle name="Followed Hyperlink" xfId="25770" builtinId="9" hidden="1"/>
    <cellStyle name="Followed Hyperlink" xfId="25768" builtinId="9" hidden="1"/>
    <cellStyle name="Followed Hyperlink" xfId="25766" builtinId="9" hidden="1"/>
    <cellStyle name="Followed Hyperlink" xfId="25764" builtinId="9" hidden="1"/>
    <cellStyle name="Followed Hyperlink" xfId="25762" builtinId="9" hidden="1"/>
    <cellStyle name="Followed Hyperlink" xfId="25760" builtinId="9" hidden="1"/>
    <cellStyle name="Followed Hyperlink" xfId="25758" builtinId="9" hidden="1"/>
    <cellStyle name="Followed Hyperlink" xfId="25756" builtinId="9" hidden="1"/>
    <cellStyle name="Followed Hyperlink" xfId="25754" builtinId="9" hidden="1"/>
    <cellStyle name="Followed Hyperlink" xfId="25752" builtinId="9" hidden="1"/>
    <cellStyle name="Followed Hyperlink" xfId="25750" builtinId="9" hidden="1"/>
    <cellStyle name="Followed Hyperlink" xfId="25748" builtinId="9" hidden="1"/>
    <cellStyle name="Followed Hyperlink" xfId="25746" builtinId="9" hidden="1"/>
    <cellStyle name="Followed Hyperlink" xfId="25744" builtinId="9" hidden="1"/>
    <cellStyle name="Followed Hyperlink" xfId="25742" builtinId="9" hidden="1"/>
    <cellStyle name="Followed Hyperlink" xfId="25740" builtinId="9" hidden="1"/>
    <cellStyle name="Followed Hyperlink" xfId="25738" builtinId="9" hidden="1"/>
    <cellStyle name="Followed Hyperlink" xfId="25736" builtinId="9" hidden="1"/>
    <cellStyle name="Followed Hyperlink" xfId="25734" builtinId="9" hidden="1"/>
    <cellStyle name="Followed Hyperlink" xfId="25732" builtinId="9" hidden="1"/>
    <cellStyle name="Followed Hyperlink" xfId="25730" builtinId="9" hidden="1"/>
    <cellStyle name="Followed Hyperlink" xfId="25728" builtinId="9" hidden="1"/>
    <cellStyle name="Followed Hyperlink" xfId="25726" builtinId="9" hidden="1"/>
    <cellStyle name="Followed Hyperlink" xfId="25724" builtinId="9" hidden="1"/>
    <cellStyle name="Followed Hyperlink" xfId="25722" builtinId="9" hidden="1"/>
    <cellStyle name="Followed Hyperlink" xfId="25714" builtinId="9" hidden="1"/>
    <cellStyle name="Followed Hyperlink" xfId="25712" builtinId="9" hidden="1"/>
    <cellStyle name="Followed Hyperlink" xfId="25710" builtinId="9" hidden="1"/>
    <cellStyle name="Followed Hyperlink" xfId="25708" builtinId="9" hidden="1"/>
    <cellStyle name="Followed Hyperlink" xfId="25706" builtinId="9" hidden="1"/>
    <cellStyle name="Followed Hyperlink" xfId="25704" builtinId="9" hidden="1"/>
    <cellStyle name="Followed Hyperlink" xfId="25702" builtinId="9" hidden="1"/>
    <cellStyle name="Followed Hyperlink" xfId="25700" builtinId="9" hidden="1"/>
    <cellStyle name="Followed Hyperlink" xfId="25698" builtinId="9" hidden="1"/>
    <cellStyle name="Followed Hyperlink" xfId="25696" builtinId="9" hidden="1"/>
    <cellStyle name="Followed Hyperlink" xfId="25694" builtinId="9" hidden="1"/>
    <cellStyle name="Followed Hyperlink" xfId="25692" builtinId="9" hidden="1"/>
    <cellStyle name="Followed Hyperlink" xfId="25690" builtinId="9" hidden="1"/>
    <cellStyle name="Followed Hyperlink" xfId="25688" builtinId="9" hidden="1"/>
    <cellStyle name="Followed Hyperlink" xfId="25686" builtinId="9" hidden="1"/>
    <cellStyle name="Followed Hyperlink" xfId="25684" builtinId="9" hidden="1"/>
    <cellStyle name="Followed Hyperlink" xfId="25682" builtinId="9" hidden="1"/>
    <cellStyle name="Followed Hyperlink" xfId="25680" builtinId="9" hidden="1"/>
    <cellStyle name="Followed Hyperlink" xfId="25678" builtinId="9" hidden="1"/>
    <cellStyle name="Followed Hyperlink" xfId="25676" builtinId="9" hidden="1"/>
    <cellStyle name="Followed Hyperlink" xfId="25674" builtinId="9" hidden="1"/>
    <cellStyle name="Followed Hyperlink" xfId="25672" builtinId="9" hidden="1"/>
    <cellStyle name="Followed Hyperlink" xfId="25670" builtinId="9" hidden="1"/>
    <cellStyle name="Followed Hyperlink" xfId="25668" builtinId="9" hidden="1"/>
    <cellStyle name="Followed Hyperlink" xfId="25666" builtinId="9" hidden="1"/>
    <cellStyle name="Followed Hyperlink" xfId="25664" builtinId="9" hidden="1"/>
    <cellStyle name="Followed Hyperlink" xfId="25662" builtinId="9" hidden="1"/>
    <cellStyle name="Followed Hyperlink" xfId="25661" builtinId="9" hidden="1"/>
    <cellStyle name="Followed Hyperlink" xfId="25659" builtinId="9" hidden="1"/>
    <cellStyle name="Followed Hyperlink" xfId="25657" builtinId="9" hidden="1"/>
    <cellStyle name="Followed Hyperlink" xfId="25655" builtinId="9" hidden="1"/>
    <cellStyle name="Followed Hyperlink" xfId="25653" builtinId="9" hidden="1"/>
    <cellStyle name="Followed Hyperlink" xfId="25651" builtinId="9" hidden="1"/>
    <cellStyle name="Followed Hyperlink" xfId="25649" builtinId="9" hidden="1"/>
    <cellStyle name="Followed Hyperlink" xfId="25647" builtinId="9" hidden="1"/>
    <cellStyle name="Followed Hyperlink" xfId="25645" builtinId="9" hidden="1"/>
    <cellStyle name="Followed Hyperlink" xfId="25643" builtinId="9" hidden="1"/>
    <cellStyle name="Followed Hyperlink" xfId="25641" builtinId="9" hidden="1"/>
    <cellStyle name="Followed Hyperlink" xfId="25639" builtinId="9" hidden="1"/>
    <cellStyle name="Followed Hyperlink" xfId="25637" builtinId="9" hidden="1"/>
    <cellStyle name="Followed Hyperlink" xfId="25635" builtinId="9" hidden="1"/>
    <cellStyle name="Followed Hyperlink" xfId="25633" builtinId="9" hidden="1"/>
    <cellStyle name="Followed Hyperlink" xfId="25631" builtinId="9" hidden="1"/>
    <cellStyle name="Followed Hyperlink" xfId="25629" builtinId="9" hidden="1"/>
    <cellStyle name="Followed Hyperlink" xfId="25627" builtinId="9" hidden="1"/>
    <cellStyle name="Followed Hyperlink" xfId="25625" builtinId="9" hidden="1"/>
    <cellStyle name="Followed Hyperlink" xfId="25623" builtinId="9" hidden="1"/>
    <cellStyle name="Followed Hyperlink" xfId="25621" builtinId="9" hidden="1"/>
    <cellStyle name="Followed Hyperlink" xfId="25619" builtinId="9" hidden="1"/>
    <cellStyle name="Followed Hyperlink" xfId="25617" builtinId="9" hidden="1"/>
    <cellStyle name="Followed Hyperlink" xfId="25615" builtinId="9" hidden="1"/>
    <cellStyle name="Followed Hyperlink" xfId="25613" builtinId="9" hidden="1"/>
    <cellStyle name="Followed Hyperlink" xfId="25611" builtinId="9" hidden="1"/>
    <cellStyle name="Followed Hyperlink" xfId="25609" builtinId="9" hidden="1"/>
    <cellStyle name="Followed Hyperlink" xfId="25607" builtinId="9" hidden="1"/>
    <cellStyle name="Followed Hyperlink" xfId="25605" builtinId="9" hidden="1"/>
    <cellStyle name="Followed Hyperlink" xfId="25603" builtinId="9" hidden="1"/>
    <cellStyle name="Followed Hyperlink" xfId="25601" builtinId="9" hidden="1"/>
    <cellStyle name="Followed Hyperlink" xfId="25599" builtinId="9" hidden="1"/>
    <cellStyle name="Followed Hyperlink" xfId="25597" builtinId="9" hidden="1"/>
    <cellStyle name="Followed Hyperlink" xfId="25595" builtinId="9" hidden="1"/>
    <cellStyle name="Followed Hyperlink" xfId="25593" builtinId="9" hidden="1"/>
    <cellStyle name="Followed Hyperlink" xfId="25591" builtinId="9" hidden="1"/>
    <cellStyle name="Followed Hyperlink" xfId="25589" builtinId="9" hidden="1"/>
    <cellStyle name="Followed Hyperlink" xfId="25587" builtinId="9" hidden="1"/>
    <cellStyle name="Followed Hyperlink" xfId="25585" builtinId="9" hidden="1"/>
    <cellStyle name="Followed Hyperlink" xfId="25583" builtinId="9" hidden="1"/>
    <cellStyle name="Followed Hyperlink" xfId="25581" builtinId="9" hidden="1"/>
    <cellStyle name="Followed Hyperlink" xfId="25579" builtinId="9" hidden="1"/>
    <cellStyle name="Followed Hyperlink" xfId="25577" builtinId="9" hidden="1"/>
    <cellStyle name="Followed Hyperlink" xfId="25575" builtinId="9" hidden="1"/>
    <cellStyle name="Followed Hyperlink" xfId="25573" builtinId="9" hidden="1"/>
    <cellStyle name="Followed Hyperlink" xfId="25571" builtinId="9" hidden="1"/>
    <cellStyle name="Followed Hyperlink" xfId="25569" builtinId="9" hidden="1"/>
    <cellStyle name="Followed Hyperlink" xfId="25567" builtinId="9" hidden="1"/>
    <cellStyle name="Followed Hyperlink" xfId="25565" builtinId="9" hidden="1"/>
    <cellStyle name="Followed Hyperlink" xfId="25563" builtinId="9" hidden="1"/>
    <cellStyle name="Followed Hyperlink" xfId="25561" builtinId="9" hidden="1"/>
    <cellStyle name="Followed Hyperlink" xfId="25559" builtinId="9" hidden="1"/>
    <cellStyle name="Followed Hyperlink" xfId="25558" builtinId="9" hidden="1"/>
    <cellStyle name="Followed Hyperlink" xfId="25556" builtinId="9" hidden="1"/>
    <cellStyle name="Followed Hyperlink" xfId="25554" builtinId="9" hidden="1"/>
    <cellStyle name="Followed Hyperlink" xfId="25552" builtinId="9" hidden="1"/>
    <cellStyle name="Followed Hyperlink" xfId="25550" builtinId="9" hidden="1"/>
    <cellStyle name="Followed Hyperlink" xfId="25548" builtinId="9" hidden="1"/>
    <cellStyle name="Followed Hyperlink" xfId="25546" builtinId="9" hidden="1"/>
    <cellStyle name="Followed Hyperlink" xfId="25544" builtinId="9" hidden="1"/>
    <cellStyle name="Followed Hyperlink" xfId="25542" builtinId="9" hidden="1"/>
    <cellStyle name="Followed Hyperlink" xfId="25540" builtinId="9" hidden="1"/>
    <cellStyle name="Followed Hyperlink" xfId="25538" builtinId="9" hidden="1"/>
    <cellStyle name="Followed Hyperlink" xfId="25536" builtinId="9" hidden="1"/>
    <cellStyle name="Followed Hyperlink" xfId="25534" builtinId="9" hidden="1"/>
    <cellStyle name="Followed Hyperlink" xfId="25532" builtinId="9" hidden="1"/>
    <cellStyle name="Followed Hyperlink" xfId="24476" builtinId="9" hidden="1"/>
    <cellStyle name="Followed Hyperlink" xfId="24482" builtinId="9" hidden="1"/>
    <cellStyle name="Followed Hyperlink" xfId="24486" builtinId="9" hidden="1"/>
    <cellStyle name="Followed Hyperlink" xfId="24490" builtinId="9" hidden="1"/>
    <cellStyle name="Followed Hyperlink" xfId="24494" builtinId="9" hidden="1"/>
    <cellStyle name="Followed Hyperlink" xfId="24498" builtinId="9" hidden="1"/>
    <cellStyle name="Followed Hyperlink" xfId="24502" builtinId="9" hidden="1"/>
    <cellStyle name="Followed Hyperlink" xfId="24506" builtinId="9" hidden="1"/>
    <cellStyle name="Followed Hyperlink" xfId="24510" builtinId="9" hidden="1"/>
    <cellStyle name="Followed Hyperlink" xfId="24514" builtinId="9" hidden="1"/>
    <cellStyle name="Followed Hyperlink" xfId="24518" builtinId="9" hidden="1"/>
    <cellStyle name="Followed Hyperlink" xfId="24522" builtinId="9" hidden="1"/>
    <cellStyle name="Followed Hyperlink" xfId="24526" builtinId="9" hidden="1"/>
    <cellStyle name="Followed Hyperlink" xfId="24530" builtinId="9" hidden="1"/>
    <cellStyle name="Followed Hyperlink" xfId="24534" builtinId="9" hidden="1"/>
    <cellStyle name="Followed Hyperlink" xfId="24538" builtinId="9" hidden="1"/>
    <cellStyle name="Followed Hyperlink" xfId="24542" builtinId="9" hidden="1"/>
    <cellStyle name="Followed Hyperlink" xfId="24540" builtinId="9" hidden="1"/>
    <cellStyle name="Followed Hyperlink" xfId="24532" builtinId="9" hidden="1"/>
    <cellStyle name="Followed Hyperlink" xfId="24524" builtinId="9" hidden="1"/>
    <cellStyle name="Followed Hyperlink" xfId="24516" builtinId="9" hidden="1"/>
    <cellStyle name="Followed Hyperlink" xfId="24508" builtinId="9" hidden="1"/>
    <cellStyle name="Followed Hyperlink" xfId="24500" builtinId="9" hidden="1"/>
    <cellStyle name="Followed Hyperlink" xfId="24492" builtinId="9" hidden="1"/>
    <cellStyle name="Followed Hyperlink" xfId="24484" builtinId="9" hidden="1"/>
    <cellStyle name="Followed Hyperlink" xfId="25531" builtinId="9" hidden="1"/>
    <cellStyle name="Followed Hyperlink" xfId="25535" builtinId="9" hidden="1"/>
    <cellStyle name="Followed Hyperlink" xfId="25539" builtinId="9" hidden="1"/>
    <cellStyle name="Followed Hyperlink" xfId="25543" builtinId="9" hidden="1"/>
    <cellStyle name="Followed Hyperlink" xfId="25547" builtinId="9" hidden="1"/>
    <cellStyle name="Followed Hyperlink" xfId="25551" builtinId="9" hidden="1"/>
    <cellStyle name="Followed Hyperlink" xfId="25555" builtinId="9" hidden="1"/>
    <cellStyle name="Followed Hyperlink" xfId="25280" builtinId="9" hidden="1"/>
    <cellStyle name="Followed Hyperlink" xfId="25562" builtinId="9" hidden="1"/>
    <cellStyle name="Followed Hyperlink" xfId="25566" builtinId="9" hidden="1"/>
    <cellStyle name="Followed Hyperlink" xfId="25570" builtinId="9" hidden="1"/>
    <cellStyle name="Followed Hyperlink" xfId="25574" builtinId="9" hidden="1"/>
    <cellStyle name="Followed Hyperlink" xfId="25578" builtinId="9" hidden="1"/>
    <cellStyle name="Followed Hyperlink" xfId="25582" builtinId="9" hidden="1"/>
    <cellStyle name="Followed Hyperlink" xfId="25586"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4" builtinId="9" hidden="1"/>
    <cellStyle name="Followed Hyperlink" xfId="25618" builtinId="9" hidden="1"/>
    <cellStyle name="Followed Hyperlink" xfId="25622" builtinId="9" hidden="1"/>
    <cellStyle name="Followed Hyperlink" xfId="25626" builtinId="9" hidden="1"/>
    <cellStyle name="Followed Hyperlink" xfId="25630" builtinId="9" hidden="1"/>
    <cellStyle name="Followed Hyperlink" xfId="25634" builtinId="9" hidden="1"/>
    <cellStyle name="Followed Hyperlink" xfId="25638" builtinId="9" hidden="1"/>
    <cellStyle name="Followed Hyperlink" xfId="25642" builtinId="9" hidden="1"/>
    <cellStyle name="Followed Hyperlink" xfId="25646" builtinId="9" hidden="1"/>
    <cellStyle name="Followed Hyperlink" xfId="25650" builtinId="9" hidden="1"/>
    <cellStyle name="Followed Hyperlink" xfId="25654" builtinId="9" hidden="1"/>
    <cellStyle name="Followed Hyperlink" xfId="25658" builtinId="9" hidden="1"/>
    <cellStyle name="Followed Hyperlink" xfId="24800" builtinId="9" hidden="1"/>
    <cellStyle name="Followed Hyperlink" xfId="25665" builtinId="9" hidden="1"/>
    <cellStyle name="Followed Hyperlink" xfId="25669" builtinId="9" hidden="1"/>
    <cellStyle name="Followed Hyperlink" xfId="25673" builtinId="9" hidden="1"/>
    <cellStyle name="Followed Hyperlink" xfId="25677" builtinId="9" hidden="1"/>
    <cellStyle name="Followed Hyperlink" xfId="25681" builtinId="9" hidden="1"/>
    <cellStyle name="Followed Hyperlink" xfId="25685" builtinId="9" hidden="1"/>
    <cellStyle name="Followed Hyperlink" xfId="25689" builtinId="9" hidden="1"/>
    <cellStyle name="Followed Hyperlink" xfId="25693" builtinId="9" hidden="1"/>
    <cellStyle name="Followed Hyperlink" xfId="25697" builtinId="9" hidden="1"/>
    <cellStyle name="Followed Hyperlink" xfId="25701" builtinId="9" hidden="1"/>
    <cellStyle name="Followed Hyperlink" xfId="25705" builtinId="9" hidden="1"/>
    <cellStyle name="Followed Hyperlink" xfId="25709" builtinId="9" hidden="1"/>
    <cellStyle name="Followed Hyperlink" xfId="25713" builtinId="9" hidden="1"/>
    <cellStyle name="Followed Hyperlink" xfId="24544" builtinId="9" hidden="1"/>
    <cellStyle name="Followed Hyperlink" xfId="25493" builtinId="9" hidden="1"/>
    <cellStyle name="Followed Hyperlink" xfId="24546" builtinId="9" hidden="1"/>
    <cellStyle name="Followed Hyperlink" xfId="24554" builtinId="9" hidden="1"/>
    <cellStyle name="Followed Hyperlink" xfId="24558" builtinId="9" hidden="1"/>
    <cellStyle name="Followed Hyperlink" xfId="24562" builtinId="9" hidden="1"/>
    <cellStyle name="Followed Hyperlink" xfId="24566" builtinId="9" hidden="1"/>
    <cellStyle name="Followed Hyperlink" xfId="24570" builtinId="9" hidden="1"/>
    <cellStyle name="Followed Hyperlink" xfId="24574" builtinId="9" hidden="1"/>
    <cellStyle name="Followed Hyperlink" xfId="24578"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06" builtinId="9" hidden="1"/>
    <cellStyle name="Followed Hyperlink" xfId="24610" builtinId="9" hidden="1"/>
    <cellStyle name="Followed Hyperlink" xfId="24614" builtinId="9" hidden="1"/>
    <cellStyle name="Followed Hyperlink" xfId="23825" builtinId="9" hidden="1"/>
    <cellStyle name="Followed Hyperlink" xfId="24263" builtinId="9" hidden="1"/>
    <cellStyle name="Followed Hyperlink" xfId="24202" builtinId="9" hidden="1"/>
    <cellStyle name="Followed Hyperlink" xfId="23699" builtinId="9" hidden="1"/>
    <cellStyle name="Followed Hyperlink" xfId="22898" builtinId="9" hidden="1"/>
    <cellStyle name="Followed Hyperlink" xfId="22903" builtinId="9" hidden="1"/>
    <cellStyle name="Followed Hyperlink" xfId="24162" builtinId="9" hidden="1"/>
    <cellStyle name="Followed Hyperlink" xfId="23831" builtinId="9" hidden="1"/>
    <cellStyle name="Followed Hyperlink" xfId="23688" builtinId="9" hidden="1"/>
    <cellStyle name="Followed Hyperlink" xfId="24278" builtinId="9" hidden="1"/>
    <cellStyle name="Followed Hyperlink" xfId="23731" builtinId="9" hidden="1"/>
    <cellStyle name="Followed Hyperlink" xfId="23745" builtinId="9" hidden="1"/>
    <cellStyle name="Followed Hyperlink" xfId="23836" builtinId="9" hidden="1"/>
    <cellStyle name="Followed Hyperlink" xfId="23989" builtinId="9" hidden="1"/>
    <cellStyle name="Followed Hyperlink" xfId="23746" builtinId="9" hidden="1"/>
    <cellStyle name="Followed Hyperlink" xfId="23700" builtinId="9" hidden="1"/>
    <cellStyle name="Followed Hyperlink" xfId="22899" builtinId="9" hidden="1"/>
    <cellStyle name="Followed Hyperlink" xfId="23838" builtinId="9" hidden="1"/>
    <cellStyle name="Followed Hyperlink" xfId="24171" builtinId="9" hidden="1"/>
    <cellStyle name="Followed Hyperlink" xfId="23852" builtinId="9" hidden="1"/>
    <cellStyle name="Followed Hyperlink" xfId="24206" builtinId="9" hidden="1"/>
    <cellStyle name="Followed Hyperlink" xfId="24798" builtinId="9" hidden="1"/>
    <cellStyle name="Followed Hyperlink" xfId="25279" builtinId="9" hidden="1"/>
    <cellStyle name="Followed Hyperlink" xfId="24672" builtinId="9" hidden="1"/>
    <cellStyle name="Followed Hyperlink" xfId="25256" builtinId="9" hidden="1"/>
    <cellStyle name="Followed Hyperlink" xfId="24671" builtinId="9" hidden="1"/>
    <cellStyle name="Followed Hyperlink" xfId="25255" builtinId="9" hidden="1"/>
    <cellStyle name="Followed Hyperlink" xfId="24795" builtinId="9" hidden="1"/>
    <cellStyle name="Followed Hyperlink" xfId="25361" builtinId="9" hidden="1"/>
    <cellStyle name="Followed Hyperlink" xfId="25254" builtinId="9" hidden="1"/>
    <cellStyle name="Followed Hyperlink" xfId="25253" builtinId="9" hidden="1"/>
    <cellStyle name="Followed Hyperlink" xfId="24794" builtinId="9" hidden="1"/>
    <cellStyle name="Followed Hyperlink" xfId="25251" builtinId="9" hidden="1"/>
    <cellStyle name="Followed Hyperlink" xfId="25399" builtinId="9" hidden="1"/>
    <cellStyle name="Followed Hyperlink" xfId="24662" builtinId="9" hidden="1"/>
    <cellStyle name="Followed Hyperlink" xfId="25248" builtinId="9" hidden="1"/>
    <cellStyle name="Followed Hyperlink" xfId="25486" builtinId="9" hidden="1"/>
    <cellStyle name="Followed Hyperlink" xfId="25482" builtinId="9" hidden="1"/>
    <cellStyle name="Followed Hyperlink" xfId="25444" builtinId="9" hidden="1"/>
    <cellStyle name="Followed Hyperlink" xfId="25443" builtinId="9" hidden="1"/>
    <cellStyle name="Followed Hyperlink" xfId="25442" builtinId="9" hidden="1"/>
    <cellStyle name="Followed Hyperlink" xfId="25404" builtinId="9" hidden="1"/>
    <cellStyle name="Followed Hyperlink" xfId="25470" builtinId="9" hidden="1"/>
    <cellStyle name="Followed Hyperlink" xfId="25463" builtinId="9" hidden="1"/>
    <cellStyle name="Followed Hyperlink" xfId="25434" builtinId="9" hidden="1"/>
    <cellStyle name="Followed Hyperlink" xfId="25401" builtinId="9" hidden="1"/>
    <cellStyle name="Followed Hyperlink" xfId="25329" builtinId="9" hidden="1"/>
    <cellStyle name="Followed Hyperlink" xfId="25473" builtinId="9" hidden="1"/>
    <cellStyle name="Followed Hyperlink" xfId="25465" builtinId="9" hidden="1"/>
    <cellStyle name="Followed Hyperlink" xfId="25436" builtinId="9" hidden="1"/>
    <cellStyle name="Followed Hyperlink" xfId="25403" builtinId="9" hidden="1"/>
    <cellStyle name="Followed Hyperlink" xfId="25357" builtinId="9" hidden="1"/>
    <cellStyle name="Followed Hyperlink" xfId="25431" builtinId="9" hidden="1"/>
    <cellStyle name="Followed Hyperlink" xfId="25237" builtinId="9" hidden="1"/>
    <cellStyle name="Followed Hyperlink" xfId="25236" builtinId="9" hidden="1"/>
    <cellStyle name="Followed Hyperlink" xfId="25235" builtinId="9" hidden="1"/>
    <cellStyle name="Followed Hyperlink" xfId="25234" builtinId="9" hidden="1"/>
    <cellStyle name="Followed Hyperlink" xfId="25233" builtinId="9" hidden="1"/>
    <cellStyle name="Followed Hyperlink" xfId="25232" builtinId="9" hidden="1"/>
    <cellStyle name="Followed Hyperlink" xfId="25231" builtinId="9" hidden="1"/>
    <cellStyle name="Followed Hyperlink" xfId="25230" builtinId="9" hidden="1"/>
    <cellStyle name="Followed Hyperlink" xfId="23704" builtinId="9" hidden="1"/>
    <cellStyle name="Followed Hyperlink" xfId="25356" builtinId="9" hidden="1"/>
    <cellStyle name="Followed Hyperlink" xfId="24678" builtinId="9" hidden="1"/>
    <cellStyle name="Followed Hyperlink" xfId="25355" builtinId="9" hidden="1"/>
    <cellStyle name="Followed Hyperlink" xfId="25229" builtinId="9" hidden="1"/>
    <cellStyle name="Followed Hyperlink" xfId="24782" builtinId="9" hidden="1"/>
    <cellStyle name="Followed Hyperlink" xfId="24676" builtinId="9" hidden="1"/>
    <cellStyle name="Followed Hyperlink" xfId="25304" builtinId="9" hidden="1"/>
    <cellStyle name="Followed Hyperlink" xfId="25228" builtinId="9" hidden="1"/>
    <cellStyle name="Followed Hyperlink" xfId="24781" builtinId="9" hidden="1"/>
    <cellStyle name="Followed Hyperlink" xfId="25319" builtinId="9" hidden="1"/>
    <cellStyle name="Followed Hyperlink" xfId="25318" builtinId="9" hidden="1"/>
    <cellStyle name="Followed Hyperlink" xfId="25354" builtinId="9" hidden="1"/>
    <cellStyle name="Followed Hyperlink" xfId="25294" builtinId="9" hidden="1"/>
    <cellStyle name="Followed Hyperlink" xfId="24779" builtinId="9" hidden="1"/>
    <cellStyle name="Followed Hyperlink" xfId="25227" builtinId="9" hidden="1"/>
    <cellStyle name="Followed Hyperlink" xfId="25141" builtinId="9" hidden="1"/>
    <cellStyle name="Followed Hyperlink" xfId="24729" builtinId="9" hidden="1"/>
    <cellStyle name="Followed Hyperlink" xfId="25140" builtinId="9" hidden="1"/>
    <cellStyle name="Followed Hyperlink" xfId="24715" builtinId="9" hidden="1"/>
    <cellStyle name="Followed Hyperlink" xfId="24697" builtinId="9" hidden="1"/>
    <cellStyle name="Followed Hyperlink" xfId="25333" builtinId="9" hidden="1"/>
    <cellStyle name="Followed Hyperlink" xfId="25139" builtinId="9" hidden="1"/>
    <cellStyle name="Followed Hyperlink" xfId="24727" builtinId="9" hidden="1"/>
    <cellStyle name="Followed Hyperlink" xfId="25138" builtinId="9" hidden="1"/>
    <cellStyle name="Followed Hyperlink" xfId="24713" builtinId="9" hidden="1"/>
    <cellStyle name="Followed Hyperlink" xfId="24693" builtinId="9" hidden="1"/>
    <cellStyle name="Followed Hyperlink" xfId="25332" builtinId="9" hidden="1"/>
    <cellStyle name="Followed Hyperlink" xfId="24988" builtinId="9" hidden="1"/>
    <cellStyle name="Followed Hyperlink" xfId="24725" builtinId="9" hidden="1"/>
    <cellStyle name="Followed Hyperlink" xfId="24853" builtinId="9" hidden="1"/>
    <cellStyle name="Followed Hyperlink" xfId="24712" builtinId="9" hidden="1"/>
    <cellStyle name="Followed Hyperlink" xfId="24689" builtinId="9" hidden="1"/>
    <cellStyle name="Followed Hyperlink" xfId="25504" builtinId="9" hidden="1"/>
    <cellStyle name="Followed Hyperlink" xfId="25331" builtinId="9" hidden="1"/>
    <cellStyle name="Followed Hyperlink" xfId="25378" builtinId="9" hidden="1"/>
    <cellStyle name="Followed Hyperlink" xfId="25226" builtinId="9" hidden="1"/>
    <cellStyle name="Followed Hyperlink" xfId="24929" builtinId="9" hidden="1"/>
    <cellStyle name="Followed Hyperlink" xfId="24723" builtinId="9" hidden="1"/>
    <cellStyle name="Followed Hyperlink" xfId="24984" builtinId="9" hidden="1"/>
    <cellStyle name="Followed Hyperlink" xfId="24710" builtinId="9" hidden="1"/>
    <cellStyle name="Followed Hyperlink" xfId="24685" builtinId="9" hidden="1"/>
    <cellStyle name="Followed Hyperlink" xfId="25330" builtinId="9" hidden="1"/>
    <cellStyle name="Followed Hyperlink" xfId="24930" builtinId="9" hidden="1"/>
    <cellStyle name="Followed Hyperlink" xfId="24721" builtinId="9" hidden="1"/>
    <cellStyle name="Followed Hyperlink" xfId="24931" builtinId="9" hidden="1"/>
    <cellStyle name="Followed Hyperlink" xfId="24708" builtinId="9" hidden="1"/>
    <cellStyle name="Followed Hyperlink" xfId="24932" builtinId="9" hidden="1"/>
    <cellStyle name="Followed Hyperlink" xfId="24704" builtinId="9" hidden="1"/>
    <cellStyle name="Followed Hyperlink" xfId="24852" builtinId="9" hidden="1"/>
    <cellStyle name="Followed Hyperlink" xfId="23066" builtinId="9" hidden="1"/>
    <cellStyle name="Followed Hyperlink" xfId="24477" builtinId="9" hidden="1"/>
    <cellStyle name="Followed Hyperlink" xfId="25866" builtinId="9" hidden="1"/>
    <cellStyle name="Followed Hyperlink" xfId="25867"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3" builtinId="9" hidden="1"/>
    <cellStyle name="Followed Hyperlink" xfId="25874" builtinId="9" hidden="1"/>
    <cellStyle name="Followed Hyperlink" xfId="25875" builtinId="9" hidden="1"/>
    <cellStyle name="Followed Hyperlink" xfId="25876" builtinId="9" hidden="1"/>
    <cellStyle name="Followed Hyperlink" xfId="25877" builtinId="9" hidden="1"/>
    <cellStyle name="Followed Hyperlink" xfId="25878" builtinId="9" hidden="1"/>
    <cellStyle name="Followed Hyperlink" xfId="25879" builtinId="9" hidden="1"/>
    <cellStyle name="Followed Hyperlink" xfId="25880" builtinId="9" hidden="1"/>
    <cellStyle name="Followed Hyperlink" xfId="25881" builtinId="9" hidden="1"/>
    <cellStyle name="Followed Hyperlink" xfId="25882" builtinId="9" hidden="1"/>
    <cellStyle name="Followed Hyperlink" xfId="25883" builtinId="9" hidden="1"/>
    <cellStyle name="Followed Hyperlink" xfId="25884" builtinId="9" hidden="1"/>
    <cellStyle name="Followed Hyperlink" xfId="25885" builtinId="9" hidden="1"/>
    <cellStyle name="Followed Hyperlink" xfId="25886" builtinId="9" hidden="1"/>
    <cellStyle name="Followed Hyperlink" xfId="25887" builtinId="9" hidden="1"/>
    <cellStyle name="Followed Hyperlink" xfId="25888" builtinId="9" hidden="1"/>
    <cellStyle name="Followed Hyperlink" xfId="25889" builtinId="9" hidden="1"/>
    <cellStyle name="Followed Hyperlink" xfId="25890" builtinId="9" hidden="1"/>
    <cellStyle name="Followed Hyperlink" xfId="25891" builtinId="9" hidden="1"/>
    <cellStyle name="Followed Hyperlink" xfId="25892" builtinId="9" hidden="1"/>
    <cellStyle name="Followed Hyperlink" xfId="25893" builtinId="9" hidden="1"/>
    <cellStyle name="Followed Hyperlink" xfId="25894" builtinId="9" hidden="1"/>
    <cellStyle name="Followed Hyperlink" xfId="25895" builtinId="9" hidden="1"/>
    <cellStyle name="Followed Hyperlink" xfId="25896" builtinId="9" hidden="1"/>
    <cellStyle name="Followed Hyperlink" xfId="25897" builtinId="9" hidden="1"/>
    <cellStyle name="Followed Hyperlink" xfId="25898" builtinId="9" hidden="1"/>
    <cellStyle name="Followed Hyperlink" xfId="25899" builtinId="9" hidden="1"/>
    <cellStyle name="Followed Hyperlink" xfId="25900" builtinId="9" hidden="1"/>
    <cellStyle name="Followed Hyperlink" xfId="25901" builtinId="9" hidden="1"/>
    <cellStyle name="Followed Hyperlink" xfId="25902" builtinId="9" hidden="1"/>
    <cellStyle name="Followed Hyperlink" xfId="25903" builtinId="9" hidden="1"/>
    <cellStyle name="Followed Hyperlink" xfId="25904" builtinId="9" hidden="1"/>
    <cellStyle name="Followed Hyperlink" xfId="25910" builtinId="9" hidden="1"/>
    <cellStyle name="Followed Hyperlink" xfId="25911" builtinId="9" hidden="1"/>
    <cellStyle name="Followed Hyperlink" xfId="25912" builtinId="9" hidden="1"/>
    <cellStyle name="Followed Hyperlink" xfId="25913" builtinId="9" hidden="1"/>
    <cellStyle name="Followed Hyperlink" xfId="25914" builtinId="9" hidden="1"/>
    <cellStyle name="Followed Hyperlink" xfId="25915" builtinId="9" hidden="1"/>
    <cellStyle name="Followed Hyperlink" xfId="25916" builtinId="9" hidden="1"/>
    <cellStyle name="Followed Hyperlink" xfId="25917" builtinId="9" hidden="1"/>
    <cellStyle name="Followed Hyperlink" xfId="25918" builtinId="9" hidden="1"/>
    <cellStyle name="Followed Hyperlink" xfId="25919" builtinId="9" hidden="1"/>
    <cellStyle name="Followed Hyperlink" xfId="25920" builtinId="9" hidden="1"/>
    <cellStyle name="Followed Hyperlink" xfId="25921" builtinId="9" hidden="1"/>
    <cellStyle name="Followed Hyperlink" xfId="25922" builtinId="9" hidden="1"/>
    <cellStyle name="Followed Hyperlink" xfId="25923" builtinId="9" hidden="1"/>
    <cellStyle name="Followed Hyperlink" xfId="25924" builtinId="9" hidden="1"/>
    <cellStyle name="Followed Hyperlink" xfId="25925" builtinId="9" hidden="1"/>
    <cellStyle name="Followed Hyperlink" xfId="25926" builtinId="9" hidden="1"/>
    <cellStyle name="Followed Hyperlink" xfId="25927" builtinId="9" hidden="1"/>
    <cellStyle name="Followed Hyperlink" xfId="25928" builtinId="9" hidden="1"/>
    <cellStyle name="Followed Hyperlink" xfId="25929" builtinId="9" hidden="1"/>
    <cellStyle name="Followed Hyperlink" xfId="25930" builtinId="9" hidden="1"/>
    <cellStyle name="Followed Hyperlink" xfId="25931" builtinId="9" hidden="1"/>
    <cellStyle name="Followed Hyperlink" xfId="25932" builtinId="9" hidden="1"/>
    <cellStyle name="Followed Hyperlink" xfId="25933" builtinId="9" hidden="1"/>
    <cellStyle name="Followed Hyperlink" xfId="25934" builtinId="9" hidden="1"/>
    <cellStyle name="Followed Hyperlink" xfId="25935" builtinId="9" hidden="1"/>
    <cellStyle name="Followed Hyperlink" xfId="25936" builtinId="9" hidden="1"/>
    <cellStyle name="Followed Hyperlink" xfId="25937" builtinId="9" hidden="1"/>
    <cellStyle name="Followed Hyperlink" xfId="25938" builtinId="9" hidden="1"/>
    <cellStyle name="Followed Hyperlink" xfId="25939" builtinId="9" hidden="1"/>
    <cellStyle name="Followed Hyperlink" xfId="25940" builtinId="9" hidden="1"/>
    <cellStyle name="Followed Hyperlink" xfId="25941" builtinId="9" hidden="1"/>
    <cellStyle name="Followed Hyperlink" xfId="25942" builtinId="9" hidden="1"/>
    <cellStyle name="Followed Hyperlink" xfId="25943"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49" builtinId="9" hidden="1"/>
    <cellStyle name="Followed Hyperlink" xfId="25950" builtinId="9" hidden="1"/>
    <cellStyle name="Followed Hyperlink" xfId="25951" builtinId="9" hidden="1"/>
    <cellStyle name="Followed Hyperlink" xfId="25952" builtinId="9" hidden="1"/>
    <cellStyle name="Followed Hyperlink" xfId="25953" builtinId="9" hidden="1"/>
    <cellStyle name="Followed Hyperlink" xfId="25954" builtinId="9" hidden="1"/>
    <cellStyle name="Followed Hyperlink" xfId="25955" builtinId="9" hidden="1"/>
    <cellStyle name="Followed Hyperlink" xfId="25956" builtinId="9" hidden="1"/>
    <cellStyle name="Followed Hyperlink" xfId="25957" builtinId="9" hidden="1"/>
    <cellStyle name="Followed Hyperlink" xfId="25958" builtinId="9" hidden="1"/>
    <cellStyle name="Followed Hyperlink" xfId="25959" builtinId="9" hidden="1"/>
    <cellStyle name="Followed Hyperlink" xfId="25966" builtinId="9" hidden="1"/>
    <cellStyle name="Followed Hyperlink" xfId="25967" builtinId="9" hidden="1"/>
    <cellStyle name="Followed Hyperlink" xfId="25968" builtinId="9" hidden="1"/>
    <cellStyle name="Followed Hyperlink" xfId="25969" builtinId="9" hidden="1"/>
    <cellStyle name="Followed Hyperlink" xfId="25970" builtinId="9" hidden="1"/>
    <cellStyle name="Followed Hyperlink" xfId="25971" builtinId="9" hidden="1"/>
    <cellStyle name="Followed Hyperlink" xfId="25972" builtinId="9" hidden="1"/>
    <cellStyle name="Followed Hyperlink" xfId="25973" builtinId="9" hidden="1"/>
    <cellStyle name="Followed Hyperlink" xfId="25974" builtinId="9" hidden="1"/>
    <cellStyle name="Followed Hyperlink" xfId="25975" builtinId="9" hidden="1"/>
    <cellStyle name="Followed Hyperlink" xfId="25976" builtinId="9" hidden="1"/>
    <cellStyle name="Followed Hyperlink" xfId="25977" builtinId="9" hidden="1"/>
    <cellStyle name="Followed Hyperlink" xfId="25978" builtinId="9" hidden="1"/>
    <cellStyle name="Followed Hyperlink" xfId="25979" builtinId="9" hidden="1"/>
    <cellStyle name="Followed Hyperlink" xfId="25980" builtinId="9" hidden="1"/>
    <cellStyle name="Followed Hyperlink" xfId="25981"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87" builtinId="9" hidden="1"/>
    <cellStyle name="Followed Hyperlink" xfId="25988" builtinId="9" hidden="1"/>
    <cellStyle name="Followed Hyperlink" xfId="25989" builtinId="9" hidden="1"/>
    <cellStyle name="Followed Hyperlink" xfId="25990" builtinId="9" hidden="1"/>
    <cellStyle name="Followed Hyperlink" xfId="25991" builtinId="9" hidden="1"/>
    <cellStyle name="Followed Hyperlink" xfId="25992" builtinId="9" hidden="1"/>
    <cellStyle name="Followed Hyperlink" xfId="25993" builtinId="9" hidden="1"/>
    <cellStyle name="Followed Hyperlink" xfId="25994" builtinId="9" hidden="1"/>
    <cellStyle name="Followed Hyperlink" xfId="25995" builtinId="9" hidden="1"/>
    <cellStyle name="Followed Hyperlink" xfId="25996" builtinId="9" hidden="1"/>
    <cellStyle name="Followed Hyperlink" xfId="25997" builtinId="9" hidden="1"/>
    <cellStyle name="Followed Hyperlink" xfId="25998" builtinId="9" hidden="1"/>
    <cellStyle name="Followed Hyperlink" xfId="25999" builtinId="9" hidden="1"/>
    <cellStyle name="Followed Hyperlink" xfId="26000" builtinId="9" hidden="1"/>
    <cellStyle name="Followed Hyperlink" xfId="26001" builtinId="9" hidden="1"/>
    <cellStyle name="Followed Hyperlink" xfId="26002" builtinId="9" hidden="1"/>
    <cellStyle name="Followed Hyperlink" xfId="26003" builtinId="9" hidden="1"/>
    <cellStyle name="Followed Hyperlink" xfId="26004" builtinId="9" hidden="1"/>
    <cellStyle name="Followed Hyperlink" xfId="26005" builtinId="9" hidden="1"/>
    <cellStyle name="Followed Hyperlink" xfId="26006" builtinId="9" hidden="1"/>
    <cellStyle name="Followed Hyperlink" xfId="26007" builtinId="9" hidden="1"/>
    <cellStyle name="Followed Hyperlink" xfId="26008" builtinId="9" hidden="1"/>
    <cellStyle name="Followed Hyperlink" xfId="26009" builtinId="9" hidden="1"/>
    <cellStyle name="Followed Hyperlink" xfId="26010" builtinId="9" hidden="1"/>
    <cellStyle name="Followed Hyperlink" xfId="26011" builtinId="9" hidden="1"/>
    <cellStyle name="Followed Hyperlink" xfId="26012" builtinId="9" hidden="1"/>
    <cellStyle name="Followed Hyperlink" xfId="26013" builtinId="9" hidden="1"/>
    <cellStyle name="Followed Hyperlink" xfId="26014" builtinId="9" hidden="1"/>
    <cellStyle name="Followed Hyperlink" xfId="26015" builtinId="9" hidden="1"/>
    <cellStyle name="Followed Hyperlink" xfId="26016" builtinId="9" hidden="1"/>
    <cellStyle name="Followed Hyperlink" xfId="26017" builtinId="9" hidden="1"/>
    <cellStyle name="Followed Hyperlink" xfId="26018" builtinId="9" hidden="1"/>
    <cellStyle name="Followed Hyperlink" xfId="26019"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25" builtinId="9" hidden="1"/>
    <cellStyle name="Followed Hyperlink" xfId="26026" builtinId="9" hidden="1"/>
    <cellStyle name="Followed Hyperlink" xfId="26027" builtinId="9" hidden="1"/>
    <cellStyle name="Followed Hyperlink" xfId="26028" builtinId="9" hidden="1"/>
    <cellStyle name="Followed Hyperlink" xfId="26029" builtinId="9" hidden="1"/>
    <cellStyle name="Followed Hyperlink" xfId="26030" builtinId="9" hidden="1"/>
    <cellStyle name="Followed Hyperlink" xfId="26031" builtinId="9" hidden="1"/>
    <cellStyle name="Followed Hyperlink" xfId="26032" builtinId="9" hidden="1"/>
    <cellStyle name="Followed Hyperlink" xfId="26033" builtinId="9" hidden="1"/>
    <cellStyle name="Followed Hyperlink" xfId="26034" builtinId="9" hidden="1"/>
    <cellStyle name="Followed Hyperlink" xfId="26035" builtinId="9" hidden="1"/>
    <cellStyle name="Followed Hyperlink" xfId="26036" builtinId="9" hidden="1"/>
    <cellStyle name="Followed Hyperlink" xfId="26037" builtinId="9" hidden="1"/>
    <cellStyle name="Followed Hyperlink" xfId="26038" builtinId="9" hidden="1"/>
    <cellStyle name="Followed Hyperlink" xfId="26039" builtinId="9" hidden="1"/>
    <cellStyle name="Followed Hyperlink" xfId="26040" builtinId="9" hidden="1"/>
    <cellStyle name="Followed Hyperlink" xfId="26041" builtinId="9" hidden="1"/>
    <cellStyle name="Followed Hyperlink" xfId="26042" builtinId="9" hidden="1"/>
    <cellStyle name="Followed Hyperlink" xfId="26043" builtinId="9" hidden="1"/>
    <cellStyle name="Followed Hyperlink" xfId="26044" builtinId="9" hidden="1"/>
    <cellStyle name="Followed Hyperlink" xfId="26045" builtinId="9" hidden="1"/>
    <cellStyle name="Followed Hyperlink" xfId="26046" builtinId="9" hidden="1"/>
    <cellStyle name="Followed Hyperlink" xfId="26047" builtinId="9" hidden="1"/>
    <cellStyle name="Followed Hyperlink" xfId="26048" builtinId="9" hidden="1"/>
    <cellStyle name="Followed Hyperlink" xfId="26049" builtinId="9" hidden="1"/>
    <cellStyle name="Followed Hyperlink" xfId="26050" builtinId="9" hidden="1"/>
    <cellStyle name="Followed Hyperlink" xfId="26051" builtinId="9" hidden="1"/>
    <cellStyle name="Followed Hyperlink" xfId="26052" builtinId="9" hidden="1"/>
    <cellStyle name="Followed Hyperlink" xfId="26053" builtinId="9" hidden="1"/>
    <cellStyle name="Followed Hyperlink" xfId="26054" builtinId="9" hidden="1"/>
    <cellStyle name="Followed Hyperlink" xfId="26055" builtinId="9" hidden="1"/>
    <cellStyle name="Followed Hyperlink" xfId="26056" builtinId="9" hidden="1"/>
    <cellStyle name="Followed Hyperlink" xfId="26057"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3" builtinId="9" hidden="1"/>
    <cellStyle name="Followed Hyperlink" xfId="26064" builtinId="9" hidden="1"/>
    <cellStyle name="Followed Hyperlink" xfId="26065" builtinId="9" hidden="1"/>
    <cellStyle name="Followed Hyperlink" xfId="26066" builtinId="9" hidden="1"/>
    <cellStyle name="Followed Hyperlink" xfId="26067" builtinId="9" hidden="1"/>
    <cellStyle name="Followed Hyperlink" xfId="26068" builtinId="9" hidden="1"/>
    <cellStyle name="Followed Hyperlink" xfId="26069" builtinId="9" hidden="1"/>
    <cellStyle name="Followed Hyperlink" xfId="26070" builtinId="9" hidden="1"/>
    <cellStyle name="Followed Hyperlink" xfId="26071" builtinId="9" hidden="1"/>
    <cellStyle name="Followed Hyperlink" xfId="26072" builtinId="9" hidden="1"/>
    <cellStyle name="Followed Hyperlink" xfId="26073" builtinId="9" hidden="1"/>
    <cellStyle name="Followed Hyperlink" xfId="26074" builtinId="9" hidden="1"/>
    <cellStyle name="Followed Hyperlink" xfId="26075" builtinId="9" hidden="1"/>
    <cellStyle name="Followed Hyperlink" xfId="26076" builtinId="9" hidden="1"/>
    <cellStyle name="Followed Hyperlink" xfId="26077" builtinId="9" hidden="1"/>
    <cellStyle name="Followed Hyperlink" xfId="26078" builtinId="9" hidden="1"/>
    <cellStyle name="Followed Hyperlink" xfId="26079" builtinId="9" hidden="1"/>
    <cellStyle name="Followed Hyperlink" xfId="26080" builtinId="9" hidden="1"/>
    <cellStyle name="Followed Hyperlink" xfId="26081" builtinId="9" hidden="1"/>
    <cellStyle name="Followed Hyperlink" xfId="26082" builtinId="9" hidden="1"/>
    <cellStyle name="Followed Hyperlink" xfId="26083" builtinId="9" hidden="1"/>
    <cellStyle name="Followed Hyperlink" xfId="26084" builtinId="9" hidden="1"/>
    <cellStyle name="Followed Hyperlink" xfId="26085" builtinId="9" hidden="1"/>
    <cellStyle name="Followed Hyperlink" xfId="26086" builtinId="9" hidden="1"/>
    <cellStyle name="Followed Hyperlink" xfId="26087" builtinId="9" hidden="1"/>
    <cellStyle name="Followed Hyperlink" xfId="26088" builtinId="9" hidden="1"/>
    <cellStyle name="Followed Hyperlink" xfId="26089" builtinId="9" hidden="1"/>
    <cellStyle name="Followed Hyperlink" xfId="26090" builtinId="9" hidden="1"/>
    <cellStyle name="Followed Hyperlink" xfId="26091" builtinId="9" hidden="1"/>
    <cellStyle name="Followed Hyperlink" xfId="26092" builtinId="9" hidden="1"/>
    <cellStyle name="Followed Hyperlink" xfId="26093" builtinId="9" hidden="1"/>
    <cellStyle name="Followed Hyperlink" xfId="26094" builtinId="9" hidden="1"/>
    <cellStyle name="Followed Hyperlink" xfId="26095"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1" builtinId="9" hidden="1"/>
    <cellStyle name="Followed Hyperlink" xfId="26102" builtinId="9" hidden="1"/>
    <cellStyle name="Followed Hyperlink" xfId="26103" builtinId="9" hidden="1"/>
    <cellStyle name="Followed Hyperlink" xfId="26104" builtinId="9" hidden="1"/>
    <cellStyle name="Followed Hyperlink" xfId="26105" builtinId="9" hidden="1"/>
    <cellStyle name="Followed Hyperlink" xfId="26106" builtinId="9" hidden="1"/>
    <cellStyle name="Followed Hyperlink" xfId="26107" builtinId="9" hidden="1"/>
    <cellStyle name="Followed Hyperlink" xfId="26108" builtinId="9" hidden="1"/>
    <cellStyle name="Followed Hyperlink" xfId="26109" builtinId="9" hidden="1"/>
    <cellStyle name="Followed Hyperlink" xfId="26110" builtinId="9" hidden="1"/>
    <cellStyle name="Followed Hyperlink" xfId="26111" builtinId="9" hidden="1"/>
    <cellStyle name="Followed Hyperlink" xfId="26112" builtinId="9" hidden="1"/>
    <cellStyle name="Followed Hyperlink" xfId="26113" builtinId="9" hidden="1"/>
    <cellStyle name="Followed Hyperlink" xfId="26278" builtinId="9" hidden="1"/>
    <cellStyle name="Followed Hyperlink" xfId="26281" builtinId="9" hidden="1"/>
    <cellStyle name="Followed Hyperlink" xfId="26356" builtinId="9" hidden="1"/>
    <cellStyle name="Followed Hyperlink" xfId="26198" builtinId="9" hidden="1"/>
    <cellStyle name="Followed Hyperlink" xfId="25335" builtinId="9" hidden="1"/>
    <cellStyle name="Followed Hyperlink" xfId="26268" builtinId="9" hidden="1"/>
    <cellStyle name="Followed Hyperlink" xfId="26170" builtinId="9" hidden="1"/>
    <cellStyle name="Followed Hyperlink" xfId="26348" builtinId="9" hidden="1"/>
    <cellStyle name="Followed Hyperlink" xfId="26169" builtinId="9" hidden="1"/>
    <cellStyle name="Followed Hyperlink" xfId="25142" builtinId="9" hidden="1"/>
    <cellStyle name="Followed Hyperlink" xfId="26478" builtinId="9" hidden="1"/>
    <cellStyle name="Followed Hyperlink" xfId="26345" builtinId="9" hidden="1"/>
    <cellStyle name="Followed Hyperlink" xfId="26246" builtinId="9" hidden="1"/>
    <cellStyle name="Followed Hyperlink" xfId="26167" builtinId="9" hidden="1"/>
    <cellStyle name="Followed Hyperlink" xfId="26168" builtinId="9" hidden="1"/>
    <cellStyle name="Followed Hyperlink" xfId="26830" builtinId="9" hidden="1"/>
    <cellStyle name="Followed Hyperlink" xfId="26484" builtinId="9" hidden="1"/>
    <cellStyle name="Followed Hyperlink" xfId="26497" builtinId="9" hidden="1"/>
    <cellStyle name="Followed Hyperlink" xfId="26394" builtinId="9" hidden="1"/>
    <cellStyle name="Followed Hyperlink" xfId="26393" builtinId="9" hidden="1"/>
    <cellStyle name="Followed Hyperlink" xfId="26392" builtinId="9" hidden="1"/>
    <cellStyle name="Followed Hyperlink" xfId="26391" builtinId="9" hidden="1"/>
    <cellStyle name="Followed Hyperlink" xfId="26194" builtinId="9" hidden="1"/>
    <cellStyle name="Followed Hyperlink" xfId="24666" builtinId="9" hidden="1"/>
    <cellStyle name="Followed Hyperlink" xfId="26165" builtinId="9" hidden="1"/>
    <cellStyle name="Followed Hyperlink" xfId="26460" builtinId="9" hidden="1"/>
    <cellStyle name="Followed Hyperlink" xfId="26163" builtinId="9" hidden="1"/>
    <cellStyle name="Followed Hyperlink" xfId="26164" builtinId="9" hidden="1"/>
    <cellStyle name="Followed Hyperlink" xfId="25338" builtinId="9" hidden="1"/>
    <cellStyle name="Followed Hyperlink" xfId="26357" builtinId="9" hidden="1"/>
    <cellStyle name="Followed Hyperlink" xfId="26189" builtinId="9" hidden="1"/>
    <cellStyle name="Followed Hyperlink" xfId="26190" builtinId="9" hidden="1"/>
    <cellStyle name="Followed Hyperlink" xfId="24722" builtinId="9" hidden="1"/>
    <cellStyle name="Followed Hyperlink" xfId="26390" builtinId="9" hidden="1"/>
    <cellStyle name="Followed Hyperlink" xfId="24668" builtinId="9" hidden="1"/>
    <cellStyle name="Followed Hyperlink" xfId="26448" builtinId="9" hidden="1"/>
    <cellStyle name="Followed Hyperlink" xfId="26423" builtinId="9" hidden="1"/>
    <cellStyle name="Followed Hyperlink" xfId="26389" builtinId="9" hidden="1"/>
    <cellStyle name="Followed Hyperlink" xfId="26432" builtinId="9" hidden="1"/>
    <cellStyle name="Followed Hyperlink" xfId="26371" builtinId="9" hidden="1"/>
    <cellStyle name="Followed Hyperlink" xfId="26434" builtinId="9" hidden="1"/>
    <cellStyle name="Followed Hyperlink" xfId="26388" builtinId="9" hidden="1"/>
    <cellStyle name="Followed Hyperlink" xfId="26387" builtinId="9" hidden="1"/>
    <cellStyle name="Followed Hyperlink" xfId="26386" builtinId="9" hidden="1"/>
    <cellStyle name="Followed Hyperlink" xfId="25371" builtinId="9" hidden="1"/>
    <cellStyle name="Followed Hyperlink" xfId="26369" builtinId="9" hidden="1"/>
    <cellStyle name="Followed Hyperlink" xfId="24789" builtinId="9" hidden="1"/>
    <cellStyle name="Followed Hyperlink" xfId="25370" builtinId="9" hidden="1"/>
    <cellStyle name="Followed Hyperlink" xfId="26445" builtinId="9" hidden="1"/>
    <cellStyle name="Followed Hyperlink" xfId="26409" builtinId="9" hidden="1"/>
    <cellStyle name="Followed Hyperlink" xfId="26297" builtinId="9" hidden="1"/>
    <cellStyle name="Followed Hyperlink" xfId="26259" builtinId="9" hidden="1"/>
    <cellStyle name="Followed Hyperlink" xfId="26237" builtinId="9" hidden="1"/>
    <cellStyle name="Followed Hyperlink" xfId="26188" builtinId="9" hidden="1"/>
    <cellStyle name="Followed Hyperlink" xfId="25143" builtinId="9" hidden="1"/>
    <cellStyle name="Followed Hyperlink" xfId="26353" builtinId="9" hidden="1"/>
    <cellStyle name="Followed Hyperlink" xfId="26245" builtinId="9" hidden="1"/>
    <cellStyle name="Followed Hyperlink" xfId="26159" builtinId="9" hidden="1"/>
    <cellStyle name="Followed Hyperlink" xfId="26158" builtinId="9" hidden="1"/>
    <cellStyle name="Followed Hyperlink" xfId="26157" builtinId="9" hidden="1"/>
    <cellStyle name="Followed Hyperlink" xfId="26156" builtinId="9" hidden="1"/>
    <cellStyle name="Followed Hyperlink" xfId="24724" builtinId="9" hidden="1"/>
    <cellStyle name="Followed Hyperlink" xfId="26471" builtinId="9" hidden="1"/>
    <cellStyle name="Followed Hyperlink" xfId="24698" builtinId="9" hidden="1"/>
    <cellStyle name="Followed Hyperlink" xfId="26283" builtinId="9" hidden="1"/>
    <cellStyle name="Followed Hyperlink" xfId="26273" builtinId="9" hidden="1"/>
    <cellStyle name="Followed Hyperlink" xfId="26186" builtinId="9" hidden="1"/>
    <cellStyle name="Followed Hyperlink" xfId="24690" builtinId="9" hidden="1"/>
    <cellStyle name="Followed Hyperlink" xfId="26363" builtinId="9" hidden="1"/>
    <cellStyle name="Followed Hyperlink" xfId="26274" builtinId="9" hidden="1"/>
    <cellStyle name="Followed Hyperlink" xfId="26185" builtinId="9" hidden="1"/>
    <cellStyle name="Followed Hyperlink" xfId="25317" builtinId="9" hidden="1"/>
    <cellStyle name="Followed Hyperlink" xfId="26153" builtinId="9" hidden="1"/>
    <cellStyle name="Followed Hyperlink" xfId="26152" builtinId="9" hidden="1"/>
    <cellStyle name="Followed Hyperlink" xfId="24716" builtinId="9" hidden="1"/>
    <cellStyle name="Followed Hyperlink" xfId="26151" builtinId="9" hidden="1"/>
    <cellStyle name="Followed Hyperlink" xfId="25155" builtinId="9" hidden="1"/>
    <cellStyle name="Followed Hyperlink" xfId="26421" builtinId="9" hidden="1"/>
    <cellStyle name="Followed Hyperlink" xfId="26384" builtinId="9" hidden="1"/>
    <cellStyle name="Followed Hyperlink" xfId="26146" builtinId="9" hidden="1"/>
    <cellStyle name="Followed Hyperlink" xfId="26150" builtinId="9" hidden="1"/>
    <cellStyle name="Followed Hyperlink" xfId="26182" builtinId="9" hidden="1"/>
    <cellStyle name="Followed Hyperlink" xfId="24711" builtinId="9" hidden="1"/>
    <cellStyle name="Followed Hyperlink" xfId="26453" builtinId="9" hidden="1"/>
    <cellStyle name="Followed Hyperlink" xfId="26147" builtinId="9" hidden="1"/>
    <cellStyle name="Followed Hyperlink" xfId="26148" builtinId="9" hidden="1"/>
    <cellStyle name="Followed Hyperlink" xfId="24730" builtinId="9" hidden="1"/>
    <cellStyle name="Followed Hyperlink" xfId="26476" builtinId="9" hidden="1"/>
    <cellStyle name="Followed Hyperlink" xfId="26419" builtinId="9" hidden="1"/>
    <cellStyle name="Followed Hyperlink" xfId="26829" builtinId="9" hidden="1"/>
    <cellStyle name="Followed Hyperlink" xfId="26490" builtinId="9" hidden="1"/>
    <cellStyle name="Followed Hyperlink" xfId="26487" builtinId="9" hidden="1"/>
    <cellStyle name="Followed Hyperlink" xfId="26473" builtinId="9" hidden="1"/>
    <cellStyle name="Followed Hyperlink" xfId="24700" builtinId="9" hidden="1"/>
    <cellStyle name="Followed Hyperlink" xfId="26381" builtinId="9" hidden="1"/>
    <cellStyle name="Followed Hyperlink" xfId="26380" builtinId="9" hidden="1"/>
    <cellStyle name="Followed Hyperlink" xfId="26379" builtinId="9" hidden="1"/>
    <cellStyle name="Followed Hyperlink" xfId="26378" builtinId="9" hidden="1"/>
    <cellStyle name="Followed Hyperlink" xfId="26179" builtinId="9" hidden="1"/>
    <cellStyle name="Followed Hyperlink" xfId="24705" builtinId="9" hidden="1"/>
    <cellStyle name="Followed Hyperlink" xfId="26144" builtinId="9" hidden="1"/>
    <cellStyle name="Followed Hyperlink" xfId="26177" builtinId="9" hidden="1"/>
    <cellStyle name="Followed Hyperlink" xfId="25340" builtinId="9" hidden="1"/>
    <cellStyle name="Followed Hyperlink" xfId="26475" builtinId="9" hidden="1"/>
    <cellStyle name="Followed Hyperlink" xfId="26418" builtinId="9" hidden="1"/>
    <cellStyle name="Followed Hyperlink" xfId="26416" builtinId="9" hidden="1"/>
    <cellStyle name="Followed Hyperlink" xfId="26376" builtinId="9" hidden="1"/>
    <cellStyle name="Followed Hyperlink" xfId="25719" builtinId="9" hidden="1"/>
    <cellStyle name="Followed Hyperlink" xfId="26470" builtinId="9" hidden="1"/>
    <cellStyle name="Followed Hyperlink" xfId="26468" builtinId="9" hidden="1"/>
    <cellStyle name="Followed Hyperlink" xfId="26496" builtinId="9" hidden="1"/>
    <cellStyle name="Followed Hyperlink" xfId="24718" builtinId="9" hidden="1"/>
    <cellStyle name="Followed Hyperlink" xfId="26139" builtinId="9" hidden="1"/>
    <cellStyle name="Followed Hyperlink" xfId="26140" builtinId="9" hidden="1"/>
    <cellStyle name="Followed Hyperlink" xfId="25243" builtinId="9" hidden="1"/>
    <cellStyle name="Followed Hyperlink" xfId="25862" builtinId="9" hidden="1"/>
    <cellStyle name="Followed Hyperlink" xfId="26414" builtinId="9" hidden="1"/>
    <cellStyle name="Followed Hyperlink" xfId="26429" builtinId="9" hidden="1"/>
    <cellStyle name="Followed Hyperlink" xfId="26300" builtinId="9" hidden="1"/>
    <cellStyle name="Followed Hyperlink" xfId="26430" builtinId="9" hidden="1"/>
    <cellStyle name="Followed Hyperlink" xfId="26367" builtinId="9" hidden="1"/>
    <cellStyle name="Followed Hyperlink" xfId="26289" builtinId="9" hidden="1"/>
    <cellStyle name="Followed Hyperlink" xfId="26247" builtinId="9" hidden="1"/>
    <cellStyle name="Followed Hyperlink" xfId="26256" builtinId="9" hidden="1"/>
    <cellStyle name="Followed Hyperlink" xfId="26444" builtinId="9" hidden="1"/>
    <cellStyle name="Followed Hyperlink" xfId="26408" builtinId="9" hidden="1"/>
    <cellStyle name="Followed Hyperlink" xfId="26295" builtinId="9" hidden="1"/>
    <cellStyle name="Followed Hyperlink" xfId="26277" builtinId="9" hidden="1"/>
    <cellStyle name="Followed Hyperlink" xfId="26442" builtinId="9" hidden="1"/>
    <cellStyle name="Followed Hyperlink" xfId="26406" builtinId="9" hidden="1"/>
    <cellStyle name="Followed Hyperlink" xfId="26354" builtinId="9" hidden="1"/>
    <cellStyle name="Followed Hyperlink" xfId="26285" builtinId="9" hidden="1"/>
    <cellStyle name="Followed Hyperlink" xfId="26172" builtinId="9" hidden="1"/>
    <cellStyle name="Followed Hyperlink" xfId="26270" builtinId="9" hidden="1"/>
    <cellStyle name="Followed Hyperlink" xfId="26346" builtinId="9" hidden="1"/>
    <cellStyle name="Followed Hyperlink" xfId="26138" builtinId="9" hidden="1"/>
    <cellStyle name="Followed Hyperlink" xfId="26236" builtinId="9" hidden="1"/>
    <cellStyle name="Followed Hyperlink" xfId="26338" builtinId="9" hidden="1"/>
    <cellStyle name="Followed Hyperlink" xfId="25341" builtinId="9" hidden="1"/>
    <cellStyle name="Followed Hyperlink" xfId="26337" builtinId="9" hidden="1"/>
    <cellStyle name="Followed Hyperlink" xfId="26280" builtinId="9" hidden="1"/>
    <cellStyle name="Followed Hyperlink" xfId="24778" builtinId="9" hidden="1"/>
    <cellStyle name="Followed Hyperlink" xfId="26294" builtinId="9" hidden="1"/>
    <cellStyle name="Followed Hyperlink" xfId="26232" builtinId="9" hidden="1"/>
    <cellStyle name="Followed Hyperlink" xfId="25150" builtinId="9" hidden="1"/>
    <cellStyle name="Followed Hyperlink" xfId="25265" builtinId="9" hidden="1"/>
    <cellStyle name="Followed Hyperlink" xfId="26827" builtinId="9" hidden="1"/>
    <cellStyle name="Followed Hyperlink" xfId="26825" builtinId="9" hidden="1"/>
    <cellStyle name="Followed Hyperlink" xfId="26823" builtinId="9" hidden="1"/>
    <cellStyle name="Followed Hyperlink" xfId="26821" builtinId="9" hidden="1"/>
    <cellStyle name="Followed Hyperlink" xfId="26819" builtinId="9" hidden="1"/>
    <cellStyle name="Followed Hyperlink" xfId="26817" builtinId="9" hidden="1"/>
    <cellStyle name="Followed Hyperlink" xfId="26815" builtinId="9" hidden="1"/>
    <cellStyle name="Followed Hyperlink" xfId="26813" builtinId="9" hidden="1"/>
    <cellStyle name="Followed Hyperlink" xfId="26811" builtinId="9" hidden="1"/>
    <cellStyle name="Followed Hyperlink" xfId="26809" builtinId="9" hidden="1"/>
    <cellStyle name="Followed Hyperlink" xfId="26807" builtinId="9" hidden="1"/>
    <cellStyle name="Followed Hyperlink" xfId="26805" builtinId="9" hidden="1"/>
    <cellStyle name="Followed Hyperlink" xfId="26803" builtinId="9" hidden="1"/>
    <cellStyle name="Followed Hyperlink" xfId="26801" builtinId="9" hidden="1"/>
    <cellStyle name="Followed Hyperlink" xfId="26799" builtinId="9" hidden="1"/>
    <cellStyle name="Followed Hyperlink" xfId="26797" builtinId="9" hidden="1"/>
    <cellStyle name="Followed Hyperlink" xfId="26795" builtinId="9" hidden="1"/>
    <cellStyle name="Followed Hyperlink" xfId="26793" builtinId="9" hidden="1"/>
    <cellStyle name="Followed Hyperlink" xfId="26791" builtinId="9" hidden="1"/>
    <cellStyle name="Followed Hyperlink" xfId="26789" builtinId="9" hidden="1"/>
    <cellStyle name="Followed Hyperlink" xfId="26787" builtinId="9" hidden="1"/>
    <cellStyle name="Followed Hyperlink" xfId="26785" builtinId="9" hidden="1"/>
    <cellStyle name="Followed Hyperlink" xfId="26783" builtinId="9" hidden="1"/>
    <cellStyle name="Followed Hyperlink" xfId="26781" builtinId="9" hidden="1"/>
    <cellStyle name="Followed Hyperlink" xfId="26779" builtinId="9" hidden="1"/>
    <cellStyle name="Followed Hyperlink" xfId="26777" builtinId="9" hidden="1"/>
    <cellStyle name="Followed Hyperlink" xfId="26775" builtinId="9" hidden="1"/>
    <cellStyle name="Followed Hyperlink" xfId="26773" builtinId="9" hidden="1"/>
    <cellStyle name="Followed Hyperlink" xfId="26771" builtinId="9" hidden="1"/>
    <cellStyle name="Followed Hyperlink" xfId="26769" builtinId="9" hidden="1"/>
    <cellStyle name="Followed Hyperlink" xfId="26767" builtinId="9" hidden="1"/>
    <cellStyle name="Followed Hyperlink" xfId="26765" builtinId="9" hidden="1"/>
    <cellStyle name="Followed Hyperlink" xfId="26763" builtinId="9" hidden="1"/>
    <cellStyle name="Followed Hyperlink" xfId="26761" builtinId="9" hidden="1"/>
    <cellStyle name="Followed Hyperlink" xfId="26759" builtinId="9" hidden="1"/>
    <cellStyle name="Followed Hyperlink" xfId="26757" builtinId="9" hidden="1"/>
    <cellStyle name="Followed Hyperlink" xfId="26755" builtinId="9" hidden="1"/>
    <cellStyle name="Followed Hyperlink" xfId="26753" builtinId="9" hidden="1"/>
    <cellStyle name="Followed Hyperlink" xfId="26751" builtinId="9" hidden="1"/>
    <cellStyle name="Followed Hyperlink" xfId="26749" builtinId="9" hidden="1"/>
    <cellStyle name="Followed Hyperlink" xfId="26747" builtinId="9" hidden="1"/>
    <cellStyle name="Followed Hyperlink" xfId="26745" builtinId="9" hidden="1"/>
    <cellStyle name="Followed Hyperlink" xfId="26743" builtinId="9" hidden="1"/>
    <cellStyle name="Followed Hyperlink" xfId="26741" builtinId="9" hidden="1"/>
    <cellStyle name="Followed Hyperlink" xfId="26739" builtinId="9" hidden="1"/>
    <cellStyle name="Followed Hyperlink" xfId="26737" builtinId="9" hidden="1"/>
    <cellStyle name="Followed Hyperlink" xfId="26735" builtinId="9" hidden="1"/>
    <cellStyle name="Followed Hyperlink" xfId="26733" builtinId="9" hidden="1"/>
    <cellStyle name="Followed Hyperlink" xfId="26731" builtinId="9" hidden="1"/>
    <cellStyle name="Followed Hyperlink" xfId="26729" builtinId="9" hidden="1"/>
    <cellStyle name="Followed Hyperlink" xfId="26727" builtinId="9" hidden="1"/>
    <cellStyle name="Followed Hyperlink" xfId="26725" builtinId="9" hidden="1"/>
    <cellStyle name="Followed Hyperlink" xfId="26723" builtinId="9" hidden="1"/>
    <cellStyle name="Followed Hyperlink" xfId="26721" builtinId="9" hidden="1"/>
    <cellStyle name="Followed Hyperlink" xfId="26719" builtinId="9" hidden="1"/>
    <cellStyle name="Followed Hyperlink" xfId="26717" builtinId="9" hidden="1"/>
    <cellStyle name="Followed Hyperlink" xfId="26715" builtinId="9" hidden="1"/>
    <cellStyle name="Followed Hyperlink" xfId="26713" builtinId="9" hidden="1"/>
    <cellStyle name="Followed Hyperlink" xfId="26711" builtinId="9" hidden="1"/>
    <cellStyle name="Followed Hyperlink" xfId="26709" builtinId="9" hidden="1"/>
    <cellStyle name="Followed Hyperlink" xfId="26707" builtinId="9" hidden="1"/>
    <cellStyle name="Followed Hyperlink" xfId="26705" builtinId="9" hidden="1"/>
    <cellStyle name="Followed Hyperlink" xfId="26703" builtinId="9" hidden="1"/>
    <cellStyle name="Followed Hyperlink" xfId="26701" builtinId="9" hidden="1"/>
    <cellStyle name="Followed Hyperlink" xfId="26699" builtinId="9" hidden="1"/>
    <cellStyle name="Followed Hyperlink" xfId="26697" builtinId="9" hidden="1"/>
    <cellStyle name="Followed Hyperlink" xfId="26695" builtinId="9" hidden="1"/>
    <cellStyle name="Followed Hyperlink" xfId="26693" builtinId="9" hidden="1"/>
    <cellStyle name="Followed Hyperlink" xfId="26691" builtinId="9" hidden="1"/>
    <cellStyle name="Followed Hyperlink" xfId="26689" builtinId="9" hidden="1"/>
    <cellStyle name="Followed Hyperlink" xfId="26687" builtinId="9" hidden="1"/>
    <cellStyle name="Followed Hyperlink" xfId="26685" builtinId="9" hidden="1"/>
    <cellStyle name="Followed Hyperlink" xfId="26683" builtinId="9" hidden="1"/>
    <cellStyle name="Followed Hyperlink" xfId="26681" builtinId="9" hidden="1"/>
    <cellStyle name="Followed Hyperlink" xfId="26674" builtinId="9" hidden="1"/>
    <cellStyle name="Followed Hyperlink" xfId="26672" builtinId="9" hidden="1"/>
    <cellStyle name="Followed Hyperlink" xfId="26670" builtinId="9" hidden="1"/>
    <cellStyle name="Followed Hyperlink" xfId="26668" builtinId="9" hidden="1"/>
    <cellStyle name="Followed Hyperlink" xfId="26666" builtinId="9" hidden="1"/>
    <cellStyle name="Followed Hyperlink" xfId="26664" builtinId="9" hidden="1"/>
    <cellStyle name="Followed Hyperlink" xfId="26662" builtinId="9" hidden="1"/>
    <cellStyle name="Followed Hyperlink" xfId="26660" builtinId="9" hidden="1"/>
    <cellStyle name="Followed Hyperlink" xfId="26658" builtinId="9" hidden="1"/>
    <cellStyle name="Followed Hyperlink" xfId="26656" builtinId="9" hidden="1"/>
    <cellStyle name="Followed Hyperlink" xfId="26654" builtinId="9" hidden="1"/>
    <cellStyle name="Followed Hyperlink" xfId="26652" builtinId="9" hidden="1"/>
    <cellStyle name="Followed Hyperlink" xfId="26650" builtinId="9" hidden="1"/>
    <cellStyle name="Followed Hyperlink" xfId="26648" builtinId="9" hidden="1"/>
    <cellStyle name="Followed Hyperlink" xfId="26646" builtinId="9" hidden="1"/>
    <cellStyle name="Followed Hyperlink" xfId="26644" builtinId="9" hidden="1"/>
    <cellStyle name="Followed Hyperlink" xfId="26642" builtinId="9" hidden="1"/>
    <cellStyle name="Followed Hyperlink" xfId="26640" builtinId="9" hidden="1"/>
    <cellStyle name="Followed Hyperlink" xfId="26638" builtinId="9" hidden="1"/>
    <cellStyle name="Followed Hyperlink" xfId="26636" builtinId="9" hidden="1"/>
    <cellStyle name="Followed Hyperlink" xfId="26634" builtinId="9" hidden="1"/>
    <cellStyle name="Followed Hyperlink" xfId="26632" builtinId="9" hidden="1"/>
    <cellStyle name="Followed Hyperlink" xfId="26630" builtinId="9" hidden="1"/>
    <cellStyle name="Followed Hyperlink" xfId="26629" builtinId="9" hidden="1"/>
    <cellStyle name="Followed Hyperlink" xfId="26627" builtinId="9" hidden="1"/>
    <cellStyle name="Followed Hyperlink" xfId="26625" builtinId="9" hidden="1"/>
    <cellStyle name="Followed Hyperlink" xfId="26623" builtinId="9" hidden="1"/>
    <cellStyle name="Followed Hyperlink" xfId="26621" builtinId="9" hidden="1"/>
    <cellStyle name="Followed Hyperlink" xfId="26619" builtinId="9" hidden="1"/>
    <cellStyle name="Followed Hyperlink" xfId="26617" builtinId="9" hidden="1"/>
    <cellStyle name="Followed Hyperlink" xfId="26615" builtinId="9" hidden="1"/>
    <cellStyle name="Followed Hyperlink" xfId="26613" builtinId="9" hidden="1"/>
    <cellStyle name="Followed Hyperlink" xfId="26611" builtinId="9" hidden="1"/>
    <cellStyle name="Followed Hyperlink" xfId="26609" builtinId="9" hidden="1"/>
    <cellStyle name="Followed Hyperlink" xfId="26607" builtinId="9" hidden="1"/>
    <cellStyle name="Followed Hyperlink" xfId="26605" builtinId="9" hidden="1"/>
    <cellStyle name="Followed Hyperlink" xfId="26603" builtinId="9" hidden="1"/>
    <cellStyle name="Followed Hyperlink" xfId="26601" builtinId="9" hidden="1"/>
    <cellStyle name="Followed Hyperlink" xfId="26599" builtinId="9" hidden="1"/>
    <cellStyle name="Followed Hyperlink" xfId="26597" builtinId="9" hidden="1"/>
    <cellStyle name="Followed Hyperlink" xfId="26595" builtinId="9" hidden="1"/>
    <cellStyle name="Followed Hyperlink" xfId="26593" builtinId="9" hidden="1"/>
    <cellStyle name="Followed Hyperlink" xfId="26591" builtinId="9" hidden="1"/>
    <cellStyle name="Followed Hyperlink" xfId="26589" builtinId="9" hidden="1"/>
    <cellStyle name="Followed Hyperlink" xfId="26587" builtinId="9" hidden="1"/>
    <cellStyle name="Followed Hyperlink" xfId="26585" builtinId="9" hidden="1"/>
    <cellStyle name="Followed Hyperlink" xfId="26583" builtinId="9" hidden="1"/>
    <cellStyle name="Followed Hyperlink" xfId="26581" builtinId="9" hidden="1"/>
    <cellStyle name="Followed Hyperlink" xfId="26579" builtinId="9" hidden="1"/>
    <cellStyle name="Followed Hyperlink" xfId="26577" builtinId="9" hidden="1"/>
    <cellStyle name="Followed Hyperlink" xfId="26575" builtinId="9" hidden="1"/>
    <cellStyle name="Followed Hyperlink" xfId="26573" builtinId="9" hidden="1"/>
    <cellStyle name="Followed Hyperlink" xfId="26571" builtinId="9" hidden="1"/>
    <cellStyle name="Followed Hyperlink" xfId="26569" builtinId="9" hidden="1"/>
    <cellStyle name="Followed Hyperlink" xfId="26567" builtinId="9" hidden="1"/>
    <cellStyle name="Followed Hyperlink" xfId="26565" builtinId="9" hidden="1"/>
    <cellStyle name="Followed Hyperlink" xfId="26563" builtinId="9" hidden="1"/>
    <cellStyle name="Followed Hyperlink" xfId="26561" builtinId="9" hidden="1"/>
    <cellStyle name="Followed Hyperlink" xfId="26559" builtinId="9" hidden="1"/>
    <cellStyle name="Followed Hyperlink" xfId="26557" builtinId="9" hidden="1"/>
    <cellStyle name="Followed Hyperlink" xfId="26555" builtinId="9" hidden="1"/>
    <cellStyle name="Followed Hyperlink" xfId="26553" builtinId="9" hidden="1"/>
    <cellStyle name="Followed Hyperlink" xfId="26551" builtinId="9" hidden="1"/>
    <cellStyle name="Followed Hyperlink" xfId="26549" builtinId="9" hidden="1"/>
    <cellStyle name="Followed Hyperlink" xfId="26547" builtinId="9" hidden="1"/>
    <cellStyle name="Followed Hyperlink" xfId="26545" builtinId="9" hidden="1"/>
    <cellStyle name="Followed Hyperlink" xfId="26543" builtinId="9" hidden="1"/>
    <cellStyle name="Followed Hyperlink" xfId="26541" builtinId="9" hidden="1"/>
    <cellStyle name="Followed Hyperlink" xfId="26539" builtinId="9" hidden="1"/>
    <cellStyle name="Followed Hyperlink" xfId="26537" builtinId="9" hidden="1"/>
    <cellStyle name="Followed Hyperlink" xfId="26535" builtinId="9" hidden="1"/>
    <cellStyle name="Followed Hyperlink" xfId="26533" builtinId="9" hidden="1"/>
    <cellStyle name="Followed Hyperlink" xfId="26531" builtinId="9" hidden="1"/>
    <cellStyle name="Followed Hyperlink" xfId="26529" builtinId="9" hidden="1"/>
    <cellStyle name="Followed Hyperlink" xfId="26527" builtinId="9" hidden="1"/>
    <cellStyle name="Followed Hyperlink" xfId="26526" builtinId="9" hidden="1"/>
    <cellStyle name="Followed Hyperlink" xfId="26524" builtinId="9" hidden="1"/>
    <cellStyle name="Followed Hyperlink" xfId="26522" builtinId="9" hidden="1"/>
    <cellStyle name="Followed Hyperlink" xfId="26520" builtinId="9" hidden="1"/>
    <cellStyle name="Followed Hyperlink" xfId="26518" builtinId="9" hidden="1"/>
    <cellStyle name="Followed Hyperlink" xfId="26516" builtinId="9" hidden="1"/>
    <cellStyle name="Followed Hyperlink" xfId="26514" builtinId="9" hidden="1"/>
    <cellStyle name="Followed Hyperlink" xfId="26512" builtinId="9" hidden="1"/>
    <cellStyle name="Followed Hyperlink" xfId="26510" builtinId="9" hidden="1"/>
    <cellStyle name="Followed Hyperlink" xfId="26508" builtinId="9" hidden="1"/>
    <cellStyle name="Followed Hyperlink" xfId="26506" builtinId="9" hidden="1"/>
    <cellStyle name="Followed Hyperlink" xfId="26504" builtinId="9" hidden="1"/>
    <cellStyle name="Followed Hyperlink" xfId="26502" builtinId="9" hidden="1"/>
    <cellStyle name="Followed Hyperlink" xfId="26500" builtinId="9" hidden="1"/>
    <cellStyle name="Followed Hyperlink" xfId="24664" builtinId="9" hidden="1"/>
    <cellStyle name="Followed Hyperlink" xfId="25484" builtinId="9" hidden="1"/>
    <cellStyle name="Followed Hyperlink" xfId="25168" builtinId="9" hidden="1"/>
    <cellStyle name="Followed Hyperlink" xfId="25203" builtinId="9" hidden="1"/>
    <cellStyle name="Followed Hyperlink" xfId="24985" builtinId="9" hidden="1"/>
    <cellStyle name="Followed Hyperlink" xfId="25282" builtinId="9" hidden="1"/>
    <cellStyle name="Followed Hyperlink" xfId="25413" builtinId="9" hidden="1"/>
    <cellStyle name="Followed Hyperlink" xfId="25512" builtinId="9" hidden="1"/>
    <cellStyle name="Followed Hyperlink" xfId="25523" builtinId="9" hidden="1"/>
    <cellStyle name="Followed Hyperlink" xfId="25451" builtinId="9" hidden="1"/>
    <cellStyle name="Followed Hyperlink" xfId="24834" builtinId="9" hidden="1"/>
    <cellStyle name="Followed Hyperlink" xfId="25205" builtinId="9" hidden="1"/>
    <cellStyle name="Followed Hyperlink" xfId="25174" builtinId="9" hidden="1"/>
    <cellStyle name="Followed Hyperlink" xfId="25208" builtinId="9" hidden="1"/>
    <cellStyle name="Followed Hyperlink" xfId="25416" builtinId="9" hidden="1"/>
    <cellStyle name="Followed Hyperlink" xfId="24987" builtinId="9" hidden="1"/>
    <cellStyle name="Followed Hyperlink" xfId="24849" builtinId="9" hidden="1"/>
    <cellStyle name="Followed Hyperlink" xfId="25209" builtinId="9" hidden="1"/>
    <cellStyle name="Followed Hyperlink" xfId="25269" builtinId="9" hidden="1"/>
    <cellStyle name="Followed Hyperlink" xfId="25526" builtinId="9" hidden="1"/>
    <cellStyle name="Followed Hyperlink" xfId="25267" builtinId="9" hidden="1"/>
    <cellStyle name="Followed Hyperlink" xfId="25180" builtinId="9" hidden="1"/>
    <cellStyle name="Followed Hyperlink" xfId="25179" builtinId="9" hidden="1"/>
    <cellStyle name="Followed Hyperlink" xfId="24719" builtinId="9" hidden="1"/>
    <cellStyle name="Followed Hyperlink" xfId="25414" builtinId="9" hidden="1"/>
    <cellStyle name="Followed Hyperlink" xfId="24810" builtinId="9" hidden="1"/>
    <cellStyle name="Followed Hyperlink" xfId="25515" builtinId="9" hidden="1"/>
    <cellStyle name="Followed Hyperlink" xfId="25521" builtinId="9" hidden="1"/>
    <cellStyle name="Followed Hyperlink" xfId="25283" builtinId="9" hidden="1"/>
    <cellStyle name="Followed Hyperlink" xfId="25170" builtinId="9" hidden="1"/>
    <cellStyle name="Followed Hyperlink" xfId="25514" builtinId="9" hidden="1"/>
    <cellStyle name="Followed Hyperlink" xfId="26499" builtinId="9" hidden="1"/>
    <cellStyle name="Followed Hyperlink" xfId="26503" builtinId="9" hidden="1"/>
    <cellStyle name="Followed Hyperlink" xfId="26507" builtinId="9" hidden="1"/>
    <cellStyle name="Followed Hyperlink" xfId="26511" builtinId="9" hidden="1"/>
    <cellStyle name="Followed Hyperlink" xfId="26515" builtinId="9" hidden="1"/>
    <cellStyle name="Followed Hyperlink" xfId="26519" builtinId="9" hidden="1"/>
    <cellStyle name="Followed Hyperlink" xfId="26523" builtinId="9" hidden="1"/>
    <cellStyle name="Followed Hyperlink" xfId="26255" builtinId="9" hidden="1"/>
    <cellStyle name="Followed Hyperlink" xfId="26530" builtinId="9" hidden="1"/>
    <cellStyle name="Followed Hyperlink" xfId="26534" builtinId="9" hidden="1"/>
    <cellStyle name="Followed Hyperlink" xfId="26538" builtinId="9" hidden="1"/>
    <cellStyle name="Followed Hyperlink" xfId="26542" builtinId="9" hidden="1"/>
    <cellStyle name="Followed Hyperlink" xfId="26546" builtinId="9" hidden="1"/>
    <cellStyle name="Followed Hyperlink" xfId="26550" builtinId="9" hidden="1"/>
    <cellStyle name="Followed Hyperlink" xfId="26554" builtinId="9" hidden="1"/>
    <cellStyle name="Followed Hyperlink" xfId="26558" builtinId="9" hidden="1"/>
    <cellStyle name="Followed Hyperlink" xfId="26562" builtinId="9" hidden="1"/>
    <cellStyle name="Followed Hyperlink" xfId="26566" builtinId="9" hidden="1"/>
    <cellStyle name="Followed Hyperlink" xfId="26570" builtinId="9" hidden="1"/>
    <cellStyle name="Followed Hyperlink" xfId="26574" builtinId="9" hidden="1"/>
    <cellStyle name="Followed Hyperlink" xfId="26578" builtinId="9" hidden="1"/>
    <cellStyle name="Followed Hyperlink" xfId="26582" builtinId="9" hidden="1"/>
    <cellStyle name="Followed Hyperlink" xfId="26586" builtinId="9" hidden="1"/>
    <cellStyle name="Followed Hyperlink" xfId="26590" builtinId="9" hidden="1"/>
    <cellStyle name="Followed Hyperlink" xfId="26594"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2" builtinId="9" hidden="1"/>
    <cellStyle name="Followed Hyperlink" xfId="26626" builtinId="9" hidden="1"/>
    <cellStyle name="Followed Hyperlink" xfId="25342" builtinId="9" hidden="1"/>
    <cellStyle name="Followed Hyperlink" xfId="26633" builtinId="9" hidden="1"/>
    <cellStyle name="Followed Hyperlink" xfId="26637" builtinId="9" hidden="1"/>
    <cellStyle name="Followed Hyperlink" xfId="26641" builtinId="9" hidden="1"/>
    <cellStyle name="Followed Hyperlink" xfId="26645" builtinId="9" hidden="1"/>
    <cellStyle name="Followed Hyperlink" xfId="26649" builtinId="9" hidden="1"/>
    <cellStyle name="Followed Hyperlink" xfId="26653" builtinId="9" hidden="1"/>
    <cellStyle name="Followed Hyperlink" xfId="26657" builtinId="9" hidden="1"/>
    <cellStyle name="Followed Hyperlink" xfId="26661" builtinId="9" hidden="1"/>
    <cellStyle name="Followed Hyperlink" xfId="26665" builtinId="9" hidden="1"/>
    <cellStyle name="Followed Hyperlink" xfId="26669" builtinId="9" hidden="1"/>
    <cellStyle name="Followed Hyperlink" xfId="26673" builtinId="9" hidden="1"/>
    <cellStyle name="Followed Hyperlink" xfId="25393" builtinId="9" hidden="1"/>
    <cellStyle name="Followed Hyperlink" xfId="26447" builtinId="9" hidden="1"/>
    <cellStyle name="Followed Hyperlink" xfId="25383" builtinId="9" hidden="1"/>
    <cellStyle name="Followed Hyperlink" xfId="24707" builtinId="9" hidden="1"/>
    <cellStyle name="Followed Hyperlink" xfId="24816" builtinId="9" hidden="1"/>
    <cellStyle name="Followed Hyperlink" xfId="25301" builtinId="9" hidden="1"/>
    <cellStyle name="Followed Hyperlink" xfId="25185" builtinId="9" hidden="1"/>
    <cellStyle name="Followed Hyperlink" xfId="25386" builtinId="9" hidden="1"/>
    <cellStyle name="Followed Hyperlink" xfId="25429" builtinId="9" hidden="1"/>
    <cellStyle name="Followed Hyperlink" xfId="25487" builtinId="9" hidden="1"/>
    <cellStyle name="Followed Hyperlink" xfId="25263" builtinId="9" hidden="1"/>
    <cellStyle name="Followed Hyperlink" xfId="25285" builtinId="9" hidden="1"/>
    <cellStyle name="Followed Hyperlink" xfId="25369" builtinId="9" hidden="1"/>
    <cellStyle name="Followed Hyperlink" xfId="25472" builtinId="9" hidden="1"/>
    <cellStyle name="Followed Hyperlink" xfId="25468" builtinId="9" hidden="1"/>
    <cellStyle name="Followed Hyperlink" xfId="25455" builtinId="9" hidden="1"/>
    <cellStyle name="Followed Hyperlink" xfId="24819" builtinId="9" hidden="1"/>
    <cellStyle name="Followed Hyperlink" xfId="25187" builtinId="9" hidden="1"/>
    <cellStyle name="Followed Hyperlink" xfId="25309" builtinId="9" hidden="1"/>
    <cellStyle name="Followed Hyperlink" xfId="24836" builtinId="9" hidden="1"/>
    <cellStyle name="Followed Hyperlink" xfId="25216" builtinId="9" hidden="1"/>
    <cellStyle name="Followed Hyperlink" xfId="25218" builtinId="9" hidden="1"/>
    <cellStyle name="Followed Hyperlink" xfId="24986" builtinId="9" hidden="1"/>
    <cellStyle name="Followed Hyperlink" xfId="25288" builtinId="9" hidden="1"/>
    <cellStyle name="Followed Hyperlink" xfId="24818" builtinId="9" hidden="1"/>
    <cellStyle name="Followed Hyperlink" xfId="25525" builtinId="9" hidden="1"/>
    <cellStyle name="Followed Hyperlink" xfId="25511" builtinId="9" hidden="1"/>
    <cellStyle name="Followed Hyperlink" xfId="25300" builtinId="9" hidden="1"/>
    <cellStyle name="Followed Hyperlink" xfId="24822" builtinId="9" hidden="1"/>
    <cellStyle name="Followed Hyperlink" xfId="25221" builtinId="9" hidden="1"/>
    <cellStyle name="Followed Hyperlink" xfId="25222" builtinId="9" hidden="1"/>
    <cellStyle name="Followed Hyperlink" xfId="25196" builtinId="9" hidden="1"/>
    <cellStyle name="Followed Hyperlink" xfId="25198" builtinId="9" hidden="1"/>
    <cellStyle name="Followed Hyperlink" xfId="25313" builtinId="9" hidden="1"/>
    <cellStyle name="Followed Hyperlink" xfId="25458" builtinId="9" hidden="1"/>
    <cellStyle name="Followed Hyperlink" xfId="25264" builtinId="9" hidden="1"/>
    <cellStyle name="Followed Hyperlink" xfId="25343" builtinId="9" hidden="1"/>
    <cellStyle name="Followed Hyperlink" xfId="26254" builtinId="9" hidden="1"/>
    <cellStyle name="Followed Hyperlink" xfId="24790" builtinId="9" hidden="1"/>
    <cellStyle name="Followed Hyperlink" xfId="26231" builtinId="9" hidden="1"/>
    <cellStyle name="Followed Hyperlink" xfId="24792" builtinId="9" hidden="1"/>
    <cellStyle name="Followed Hyperlink" xfId="26230" builtinId="9" hidden="1"/>
    <cellStyle name="Followed Hyperlink" xfId="24695" builtinId="9" hidden="1"/>
    <cellStyle name="Followed Hyperlink" xfId="26332" builtinId="9" hidden="1"/>
    <cellStyle name="Followed Hyperlink" xfId="26229" builtinId="9" hidden="1"/>
    <cellStyle name="Followed Hyperlink" xfId="26228" builtinId="9" hidden="1"/>
    <cellStyle name="Followed Hyperlink" xfId="25345" builtinId="9" hidden="1"/>
    <cellStyle name="Followed Hyperlink" xfId="26331" builtinId="9" hidden="1"/>
    <cellStyle name="Followed Hyperlink" xfId="26226" builtinId="9" hidden="1"/>
    <cellStyle name="Followed Hyperlink" xfId="26225" builtinId="9" hidden="1"/>
    <cellStyle name="Followed Hyperlink" xfId="26223" builtinId="9" hidden="1"/>
    <cellStyle name="Followed Hyperlink" xfId="26221" builtinId="9" hidden="1"/>
    <cellStyle name="Followed Hyperlink" xfId="26219" builtinId="9" hidden="1"/>
    <cellStyle name="Followed Hyperlink" xfId="26252" builtinId="9" hidden="1"/>
    <cellStyle name="Followed Hyperlink" xfId="25346" builtinId="9" hidden="1"/>
    <cellStyle name="Followed Hyperlink" xfId="26370" builtinId="9" hidden="1"/>
    <cellStyle name="Followed Hyperlink" xfId="26302" builtinId="9" hidden="1"/>
    <cellStyle name="Followed Hyperlink" xfId="26441" builtinId="9" hidden="1"/>
    <cellStyle name="Followed Hyperlink" xfId="26433" builtinId="9" hidden="1"/>
    <cellStyle name="Followed Hyperlink" xfId="26405" builtinId="9" hidden="1"/>
    <cellStyle name="Followed Hyperlink" xfId="26372" builtinId="9" hidden="1"/>
    <cellStyle name="Followed Hyperlink" xfId="26328" builtinId="9" hidden="1"/>
    <cellStyle name="Followed Hyperlink" xfId="26400" builtinId="9" hidden="1"/>
    <cellStyle name="Followed Hyperlink" xfId="26212" builtinId="9" hidden="1"/>
    <cellStyle name="Followed Hyperlink" xfId="26211" builtinId="9" hidden="1"/>
    <cellStyle name="Followed Hyperlink" xfId="26210" builtinId="9" hidden="1"/>
    <cellStyle name="Followed Hyperlink" xfId="26209" builtinId="9" hidden="1"/>
    <cellStyle name="Followed Hyperlink" xfId="26208" builtinId="9" hidden="1"/>
    <cellStyle name="Followed Hyperlink" xfId="26207" builtinId="9" hidden="1"/>
    <cellStyle name="Followed Hyperlink" xfId="26206" builtinId="9" hidden="1"/>
    <cellStyle name="Followed Hyperlink" xfId="26205" builtinId="9" hidden="1"/>
    <cellStyle name="Followed Hyperlink" xfId="24679" builtinId="9" hidden="1"/>
    <cellStyle name="Followed Hyperlink" xfId="26327" builtinId="9" hidden="1"/>
    <cellStyle name="Followed Hyperlink" xfId="25358" builtinId="9" hidden="1"/>
    <cellStyle name="Followed Hyperlink" xfId="26326" builtinId="9" hidden="1"/>
    <cellStyle name="Followed Hyperlink" xfId="26204" builtinId="9" hidden="1"/>
    <cellStyle name="Followed Hyperlink" xfId="25351" builtinId="9" hidden="1"/>
    <cellStyle name="Followed Hyperlink" xfId="25241" builtinId="9" hidden="1"/>
    <cellStyle name="Followed Hyperlink" xfId="26279" builtinId="9" hidden="1"/>
    <cellStyle name="Followed Hyperlink" xfId="26203" builtinId="9" hidden="1"/>
    <cellStyle name="Followed Hyperlink" xfId="24696" builtinId="9" hidden="1"/>
    <cellStyle name="Followed Hyperlink" xfId="26292" builtinId="9" hidden="1"/>
    <cellStyle name="Followed Hyperlink" xfId="26291" builtinId="9" hidden="1"/>
    <cellStyle name="Followed Hyperlink" xfId="26325" builtinId="9" hidden="1"/>
    <cellStyle name="Followed Hyperlink" xfId="26269" builtinId="9" hidden="1"/>
    <cellStyle name="Followed Hyperlink" xfId="24667" builtinId="9" hidden="1"/>
    <cellStyle name="Followed Hyperlink" xfId="26202" builtinId="9" hidden="1"/>
    <cellStyle name="Followed Hyperlink" xfId="25352" builtinId="9" hidden="1"/>
    <cellStyle name="Followed Hyperlink" xfId="24791" builtinId="9" hidden="1"/>
    <cellStyle name="Followed Hyperlink" xfId="26290" builtinId="9" hidden="1"/>
    <cellStyle name="Followed Hyperlink" xfId="26324" builtinId="9" hidden="1"/>
    <cellStyle name="Followed Hyperlink" xfId="25145" builtinId="9" hidden="1"/>
    <cellStyle name="Followed Hyperlink" xfId="24793" builtinId="9" hidden="1"/>
    <cellStyle name="Followed Hyperlink" xfId="26323" builtinId="9" hidden="1"/>
    <cellStyle name="Followed Hyperlink" xfId="25381" builtinId="9" hidden="1"/>
    <cellStyle name="Followed Hyperlink" xfId="26322" builtinId="9" hidden="1"/>
    <cellStyle name="Followed Hyperlink" xfId="24787" builtinId="9" hidden="1"/>
    <cellStyle name="Followed Hyperlink" xfId="25391" builtinId="9" hidden="1"/>
    <cellStyle name="Followed Hyperlink" xfId="26305" builtinId="9" hidden="1"/>
    <cellStyle name="Followed Hyperlink" xfId="25964" builtinId="9" hidden="1"/>
    <cellStyle name="Followed Hyperlink" xfId="25373" builtinId="9" hidden="1"/>
    <cellStyle name="Followed Hyperlink" xfId="25334" builtinId="9" hidden="1"/>
    <cellStyle name="Followed Hyperlink" xfId="24786" builtinId="9" hidden="1"/>
    <cellStyle name="Followed Hyperlink" xfId="25315" builtinId="9" hidden="1"/>
    <cellStyle name="Followed Hyperlink" xfId="26472" builtinId="9" hidden="1"/>
    <cellStyle name="Followed Hyperlink" xfId="26304" builtinId="9" hidden="1"/>
    <cellStyle name="Followed Hyperlink" xfId="26347" builtinId="9" hidden="1"/>
    <cellStyle name="Followed Hyperlink" xfId="26201" builtinId="9" hidden="1"/>
    <cellStyle name="Followed Hyperlink" xfId="25905" builtinId="9" hidden="1"/>
    <cellStyle name="Followed Hyperlink" xfId="25490" builtinId="9" hidden="1"/>
    <cellStyle name="Followed Hyperlink" xfId="25960" builtinId="9" hidden="1"/>
    <cellStyle name="Followed Hyperlink" xfId="24783" builtinId="9" hidden="1"/>
    <cellStyle name="Followed Hyperlink" xfId="25457" builtinId="9" hidden="1"/>
    <cellStyle name="Followed Hyperlink" xfId="26303" builtinId="9" hidden="1"/>
    <cellStyle name="Followed Hyperlink" xfId="25906" builtinId="9" hidden="1"/>
    <cellStyle name="Followed Hyperlink" xfId="25506" builtinId="9" hidden="1"/>
    <cellStyle name="Followed Hyperlink" xfId="25907" builtinId="9" hidden="1"/>
    <cellStyle name="Followed Hyperlink" xfId="25160" builtinId="9" hidden="1"/>
    <cellStyle name="Followed Hyperlink" xfId="25908" builtinId="9" hidden="1"/>
    <cellStyle name="Followed Hyperlink" xfId="25268" builtinId="9" hidden="1"/>
    <cellStyle name="Followed Hyperlink" xfId="24207" builtinId="9" hidden="1"/>
    <cellStyle name="Followed Hyperlink" xfId="25721" builtinId="9" hidden="1"/>
    <cellStyle name="Followed Hyperlink" xfId="25407" builtinId="9" hidden="1"/>
    <cellStyle name="Followed Hyperlink" xfId="26832" builtinId="9" hidden="1"/>
    <cellStyle name="Followed Hyperlink" xfId="26833" builtinId="9" hidden="1"/>
    <cellStyle name="Followed Hyperlink" xfId="26834" builtinId="9" hidden="1"/>
    <cellStyle name="Followed Hyperlink" xfId="26835" builtinId="9" hidden="1"/>
    <cellStyle name="Followed Hyperlink" xfId="26836" builtinId="9" hidden="1"/>
    <cellStyle name="Followed Hyperlink" xfId="26837" builtinId="9" hidden="1"/>
    <cellStyle name="Followed Hyperlink" xfId="26838" builtinId="9" hidden="1"/>
    <cellStyle name="Followed Hyperlink" xfId="26839" builtinId="9" hidden="1"/>
    <cellStyle name="Followed Hyperlink" xfId="26840" builtinId="9" hidden="1"/>
    <cellStyle name="Followed Hyperlink" xfId="26841" builtinId="9" hidden="1"/>
    <cellStyle name="Followed Hyperlink" xfId="26842" builtinId="9" hidden="1"/>
    <cellStyle name="Followed Hyperlink" xfId="26843" builtinId="9" hidden="1"/>
    <cellStyle name="Followed Hyperlink" xfId="26844" builtinId="9" hidden="1"/>
    <cellStyle name="Followed Hyperlink" xfId="26845" builtinId="9" hidden="1"/>
    <cellStyle name="Followed Hyperlink" xfId="26846" builtinId="9" hidden="1"/>
    <cellStyle name="Followed Hyperlink" xfId="26847" builtinId="9" hidden="1"/>
    <cellStyle name="Followed Hyperlink" xfId="26848" builtinId="9" hidden="1"/>
    <cellStyle name="Followed Hyperlink" xfId="26849" builtinId="9" hidden="1"/>
    <cellStyle name="Followed Hyperlink" xfId="26850" builtinId="9" hidden="1"/>
    <cellStyle name="Followed Hyperlink" xfId="26851" builtinId="9" hidden="1"/>
    <cellStyle name="Followed Hyperlink" xfId="26852" builtinId="9" hidden="1"/>
    <cellStyle name="Followed Hyperlink" xfId="26853" builtinId="9" hidden="1"/>
    <cellStyle name="Followed Hyperlink" xfId="26854" builtinId="9" hidden="1"/>
    <cellStyle name="Followed Hyperlink" xfId="26855"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1" builtinId="9" hidden="1"/>
    <cellStyle name="Followed Hyperlink" xfId="26862" builtinId="9" hidden="1"/>
    <cellStyle name="Followed Hyperlink" xfId="26863" builtinId="9" hidden="1"/>
    <cellStyle name="Followed Hyperlink" xfId="26864" builtinId="9" hidden="1"/>
    <cellStyle name="Followed Hyperlink" xfId="26865" builtinId="9" hidden="1"/>
    <cellStyle name="Followed Hyperlink" xfId="26866" builtinId="9" hidden="1"/>
    <cellStyle name="Followed Hyperlink" xfId="26867" builtinId="9" hidden="1"/>
    <cellStyle name="Followed Hyperlink" xfId="26868" builtinId="9" hidden="1"/>
    <cellStyle name="Followed Hyperlink" xfId="26869" builtinId="9" hidden="1"/>
    <cellStyle name="Followed Hyperlink" xfId="26870" builtinId="9" hidden="1"/>
    <cellStyle name="Followed Hyperlink" xfId="26871" builtinId="9" hidden="1"/>
    <cellStyle name="Followed Hyperlink" xfId="26872" builtinId="9" hidden="1"/>
    <cellStyle name="Followed Hyperlink" xfId="26873" builtinId="9" hidden="1"/>
    <cellStyle name="Followed Hyperlink" xfId="26874" builtinId="9" hidden="1"/>
    <cellStyle name="Followed Hyperlink" xfId="26875" builtinId="9" hidden="1"/>
    <cellStyle name="Followed Hyperlink" xfId="26876" builtinId="9" hidden="1"/>
    <cellStyle name="Followed Hyperlink" xfId="26877" builtinId="9" hidden="1"/>
    <cellStyle name="Followed Hyperlink" xfId="26878" builtinId="9" hidden="1"/>
    <cellStyle name="Followed Hyperlink" xfId="26879" builtinId="9" hidden="1"/>
    <cellStyle name="Followed Hyperlink" xfId="26885" builtinId="9" hidden="1"/>
    <cellStyle name="Followed Hyperlink" xfId="26886" builtinId="9" hidden="1"/>
    <cellStyle name="Followed Hyperlink" xfId="26887" builtinId="9" hidden="1"/>
    <cellStyle name="Followed Hyperlink" xfId="26888" builtinId="9" hidden="1"/>
    <cellStyle name="Followed Hyperlink" xfId="26889" builtinId="9" hidden="1"/>
    <cellStyle name="Followed Hyperlink" xfId="26890" builtinId="9" hidden="1"/>
    <cellStyle name="Followed Hyperlink" xfId="26891" builtinId="9" hidden="1"/>
    <cellStyle name="Followed Hyperlink" xfId="26892" builtinId="9" hidden="1"/>
    <cellStyle name="Followed Hyperlink" xfId="26893"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899" builtinId="9" hidden="1"/>
    <cellStyle name="Followed Hyperlink" xfId="26900" builtinId="9" hidden="1"/>
    <cellStyle name="Followed Hyperlink" xfId="26901" builtinId="9" hidden="1"/>
    <cellStyle name="Followed Hyperlink" xfId="26902" builtinId="9" hidden="1"/>
    <cellStyle name="Followed Hyperlink" xfId="26903" builtinId="9" hidden="1"/>
    <cellStyle name="Followed Hyperlink" xfId="26904" builtinId="9" hidden="1"/>
    <cellStyle name="Followed Hyperlink" xfId="26905" builtinId="9" hidden="1"/>
    <cellStyle name="Followed Hyperlink" xfId="26906" builtinId="9" hidden="1"/>
    <cellStyle name="Followed Hyperlink" xfId="26907" builtinId="9" hidden="1"/>
    <cellStyle name="Followed Hyperlink" xfId="26908" builtinId="9" hidden="1"/>
    <cellStyle name="Followed Hyperlink" xfId="26909" builtinId="9" hidden="1"/>
    <cellStyle name="Followed Hyperlink" xfId="26910" builtinId="9" hidden="1"/>
    <cellStyle name="Followed Hyperlink" xfId="26911" builtinId="9" hidden="1"/>
    <cellStyle name="Followed Hyperlink" xfId="26912" builtinId="9" hidden="1"/>
    <cellStyle name="Followed Hyperlink" xfId="26913" builtinId="9" hidden="1"/>
    <cellStyle name="Followed Hyperlink" xfId="26914" builtinId="9" hidden="1"/>
    <cellStyle name="Followed Hyperlink" xfId="26915" builtinId="9" hidden="1"/>
    <cellStyle name="Followed Hyperlink" xfId="26916" builtinId="9" hidden="1"/>
    <cellStyle name="Followed Hyperlink" xfId="26917" builtinId="9" hidden="1"/>
    <cellStyle name="Followed Hyperlink" xfId="26918" builtinId="9" hidden="1"/>
    <cellStyle name="Followed Hyperlink" xfId="26919" builtinId="9" hidden="1"/>
    <cellStyle name="Followed Hyperlink" xfId="26920" builtinId="9" hidden="1"/>
    <cellStyle name="Followed Hyperlink" xfId="26921" builtinId="9" hidden="1"/>
    <cellStyle name="Followed Hyperlink" xfId="26922" builtinId="9" hidden="1"/>
    <cellStyle name="Followed Hyperlink" xfId="26923" builtinId="9" hidden="1"/>
    <cellStyle name="Followed Hyperlink" xfId="26924" builtinId="9" hidden="1"/>
    <cellStyle name="Followed Hyperlink" xfId="26925" builtinId="9" hidden="1"/>
    <cellStyle name="Followed Hyperlink" xfId="26926" builtinId="9" hidden="1"/>
    <cellStyle name="Followed Hyperlink" xfId="26927" builtinId="9" hidden="1"/>
    <cellStyle name="Followed Hyperlink" xfId="26928" builtinId="9" hidden="1"/>
    <cellStyle name="Followed Hyperlink" xfId="26929" builtinId="9" hidden="1"/>
    <cellStyle name="Followed Hyperlink" xfId="26930" builtinId="9" hidden="1"/>
    <cellStyle name="Followed Hyperlink" xfId="26931" builtinId="9" hidden="1"/>
    <cellStyle name="Followed Hyperlink" xfId="26932" builtinId="9" hidden="1"/>
    <cellStyle name="Followed Hyperlink" xfId="26933" builtinId="9" hidden="1"/>
    <cellStyle name="Followed Hyperlink" xfId="26934" builtinId="9" hidden="1"/>
    <cellStyle name="Followed Hyperlink" xfId="26941" builtinId="9" hidden="1"/>
    <cellStyle name="Followed Hyperlink" xfId="26942" builtinId="9" hidden="1"/>
    <cellStyle name="Followed Hyperlink" xfId="26943" builtinId="9" hidden="1"/>
    <cellStyle name="Followed Hyperlink" xfId="26944" builtinId="9" hidden="1"/>
    <cellStyle name="Followed Hyperlink" xfId="26945" builtinId="9" hidden="1"/>
    <cellStyle name="Followed Hyperlink" xfId="26946" builtinId="9" hidden="1"/>
    <cellStyle name="Followed Hyperlink" xfId="26947" builtinId="9" hidden="1"/>
    <cellStyle name="Followed Hyperlink" xfId="26948" builtinId="9" hidden="1"/>
    <cellStyle name="Followed Hyperlink" xfId="26949" builtinId="9" hidden="1"/>
    <cellStyle name="Followed Hyperlink" xfId="26950" builtinId="9" hidden="1"/>
    <cellStyle name="Followed Hyperlink" xfId="26951" builtinId="9" hidden="1"/>
    <cellStyle name="Followed Hyperlink" xfId="26952" builtinId="9" hidden="1"/>
    <cellStyle name="Followed Hyperlink" xfId="26953" builtinId="9" hidden="1"/>
    <cellStyle name="Followed Hyperlink" xfId="26954" builtinId="9" hidden="1"/>
    <cellStyle name="Followed Hyperlink" xfId="26955" builtinId="9" hidden="1"/>
    <cellStyle name="Followed Hyperlink" xfId="26956" builtinId="9" hidden="1"/>
    <cellStyle name="Followed Hyperlink" xfId="26957" builtinId="9" hidden="1"/>
    <cellStyle name="Followed Hyperlink" xfId="26958" builtinId="9" hidden="1"/>
    <cellStyle name="Followed Hyperlink" xfId="26959" builtinId="9" hidden="1"/>
    <cellStyle name="Followed Hyperlink" xfId="26960" builtinId="9" hidden="1"/>
    <cellStyle name="Followed Hyperlink" xfId="26961" builtinId="9" hidden="1"/>
    <cellStyle name="Followed Hyperlink" xfId="26962" builtinId="9" hidden="1"/>
    <cellStyle name="Followed Hyperlink" xfId="26963" builtinId="9" hidden="1"/>
    <cellStyle name="Followed Hyperlink" xfId="26964" builtinId="9" hidden="1"/>
    <cellStyle name="Followed Hyperlink" xfId="26965" builtinId="9" hidden="1"/>
    <cellStyle name="Followed Hyperlink" xfId="26966" builtinId="9" hidden="1"/>
    <cellStyle name="Followed Hyperlink" xfId="26967" builtinId="9" hidden="1"/>
    <cellStyle name="Followed Hyperlink" xfId="26968" builtinId="9" hidden="1"/>
    <cellStyle name="Followed Hyperlink" xfId="26969"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75" builtinId="9" hidden="1"/>
    <cellStyle name="Followed Hyperlink" xfId="26976" builtinId="9" hidden="1"/>
    <cellStyle name="Followed Hyperlink" xfId="26977" builtinId="9" hidden="1"/>
    <cellStyle name="Followed Hyperlink" xfId="26978" builtinId="9" hidden="1"/>
    <cellStyle name="Followed Hyperlink" xfId="26979" builtinId="9" hidden="1"/>
    <cellStyle name="Followed Hyperlink" xfId="26980" builtinId="9" hidden="1"/>
    <cellStyle name="Followed Hyperlink" xfId="26981" builtinId="9" hidden="1"/>
    <cellStyle name="Followed Hyperlink" xfId="26982" builtinId="9" hidden="1"/>
    <cellStyle name="Followed Hyperlink" xfId="26983" builtinId="9" hidden="1"/>
    <cellStyle name="Followed Hyperlink" xfId="26984" builtinId="9" hidden="1"/>
    <cellStyle name="Followed Hyperlink" xfId="26985" builtinId="9" hidden="1"/>
    <cellStyle name="Followed Hyperlink" xfId="26986" builtinId="9" hidden="1"/>
    <cellStyle name="Followed Hyperlink" xfId="26987" builtinId="9" hidden="1"/>
    <cellStyle name="Followed Hyperlink" xfId="26988" builtinId="9" hidden="1"/>
    <cellStyle name="Followed Hyperlink" xfId="26989" builtinId="9" hidden="1"/>
    <cellStyle name="Followed Hyperlink" xfId="26990" builtinId="9" hidden="1"/>
    <cellStyle name="Followed Hyperlink" xfId="26991" builtinId="9" hidden="1"/>
    <cellStyle name="Followed Hyperlink" xfId="26992" builtinId="9" hidden="1"/>
    <cellStyle name="Followed Hyperlink" xfId="26993" builtinId="9" hidden="1"/>
    <cellStyle name="Followed Hyperlink" xfId="26994" builtinId="9" hidden="1"/>
    <cellStyle name="Followed Hyperlink" xfId="26995" builtinId="9" hidden="1"/>
    <cellStyle name="Followed Hyperlink" xfId="26996" builtinId="9" hidden="1"/>
    <cellStyle name="Followed Hyperlink" xfId="26997" builtinId="9" hidden="1"/>
    <cellStyle name="Followed Hyperlink" xfId="26998" builtinId="9" hidden="1"/>
    <cellStyle name="Followed Hyperlink" xfId="26999" builtinId="9" hidden="1"/>
    <cellStyle name="Followed Hyperlink" xfId="27000" builtinId="9" hidden="1"/>
    <cellStyle name="Followed Hyperlink" xfId="27001" builtinId="9" hidden="1"/>
    <cellStyle name="Followed Hyperlink" xfId="27002" builtinId="9" hidden="1"/>
    <cellStyle name="Followed Hyperlink" xfId="27003" builtinId="9" hidden="1"/>
    <cellStyle name="Followed Hyperlink" xfId="27004" builtinId="9" hidden="1"/>
    <cellStyle name="Followed Hyperlink" xfId="27005" builtinId="9" hidden="1"/>
    <cellStyle name="Followed Hyperlink" xfId="27006" builtinId="9" hidden="1"/>
    <cellStyle name="Followed Hyperlink" xfId="27007"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3" builtinId="9" hidden="1"/>
    <cellStyle name="Followed Hyperlink" xfId="27014" builtinId="9" hidden="1"/>
    <cellStyle name="Followed Hyperlink" xfId="27015" builtinId="9" hidden="1"/>
    <cellStyle name="Followed Hyperlink" xfId="27016" builtinId="9" hidden="1"/>
    <cellStyle name="Followed Hyperlink" xfId="27017" builtinId="9" hidden="1"/>
    <cellStyle name="Followed Hyperlink" xfId="27018" builtinId="9" hidden="1"/>
    <cellStyle name="Followed Hyperlink" xfId="27019" builtinId="9" hidden="1"/>
    <cellStyle name="Followed Hyperlink" xfId="27020" builtinId="9" hidden="1"/>
    <cellStyle name="Followed Hyperlink" xfId="27021" builtinId="9" hidden="1"/>
    <cellStyle name="Followed Hyperlink" xfId="27022" builtinId="9" hidden="1"/>
    <cellStyle name="Followed Hyperlink" xfId="27023" builtinId="9" hidden="1"/>
    <cellStyle name="Followed Hyperlink" xfId="27024" builtinId="9" hidden="1"/>
    <cellStyle name="Followed Hyperlink" xfId="27025" builtinId="9" hidden="1"/>
    <cellStyle name="Followed Hyperlink" xfId="27026" builtinId="9" hidden="1"/>
    <cellStyle name="Followed Hyperlink" xfId="27027" builtinId="9" hidden="1"/>
    <cellStyle name="Followed Hyperlink" xfId="27028" builtinId="9" hidden="1"/>
    <cellStyle name="Followed Hyperlink" xfId="27029" builtinId="9" hidden="1"/>
    <cellStyle name="Followed Hyperlink" xfId="27030" builtinId="9" hidden="1"/>
    <cellStyle name="Followed Hyperlink" xfId="27031" builtinId="9" hidden="1"/>
    <cellStyle name="Followed Hyperlink" xfId="27032" builtinId="9" hidden="1"/>
    <cellStyle name="Followed Hyperlink" xfId="27033" builtinId="9" hidden="1"/>
    <cellStyle name="Followed Hyperlink" xfId="27034" builtinId="9" hidden="1"/>
    <cellStyle name="Followed Hyperlink" xfId="27035" builtinId="9" hidden="1"/>
    <cellStyle name="Followed Hyperlink" xfId="27036" builtinId="9" hidden="1"/>
    <cellStyle name="Followed Hyperlink" xfId="27037" builtinId="9" hidden="1"/>
    <cellStyle name="Followed Hyperlink" xfId="27038" builtinId="9" hidden="1"/>
    <cellStyle name="Followed Hyperlink" xfId="27039" builtinId="9" hidden="1"/>
    <cellStyle name="Followed Hyperlink" xfId="27040" builtinId="9" hidden="1"/>
    <cellStyle name="Followed Hyperlink" xfId="27041" builtinId="9" hidden="1"/>
    <cellStyle name="Followed Hyperlink" xfId="27042" builtinId="9" hidden="1"/>
    <cellStyle name="Followed Hyperlink" xfId="27043" builtinId="9" hidden="1"/>
    <cellStyle name="Followed Hyperlink" xfId="27044" builtinId="9" hidden="1"/>
    <cellStyle name="Followed Hyperlink" xfId="27045"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1" builtinId="9" hidden="1"/>
    <cellStyle name="Followed Hyperlink" xfId="27052" builtinId="9" hidden="1"/>
    <cellStyle name="Followed Hyperlink" xfId="27053" builtinId="9" hidden="1"/>
    <cellStyle name="Followed Hyperlink" xfId="27054" builtinId="9" hidden="1"/>
    <cellStyle name="Followed Hyperlink" xfId="27055" builtinId="9" hidden="1"/>
    <cellStyle name="Followed Hyperlink" xfId="27056" builtinId="9" hidden="1"/>
    <cellStyle name="Followed Hyperlink" xfId="27057" builtinId="9" hidden="1"/>
    <cellStyle name="Followed Hyperlink" xfId="27058" builtinId="9" hidden="1"/>
    <cellStyle name="Followed Hyperlink" xfId="27059" builtinId="9" hidden="1"/>
    <cellStyle name="Followed Hyperlink" xfId="27060" builtinId="9" hidden="1"/>
    <cellStyle name="Followed Hyperlink" xfId="27061" builtinId="9" hidden="1"/>
    <cellStyle name="Followed Hyperlink" xfId="27062" builtinId="9" hidden="1"/>
    <cellStyle name="Followed Hyperlink" xfId="27063" builtinId="9" hidden="1"/>
    <cellStyle name="Followed Hyperlink" xfId="27064" builtinId="9" hidden="1"/>
    <cellStyle name="Followed Hyperlink" xfId="27065" builtinId="9" hidden="1"/>
    <cellStyle name="Followed Hyperlink" xfId="27066" builtinId="9" hidden="1"/>
    <cellStyle name="Followed Hyperlink" xfId="27067" builtinId="9" hidden="1"/>
    <cellStyle name="Followed Hyperlink" xfId="27068" builtinId="9" hidden="1"/>
    <cellStyle name="Followed Hyperlink" xfId="27069" builtinId="9" hidden="1"/>
    <cellStyle name="Followed Hyperlink" xfId="27070" builtinId="9" hidden="1"/>
    <cellStyle name="Followed Hyperlink" xfId="27071" builtinId="9" hidden="1"/>
    <cellStyle name="Followed Hyperlink" xfId="27072" builtinId="9" hidden="1"/>
    <cellStyle name="Followed Hyperlink" xfId="27073" builtinId="9" hidden="1"/>
    <cellStyle name="Followed Hyperlink" xfId="27074" builtinId="9" hidden="1"/>
    <cellStyle name="Followed Hyperlink" xfId="27075" builtinId="9" hidden="1"/>
    <cellStyle name="Followed Hyperlink" xfId="27076" builtinId="9" hidden="1"/>
    <cellStyle name="Followed Hyperlink" xfId="27077" builtinId="9" hidden="1"/>
    <cellStyle name="Followed Hyperlink" xfId="27078" builtinId="9" hidden="1"/>
    <cellStyle name="Followed Hyperlink" xfId="27079" builtinId="9" hidden="1"/>
    <cellStyle name="Followed Hyperlink" xfId="27080" builtinId="9" hidden="1"/>
    <cellStyle name="Followed Hyperlink" xfId="27081" builtinId="9" hidden="1"/>
    <cellStyle name="Followed Hyperlink" xfId="27082" builtinId="9" hidden="1"/>
    <cellStyle name="Followed Hyperlink" xfId="27083"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6309" builtinId="9" hidden="1"/>
    <cellStyle name="Followed Hyperlink" xfId="27421" builtinId="9" hidden="1"/>
    <cellStyle name="Followed Hyperlink" xfId="27384" builtinId="9" hidden="1"/>
    <cellStyle name="Followed Hyperlink" xfId="27271" builtinId="9" hidden="1"/>
    <cellStyle name="Followed Hyperlink" xfId="27251" builtinId="9" hidden="1"/>
    <cellStyle name="Followed Hyperlink" xfId="27254" builtinId="9" hidden="1"/>
    <cellStyle name="Followed Hyperlink" xfId="27333" builtinId="9" hidden="1"/>
    <cellStyle name="Followed Hyperlink" xfId="27171" builtinId="9" hidden="1"/>
    <cellStyle name="Followed Hyperlink" xfId="25242" builtinId="9" hidden="1"/>
    <cellStyle name="Followed Hyperlink" xfId="27241" builtinId="9" hidden="1"/>
    <cellStyle name="Followed Hyperlink" xfId="27143" builtinId="9" hidden="1"/>
    <cellStyle name="Followed Hyperlink" xfId="27325" builtinId="9" hidden="1"/>
    <cellStyle name="Followed Hyperlink" xfId="27142" builtinId="9" hidden="1"/>
    <cellStyle name="Followed Hyperlink" xfId="26306" builtinId="9" hidden="1"/>
    <cellStyle name="Followed Hyperlink" xfId="27454" builtinId="9" hidden="1"/>
    <cellStyle name="Followed Hyperlink" xfId="27322" builtinId="9" hidden="1"/>
    <cellStyle name="Followed Hyperlink" xfId="27219" builtinId="9" hidden="1"/>
    <cellStyle name="Followed Hyperlink" xfId="27140" builtinId="9" hidden="1"/>
    <cellStyle name="Followed Hyperlink" xfId="27141" builtinId="9" hidden="1"/>
    <cellStyle name="Followed Hyperlink" xfId="27806" builtinId="9" hidden="1"/>
    <cellStyle name="Followed Hyperlink" xfId="27460" builtinId="9" hidden="1"/>
    <cellStyle name="Followed Hyperlink" xfId="27472" builtinId="9" hidden="1"/>
    <cellStyle name="Followed Hyperlink" xfId="27371" builtinId="9" hidden="1"/>
    <cellStyle name="Followed Hyperlink" xfId="27370" builtinId="9" hidden="1"/>
    <cellStyle name="Followed Hyperlink" xfId="27369" builtinId="9" hidden="1"/>
    <cellStyle name="Followed Hyperlink" xfId="27368" builtinId="9" hidden="1"/>
    <cellStyle name="Followed Hyperlink" xfId="27167" builtinId="9" hidden="1"/>
    <cellStyle name="Followed Hyperlink" xfId="26116" builtinId="9" hidden="1"/>
    <cellStyle name="Followed Hyperlink" xfId="27138" builtinId="9" hidden="1"/>
    <cellStyle name="Followed Hyperlink" xfId="27437" builtinId="9" hidden="1"/>
    <cellStyle name="Followed Hyperlink" xfId="27136" builtinId="9" hidden="1"/>
    <cellStyle name="Followed Hyperlink" xfId="27137" builtinId="9" hidden="1"/>
    <cellStyle name="Followed Hyperlink" xfId="26124" builtinId="9" hidden="1"/>
    <cellStyle name="Followed Hyperlink" xfId="27334" builtinId="9" hidden="1"/>
    <cellStyle name="Followed Hyperlink" xfId="27162" builtinId="9" hidden="1"/>
    <cellStyle name="Followed Hyperlink" xfId="27163" builtinId="9" hidden="1"/>
    <cellStyle name="Followed Hyperlink" xfId="26119" builtinId="9" hidden="1"/>
    <cellStyle name="Followed Hyperlink" xfId="27367" builtinId="9" hidden="1"/>
    <cellStyle name="Followed Hyperlink" xfId="26397" builtinId="9" hidden="1"/>
    <cellStyle name="Followed Hyperlink" xfId="27425" builtinId="9" hidden="1"/>
    <cellStyle name="Followed Hyperlink" xfId="27400" builtinId="9" hidden="1"/>
    <cellStyle name="Followed Hyperlink" xfId="27366" builtinId="9" hidden="1"/>
    <cellStyle name="Followed Hyperlink" xfId="27410" builtinId="9" hidden="1"/>
    <cellStyle name="Followed Hyperlink" xfId="27348" builtinId="9" hidden="1"/>
    <cellStyle name="Followed Hyperlink" xfId="27412" builtinId="9" hidden="1"/>
    <cellStyle name="Followed Hyperlink" xfId="27365" builtinId="9" hidden="1"/>
    <cellStyle name="Followed Hyperlink" xfId="27364" builtinId="9" hidden="1"/>
    <cellStyle name="Followed Hyperlink" xfId="27363" builtinId="9" hidden="1"/>
    <cellStyle name="Followed Hyperlink" xfId="26239" builtinId="9" hidden="1"/>
    <cellStyle name="Followed Hyperlink" xfId="27346" builtinId="9" hidden="1"/>
    <cellStyle name="Followed Hyperlink" xfId="26251" builtinId="9" hidden="1"/>
    <cellStyle name="Followed Hyperlink" xfId="26443" builtinId="9" hidden="1"/>
    <cellStyle name="Followed Hyperlink" xfId="27423" builtinId="9" hidden="1"/>
    <cellStyle name="Followed Hyperlink" xfId="27386" builtinId="9" hidden="1"/>
    <cellStyle name="Followed Hyperlink" xfId="27272" builtinId="9" hidden="1"/>
    <cellStyle name="Followed Hyperlink" xfId="27232" builtinId="9" hidden="1"/>
    <cellStyle name="Followed Hyperlink" xfId="27209" builtinId="9" hidden="1"/>
    <cellStyle name="Followed Hyperlink" xfId="27161" builtinId="9" hidden="1"/>
    <cellStyle name="Followed Hyperlink" xfId="25273" builtinId="9" hidden="1"/>
    <cellStyle name="Followed Hyperlink" xfId="27330" builtinId="9" hidden="1"/>
    <cellStyle name="Followed Hyperlink" xfId="27218" builtinId="9" hidden="1"/>
    <cellStyle name="Followed Hyperlink" xfId="27132" builtinId="9" hidden="1"/>
    <cellStyle name="Followed Hyperlink" xfId="27131" builtinId="9" hidden="1"/>
    <cellStyle name="Followed Hyperlink" xfId="27130" builtinId="9" hidden="1"/>
    <cellStyle name="Followed Hyperlink" xfId="27129" builtinId="9" hidden="1"/>
    <cellStyle name="Followed Hyperlink" xfId="25405" builtinId="9" hidden="1"/>
    <cellStyle name="Followed Hyperlink" xfId="27447" builtinId="9" hidden="1"/>
    <cellStyle name="Followed Hyperlink" xfId="25159" builtinId="9" hidden="1"/>
    <cellStyle name="Followed Hyperlink" xfId="27256" builtinId="9" hidden="1"/>
    <cellStyle name="Followed Hyperlink" xfId="27246" builtinId="9" hidden="1"/>
    <cellStyle name="Followed Hyperlink" xfId="27159" builtinId="9" hidden="1"/>
    <cellStyle name="Followed Hyperlink" xfId="25497" builtinId="9" hidden="1"/>
    <cellStyle name="Followed Hyperlink" xfId="27340" builtinId="9" hidden="1"/>
    <cellStyle name="Followed Hyperlink" xfId="27247" builtinId="9" hidden="1"/>
    <cellStyle name="Followed Hyperlink" xfId="27158" builtinId="9" hidden="1"/>
    <cellStyle name="Followed Hyperlink" xfId="26321" builtinId="9" hidden="1"/>
    <cellStyle name="Followed Hyperlink" xfId="27126" builtinId="9" hidden="1"/>
    <cellStyle name="Followed Hyperlink" xfId="27125" builtinId="9" hidden="1"/>
    <cellStyle name="Followed Hyperlink" xfId="26127" builtinId="9" hidden="1"/>
    <cellStyle name="Followed Hyperlink" xfId="27124" builtinId="9" hidden="1"/>
    <cellStyle name="Followed Hyperlink" xfId="26311" builtinId="9" hidden="1"/>
    <cellStyle name="Followed Hyperlink" xfId="27398" builtinId="9" hidden="1"/>
    <cellStyle name="Followed Hyperlink" xfId="27361" builtinId="9" hidden="1"/>
    <cellStyle name="Followed Hyperlink" xfId="27119" builtinId="9" hidden="1"/>
    <cellStyle name="Followed Hyperlink" xfId="27123" builtinId="9" hidden="1"/>
    <cellStyle name="Followed Hyperlink" xfId="27155" builtinId="9" hidden="1"/>
    <cellStyle name="Followed Hyperlink" xfId="26121" builtinId="9" hidden="1"/>
    <cellStyle name="Followed Hyperlink" xfId="27430" builtinId="9" hidden="1"/>
    <cellStyle name="Followed Hyperlink" xfId="27120" builtinId="9" hidden="1"/>
    <cellStyle name="Followed Hyperlink" xfId="27121" builtinId="9" hidden="1"/>
    <cellStyle name="Followed Hyperlink" xfId="25296" builtinId="9" hidden="1"/>
    <cellStyle name="Followed Hyperlink" xfId="27452" builtinId="9" hidden="1"/>
    <cellStyle name="Followed Hyperlink" xfId="27396" builtinId="9" hidden="1"/>
    <cellStyle name="Followed Hyperlink" xfId="27805" builtinId="9" hidden="1"/>
    <cellStyle name="Followed Hyperlink" xfId="27465" builtinId="9" hidden="1"/>
    <cellStyle name="Followed Hyperlink" xfId="27462" builtinId="9" hidden="1"/>
    <cellStyle name="Followed Hyperlink" xfId="27449" builtinId="9" hidden="1"/>
    <cellStyle name="Followed Hyperlink" xfId="24784" builtinId="9" hidden="1"/>
    <cellStyle name="Followed Hyperlink" xfId="27358" builtinId="9" hidden="1"/>
    <cellStyle name="Followed Hyperlink" xfId="27357" builtinId="9" hidden="1"/>
    <cellStyle name="Followed Hyperlink" xfId="27356" builtinId="9" hidden="1"/>
    <cellStyle name="Followed Hyperlink" xfId="27355" builtinId="9" hidden="1"/>
    <cellStyle name="Followed Hyperlink" xfId="27152" builtinId="9" hidden="1"/>
    <cellStyle name="Followed Hyperlink" xfId="26307" builtinId="9" hidden="1"/>
    <cellStyle name="Followed Hyperlink" xfId="27117" builtinId="9" hidden="1"/>
    <cellStyle name="Followed Hyperlink" xfId="27150" builtinId="9" hidden="1"/>
    <cellStyle name="Followed Hyperlink" xfId="26128" builtinId="9" hidden="1"/>
    <cellStyle name="Followed Hyperlink" xfId="27451" builtinId="9" hidden="1"/>
    <cellStyle name="Followed Hyperlink" xfId="27395" builtinId="9" hidden="1"/>
    <cellStyle name="Followed Hyperlink" xfId="27393" builtinId="9" hidden="1"/>
    <cellStyle name="Followed Hyperlink" xfId="27446" builtinId="9" hidden="1"/>
    <cellStyle name="Followed Hyperlink" xfId="27444" builtinId="9" hidden="1"/>
    <cellStyle name="Followed Hyperlink" xfId="27439" builtinId="9" hidden="1"/>
    <cellStyle name="Followed Hyperlink" xfId="27424" builtinId="9" hidden="1"/>
    <cellStyle name="Followed Hyperlink" xfId="27471" builtinId="9" hidden="1"/>
    <cellStyle name="Followed Hyperlink" xfId="26129" builtinId="9" hidden="1"/>
    <cellStyle name="Followed Hyperlink" xfId="27112" builtinId="9" hidden="1"/>
    <cellStyle name="Followed Hyperlink" xfId="27113" builtinId="9" hidden="1"/>
    <cellStyle name="Followed Hyperlink" xfId="25347" builtinId="9" hidden="1"/>
    <cellStyle name="Followed Hyperlink" xfId="26407" builtinId="9" hidden="1"/>
    <cellStyle name="Followed Hyperlink" xfId="27391" builtinId="9" hidden="1"/>
    <cellStyle name="Followed Hyperlink" xfId="27407" builtinId="9" hidden="1"/>
    <cellStyle name="Followed Hyperlink" xfId="27275" builtinId="9" hidden="1"/>
    <cellStyle name="Followed Hyperlink" xfId="27408" builtinId="9" hidden="1"/>
    <cellStyle name="Followed Hyperlink" xfId="27344" builtinId="9" hidden="1"/>
    <cellStyle name="Followed Hyperlink" xfId="27264" builtinId="9" hidden="1"/>
    <cellStyle name="Followed Hyperlink" xfId="27220" builtinId="9" hidden="1"/>
    <cellStyle name="Followed Hyperlink" xfId="27229" builtinId="9" hidden="1"/>
    <cellStyle name="Followed Hyperlink" xfId="27422" builtinId="9" hidden="1"/>
    <cellStyle name="Followed Hyperlink" xfId="27385" builtinId="9" hidden="1"/>
    <cellStyle name="Followed Hyperlink" xfId="27270" builtinId="9" hidden="1"/>
    <cellStyle name="Followed Hyperlink" xfId="27250" builtinId="9" hidden="1"/>
    <cellStyle name="Followed Hyperlink" xfId="27420" builtinId="9" hidden="1"/>
    <cellStyle name="Followed Hyperlink" xfId="27383" builtinId="9" hidden="1"/>
    <cellStyle name="Followed Hyperlink" xfId="27331" builtinId="9" hidden="1"/>
    <cellStyle name="Followed Hyperlink" xfId="27259" builtinId="9" hidden="1"/>
    <cellStyle name="Followed Hyperlink" xfId="27145" builtinId="9" hidden="1"/>
    <cellStyle name="Followed Hyperlink" xfId="27243" builtinId="9" hidden="1"/>
    <cellStyle name="Followed Hyperlink" xfId="27323" builtinId="9" hidden="1"/>
    <cellStyle name="Followed Hyperlink" xfId="27111" builtinId="9" hidden="1"/>
    <cellStyle name="Followed Hyperlink" xfId="27208" builtinId="9" hidden="1"/>
    <cellStyle name="Followed Hyperlink" xfId="27313" builtinId="9" hidden="1"/>
    <cellStyle name="Followed Hyperlink" xfId="26130" builtinId="9" hidden="1"/>
    <cellStyle name="Followed Hyperlink" xfId="27312" builtinId="9" hidden="1"/>
    <cellStyle name="Followed Hyperlink" xfId="27253" builtinId="9" hidden="1"/>
    <cellStyle name="Followed Hyperlink" xfId="24785" builtinId="9" hidden="1"/>
    <cellStyle name="Followed Hyperlink" xfId="27269" builtinId="9" hidden="1"/>
    <cellStyle name="Followed Hyperlink" xfId="27204" builtinId="9" hidden="1"/>
    <cellStyle name="Followed Hyperlink" xfId="24851" builtinId="9" hidden="1"/>
    <cellStyle name="Followed Hyperlink" xfId="24726" builtinId="9" hidden="1"/>
    <cellStyle name="Followed Hyperlink" xfId="27802" builtinId="9" hidden="1"/>
    <cellStyle name="Followed Hyperlink" xfId="27800" builtinId="9" hidden="1"/>
    <cellStyle name="Followed Hyperlink" xfId="27798" builtinId="9" hidden="1"/>
    <cellStyle name="Followed Hyperlink" xfId="27796" builtinId="9" hidden="1"/>
    <cellStyle name="Followed Hyperlink" xfId="27794" builtinId="9" hidden="1"/>
    <cellStyle name="Followed Hyperlink" xfId="27792" builtinId="9" hidden="1"/>
    <cellStyle name="Followed Hyperlink" xfId="27790" builtinId="9" hidden="1"/>
    <cellStyle name="Followed Hyperlink" xfId="27788" builtinId="9" hidden="1"/>
    <cellStyle name="Followed Hyperlink" xfId="27786" builtinId="9" hidden="1"/>
    <cellStyle name="Followed Hyperlink" xfId="27784" builtinId="9" hidden="1"/>
    <cellStyle name="Followed Hyperlink" xfId="27782" builtinId="9" hidden="1"/>
    <cellStyle name="Followed Hyperlink" xfId="27780" builtinId="9" hidden="1"/>
    <cellStyle name="Followed Hyperlink" xfId="27778" builtinId="9" hidden="1"/>
    <cellStyle name="Followed Hyperlink" xfId="27776" builtinId="9" hidden="1"/>
    <cellStyle name="Followed Hyperlink" xfId="27774" builtinId="9" hidden="1"/>
    <cellStyle name="Followed Hyperlink" xfId="27772" builtinId="9" hidden="1"/>
    <cellStyle name="Followed Hyperlink" xfId="27770" builtinId="9" hidden="1"/>
    <cellStyle name="Followed Hyperlink" xfId="27768" builtinId="9" hidden="1"/>
    <cellStyle name="Followed Hyperlink" xfId="27766" builtinId="9" hidden="1"/>
    <cellStyle name="Followed Hyperlink" xfId="27764" builtinId="9" hidden="1"/>
    <cellStyle name="Followed Hyperlink" xfId="27762" builtinId="9" hidden="1"/>
    <cellStyle name="Followed Hyperlink" xfId="27760" builtinId="9" hidden="1"/>
    <cellStyle name="Followed Hyperlink" xfId="27758" builtinId="9" hidden="1"/>
    <cellStyle name="Followed Hyperlink" xfId="27756" builtinId="9" hidden="1"/>
    <cellStyle name="Followed Hyperlink" xfId="27754" builtinId="9" hidden="1"/>
    <cellStyle name="Followed Hyperlink" xfId="27752" builtinId="9" hidden="1"/>
    <cellStyle name="Followed Hyperlink" xfId="27750" builtinId="9" hidden="1"/>
    <cellStyle name="Followed Hyperlink" xfId="27748" builtinId="9" hidden="1"/>
    <cellStyle name="Followed Hyperlink" xfId="27746" builtinId="9" hidden="1"/>
    <cellStyle name="Followed Hyperlink" xfId="27744" builtinId="9" hidden="1"/>
    <cellStyle name="Followed Hyperlink" xfId="27742" builtinId="9" hidden="1"/>
    <cellStyle name="Followed Hyperlink" xfId="27740" builtinId="9" hidden="1"/>
    <cellStyle name="Followed Hyperlink" xfId="27738" builtinId="9" hidden="1"/>
    <cellStyle name="Followed Hyperlink" xfId="27736" builtinId="9" hidden="1"/>
    <cellStyle name="Followed Hyperlink" xfId="27734" builtinId="9" hidden="1"/>
    <cellStyle name="Followed Hyperlink" xfId="27732" builtinId="9" hidden="1"/>
    <cellStyle name="Followed Hyperlink" xfId="27730" builtinId="9" hidden="1"/>
    <cellStyle name="Followed Hyperlink" xfId="27728" builtinId="9" hidden="1"/>
    <cellStyle name="Followed Hyperlink" xfId="27726" builtinId="9" hidden="1"/>
    <cellStyle name="Followed Hyperlink" xfId="27724" builtinId="9" hidden="1"/>
    <cellStyle name="Followed Hyperlink" xfId="27722" builtinId="9" hidden="1"/>
    <cellStyle name="Followed Hyperlink" xfId="27720" builtinId="9" hidden="1"/>
    <cellStyle name="Followed Hyperlink" xfId="27718" builtinId="9" hidden="1"/>
    <cellStyle name="Followed Hyperlink" xfId="27716" builtinId="9" hidden="1"/>
    <cellStyle name="Followed Hyperlink" xfId="27714" builtinId="9" hidden="1"/>
    <cellStyle name="Followed Hyperlink" xfId="27712" builtinId="9" hidden="1"/>
    <cellStyle name="Followed Hyperlink" xfId="27710" builtinId="9" hidden="1"/>
    <cellStyle name="Followed Hyperlink" xfId="27708" builtinId="9" hidden="1"/>
    <cellStyle name="Followed Hyperlink" xfId="27706" builtinId="9" hidden="1"/>
    <cellStyle name="Followed Hyperlink" xfId="27704" builtinId="9" hidden="1"/>
    <cellStyle name="Followed Hyperlink" xfId="27702" builtinId="9" hidden="1"/>
    <cellStyle name="Followed Hyperlink" xfId="27700" builtinId="9" hidden="1"/>
    <cellStyle name="Followed Hyperlink" xfId="27698" builtinId="9" hidden="1"/>
    <cellStyle name="Followed Hyperlink" xfId="27696" builtinId="9" hidden="1"/>
    <cellStyle name="Followed Hyperlink" xfId="27694" builtinId="9" hidden="1"/>
    <cellStyle name="Followed Hyperlink" xfId="27692" builtinId="9" hidden="1"/>
    <cellStyle name="Followed Hyperlink" xfId="27690" builtinId="9" hidden="1"/>
    <cellStyle name="Followed Hyperlink" xfId="27688" builtinId="9" hidden="1"/>
    <cellStyle name="Followed Hyperlink" xfId="27686" builtinId="9" hidden="1"/>
    <cellStyle name="Followed Hyperlink" xfId="27684" builtinId="9" hidden="1"/>
    <cellStyle name="Followed Hyperlink" xfId="27682" builtinId="9" hidden="1"/>
    <cellStyle name="Followed Hyperlink" xfId="27680" builtinId="9" hidden="1"/>
    <cellStyle name="Followed Hyperlink" xfId="27678" builtinId="9" hidden="1"/>
    <cellStyle name="Followed Hyperlink" xfId="27676" builtinId="9" hidden="1"/>
    <cellStyle name="Followed Hyperlink" xfId="27674" builtinId="9" hidden="1"/>
    <cellStyle name="Followed Hyperlink" xfId="27672" builtinId="9" hidden="1"/>
    <cellStyle name="Followed Hyperlink" xfId="27670" builtinId="9" hidden="1"/>
    <cellStyle name="Followed Hyperlink" xfId="27668" builtinId="9" hidden="1"/>
    <cellStyle name="Followed Hyperlink" xfId="27666" builtinId="9" hidden="1"/>
    <cellStyle name="Followed Hyperlink" xfId="27664" builtinId="9" hidden="1"/>
    <cellStyle name="Followed Hyperlink" xfId="27657" builtinId="9" hidden="1"/>
    <cellStyle name="Followed Hyperlink" xfId="27655" builtinId="9" hidden="1"/>
    <cellStyle name="Followed Hyperlink" xfId="27653" builtinId="9" hidden="1"/>
    <cellStyle name="Followed Hyperlink" xfId="27651" builtinId="9" hidden="1"/>
    <cellStyle name="Followed Hyperlink" xfId="27649" builtinId="9" hidden="1"/>
    <cellStyle name="Followed Hyperlink" xfId="27647" builtinId="9" hidden="1"/>
    <cellStyle name="Followed Hyperlink" xfId="27645" builtinId="9" hidden="1"/>
    <cellStyle name="Followed Hyperlink" xfId="27643" builtinId="9" hidden="1"/>
    <cellStyle name="Followed Hyperlink" xfId="27641" builtinId="9" hidden="1"/>
    <cellStyle name="Followed Hyperlink" xfId="27639" builtinId="9" hidden="1"/>
    <cellStyle name="Followed Hyperlink" xfId="27637" builtinId="9" hidden="1"/>
    <cellStyle name="Followed Hyperlink" xfId="27635" builtinId="9" hidden="1"/>
    <cellStyle name="Followed Hyperlink" xfId="27633" builtinId="9" hidden="1"/>
    <cellStyle name="Followed Hyperlink" xfId="27631" builtinId="9" hidden="1"/>
    <cellStyle name="Followed Hyperlink" xfId="27629" builtinId="9" hidden="1"/>
    <cellStyle name="Followed Hyperlink" xfId="27627" builtinId="9" hidden="1"/>
    <cellStyle name="Followed Hyperlink" xfId="27625" builtinId="9" hidden="1"/>
    <cellStyle name="Followed Hyperlink" xfId="27623" builtinId="9" hidden="1"/>
    <cellStyle name="Followed Hyperlink" xfId="27621" builtinId="9" hidden="1"/>
    <cellStyle name="Followed Hyperlink" xfId="27619" builtinId="9" hidden="1"/>
    <cellStyle name="Followed Hyperlink" xfId="27617" builtinId="9" hidden="1"/>
    <cellStyle name="Followed Hyperlink" xfId="27615" builtinId="9" hidden="1"/>
    <cellStyle name="Followed Hyperlink" xfId="27613" builtinId="9" hidden="1"/>
    <cellStyle name="Followed Hyperlink" xfId="27611" builtinId="9" hidden="1"/>
    <cellStyle name="Followed Hyperlink" xfId="27609" builtinId="9" hidden="1"/>
    <cellStyle name="Followed Hyperlink" xfId="27607" builtinId="9" hidden="1"/>
    <cellStyle name="Followed Hyperlink" xfId="27605" builtinId="9" hidden="1"/>
    <cellStyle name="Followed Hyperlink" xfId="27604" builtinId="9" hidden="1"/>
    <cellStyle name="Followed Hyperlink" xfId="27602" builtinId="9" hidden="1"/>
    <cellStyle name="Followed Hyperlink" xfId="27600" builtinId="9" hidden="1"/>
    <cellStyle name="Followed Hyperlink" xfId="27598" builtinId="9" hidden="1"/>
    <cellStyle name="Followed Hyperlink" xfId="27596" builtinId="9" hidden="1"/>
    <cellStyle name="Followed Hyperlink" xfId="27594" builtinId="9" hidden="1"/>
    <cellStyle name="Followed Hyperlink" xfId="27592" builtinId="9" hidden="1"/>
    <cellStyle name="Followed Hyperlink" xfId="27590" builtinId="9" hidden="1"/>
    <cellStyle name="Followed Hyperlink" xfId="27588" builtinId="9" hidden="1"/>
    <cellStyle name="Followed Hyperlink" xfId="27586" builtinId="9" hidden="1"/>
    <cellStyle name="Followed Hyperlink" xfId="27584" builtinId="9" hidden="1"/>
    <cellStyle name="Followed Hyperlink" xfId="27582" builtinId="9" hidden="1"/>
    <cellStyle name="Followed Hyperlink" xfId="27580" builtinId="9" hidden="1"/>
    <cellStyle name="Followed Hyperlink" xfId="27578" builtinId="9" hidden="1"/>
    <cellStyle name="Followed Hyperlink" xfId="27576" builtinId="9" hidden="1"/>
    <cellStyle name="Followed Hyperlink" xfId="27574" builtinId="9" hidden="1"/>
    <cellStyle name="Followed Hyperlink" xfId="27572" builtinId="9" hidden="1"/>
    <cellStyle name="Followed Hyperlink" xfId="27570" builtinId="9" hidden="1"/>
    <cellStyle name="Followed Hyperlink" xfId="27568" builtinId="9" hidden="1"/>
    <cellStyle name="Followed Hyperlink" xfId="27566" builtinId="9" hidden="1"/>
    <cellStyle name="Followed Hyperlink" xfId="27564" builtinId="9" hidden="1"/>
    <cellStyle name="Followed Hyperlink" xfId="27562" builtinId="9" hidden="1"/>
    <cellStyle name="Followed Hyperlink" xfId="27560" builtinId="9" hidden="1"/>
    <cellStyle name="Followed Hyperlink" xfId="27558" builtinId="9" hidden="1"/>
    <cellStyle name="Followed Hyperlink" xfId="27556" builtinId="9" hidden="1"/>
    <cellStyle name="Followed Hyperlink" xfId="27554" builtinId="9" hidden="1"/>
    <cellStyle name="Followed Hyperlink" xfId="27552" builtinId="9" hidden="1"/>
    <cellStyle name="Followed Hyperlink" xfId="27550" builtinId="9" hidden="1"/>
    <cellStyle name="Followed Hyperlink" xfId="27548" builtinId="9" hidden="1"/>
    <cellStyle name="Followed Hyperlink" xfId="27546" builtinId="9" hidden="1"/>
    <cellStyle name="Followed Hyperlink" xfId="27544" builtinId="9" hidden="1"/>
    <cellStyle name="Followed Hyperlink" xfId="27542" builtinId="9" hidden="1"/>
    <cellStyle name="Followed Hyperlink" xfId="27540" builtinId="9" hidden="1"/>
    <cellStyle name="Followed Hyperlink" xfId="27538" builtinId="9" hidden="1"/>
    <cellStyle name="Followed Hyperlink" xfId="27536" builtinId="9" hidden="1"/>
    <cellStyle name="Followed Hyperlink" xfId="27534" builtinId="9" hidden="1"/>
    <cellStyle name="Followed Hyperlink" xfId="27532" builtinId="9" hidden="1"/>
    <cellStyle name="Followed Hyperlink" xfId="27530" builtinId="9" hidden="1"/>
    <cellStyle name="Followed Hyperlink" xfId="27528" builtinId="9" hidden="1"/>
    <cellStyle name="Followed Hyperlink" xfId="27526" builtinId="9" hidden="1"/>
    <cellStyle name="Followed Hyperlink" xfId="27524" builtinId="9" hidden="1"/>
    <cellStyle name="Followed Hyperlink" xfId="27522" builtinId="9" hidden="1"/>
    <cellStyle name="Followed Hyperlink" xfId="27520" builtinId="9" hidden="1"/>
    <cellStyle name="Followed Hyperlink" xfId="27518" builtinId="9" hidden="1"/>
    <cellStyle name="Followed Hyperlink" xfId="27516" builtinId="9" hidden="1"/>
    <cellStyle name="Followed Hyperlink" xfId="27514" builtinId="9" hidden="1"/>
    <cellStyle name="Followed Hyperlink" xfId="27512" builtinId="9" hidden="1"/>
    <cellStyle name="Followed Hyperlink" xfId="27510" builtinId="9" hidden="1"/>
    <cellStyle name="Followed Hyperlink" xfId="27508" builtinId="9" hidden="1"/>
    <cellStyle name="Followed Hyperlink" xfId="27506" builtinId="9" hidden="1"/>
    <cellStyle name="Followed Hyperlink" xfId="27504" builtinId="9" hidden="1"/>
    <cellStyle name="Followed Hyperlink" xfId="27502" builtinId="9" hidden="1"/>
    <cellStyle name="Followed Hyperlink" xfId="27501" builtinId="9" hidden="1"/>
    <cellStyle name="Followed Hyperlink" xfId="27499" builtinId="9" hidden="1"/>
    <cellStyle name="Followed Hyperlink" xfId="27497" builtinId="9" hidden="1"/>
    <cellStyle name="Followed Hyperlink" xfId="27495" builtinId="9" hidden="1"/>
    <cellStyle name="Followed Hyperlink" xfId="27493" builtinId="9" hidden="1"/>
    <cellStyle name="Followed Hyperlink" xfId="27491" builtinId="9" hidden="1"/>
    <cellStyle name="Followed Hyperlink" xfId="27489" builtinId="9" hidden="1"/>
    <cellStyle name="Followed Hyperlink" xfId="27487" builtinId="9" hidden="1"/>
    <cellStyle name="Followed Hyperlink" xfId="27485" builtinId="9" hidden="1"/>
    <cellStyle name="Followed Hyperlink" xfId="27483" builtinId="9" hidden="1"/>
    <cellStyle name="Followed Hyperlink" xfId="27481" builtinId="9" hidden="1"/>
    <cellStyle name="Followed Hyperlink" xfId="27479" builtinId="9" hidden="1"/>
    <cellStyle name="Followed Hyperlink" xfId="27477" builtinId="9" hidden="1"/>
    <cellStyle name="Followed Hyperlink" xfId="27475" builtinId="9" hidden="1"/>
    <cellStyle name="Followed Hyperlink" xfId="26462" builtinId="9" hidden="1"/>
    <cellStyle name="Followed Hyperlink" xfId="26461" builtinId="9" hidden="1"/>
    <cellStyle name="Followed Hyperlink" xfId="26377" builtinId="9" hidden="1"/>
    <cellStyle name="Followed Hyperlink" xfId="26452" builtinId="9" hidden="1"/>
    <cellStyle name="Followed Hyperlink" xfId="26143" builtinId="9" hidden="1"/>
    <cellStyle name="Followed Hyperlink" xfId="26178" builtinId="9" hidden="1"/>
    <cellStyle name="Followed Hyperlink" xfId="25961" builtinId="9" hidden="1"/>
    <cellStyle name="Followed Hyperlink" xfId="26257" builtinId="9" hidden="1"/>
    <cellStyle name="Followed Hyperlink" xfId="26382" builtinId="9" hidden="1"/>
    <cellStyle name="Followed Hyperlink" xfId="26480" builtinId="9" hidden="1"/>
    <cellStyle name="Followed Hyperlink" xfId="26491" builtinId="9" hidden="1"/>
    <cellStyle name="Followed Hyperlink" xfId="26420" builtinId="9" hidden="1"/>
    <cellStyle name="Followed Hyperlink" xfId="25148" builtinId="9" hidden="1"/>
    <cellStyle name="Followed Hyperlink" xfId="26180" builtinId="9" hidden="1"/>
    <cellStyle name="Followed Hyperlink" xfId="26149" builtinId="9" hidden="1"/>
    <cellStyle name="Followed Hyperlink" xfId="26183" builtinId="9" hidden="1"/>
    <cellStyle name="Followed Hyperlink" xfId="26385" builtinId="9" hidden="1"/>
    <cellStyle name="Followed Hyperlink" xfId="26383" builtinId="9" hidden="1"/>
    <cellStyle name="Followed Hyperlink" xfId="25156" builtinId="9" hidden="1"/>
    <cellStyle name="Followed Hyperlink" xfId="26483" builtinId="9" hidden="1"/>
    <cellStyle name="Followed Hyperlink" xfId="26489" builtinId="9" hidden="1"/>
    <cellStyle name="Followed Hyperlink" xfId="26258" builtinId="9" hidden="1"/>
    <cellStyle name="Followed Hyperlink" xfId="26145" builtinId="9" hidden="1"/>
    <cellStyle name="Followed Hyperlink" xfId="26482" builtinId="9" hidden="1"/>
    <cellStyle name="Followed Hyperlink" xfId="25244" builtinId="9" hidden="1"/>
    <cellStyle name="Followed Hyperlink" xfId="27474" builtinId="9" hidden="1"/>
    <cellStyle name="Followed Hyperlink" xfId="27478" builtinId="9" hidden="1"/>
    <cellStyle name="Followed Hyperlink" xfId="27482" builtinId="9" hidden="1"/>
    <cellStyle name="Followed Hyperlink" xfId="27486" builtinId="9" hidden="1"/>
    <cellStyle name="Followed Hyperlink" xfId="27490" builtinId="9" hidden="1"/>
    <cellStyle name="Followed Hyperlink" xfId="27494" builtinId="9" hidden="1"/>
    <cellStyle name="Followed Hyperlink" xfId="27498" builtinId="9" hidden="1"/>
    <cellStyle name="Followed Hyperlink" xfId="27228" builtinId="9" hidden="1"/>
    <cellStyle name="Followed Hyperlink" xfId="27505" builtinId="9" hidden="1"/>
    <cellStyle name="Followed Hyperlink" xfId="27509" builtinId="9" hidden="1"/>
    <cellStyle name="Followed Hyperlink" xfId="27513" builtinId="9" hidden="1"/>
    <cellStyle name="Followed Hyperlink" xfId="27517" builtinId="9" hidden="1"/>
    <cellStyle name="Followed Hyperlink" xfId="27521" builtinId="9" hidden="1"/>
    <cellStyle name="Followed Hyperlink" xfId="27525" builtinId="9" hidden="1"/>
    <cellStyle name="Followed Hyperlink" xfId="27529" builtinId="9" hidden="1"/>
    <cellStyle name="Followed Hyperlink" xfId="27533" builtinId="9" hidden="1"/>
    <cellStyle name="Followed Hyperlink" xfId="27537" builtinId="9" hidden="1"/>
    <cellStyle name="Followed Hyperlink" xfId="27541" builtinId="9" hidden="1"/>
    <cellStyle name="Followed Hyperlink" xfId="27545" builtinId="9" hidden="1"/>
    <cellStyle name="Followed Hyperlink" xfId="27549" builtinId="9" hidden="1"/>
    <cellStyle name="Followed Hyperlink" xfId="27553" builtinId="9" hidden="1"/>
    <cellStyle name="Followed Hyperlink" xfId="27557" builtinId="9" hidden="1"/>
    <cellStyle name="Followed Hyperlink" xfId="27561" builtinId="9" hidden="1"/>
    <cellStyle name="Followed Hyperlink" xfId="27565" builtinId="9" hidden="1"/>
    <cellStyle name="Followed Hyperlink" xfId="27569" builtinId="9" hidden="1"/>
    <cellStyle name="Followed Hyperlink" xfId="27573" builtinId="9" hidden="1"/>
    <cellStyle name="Followed Hyperlink" xfId="27577" builtinId="9" hidden="1"/>
    <cellStyle name="Followed Hyperlink" xfId="27581" builtinId="9" hidden="1"/>
    <cellStyle name="Followed Hyperlink" xfId="27585" builtinId="9" hidden="1"/>
    <cellStyle name="Followed Hyperlink" xfId="27589" builtinId="9" hidden="1"/>
    <cellStyle name="Followed Hyperlink" xfId="27593" builtinId="9" hidden="1"/>
    <cellStyle name="Followed Hyperlink" xfId="27597" builtinId="9" hidden="1"/>
    <cellStyle name="Followed Hyperlink" xfId="27601" builtinId="9" hidden="1"/>
    <cellStyle name="Followed Hyperlink" xfId="26313" builtinId="9" hidden="1"/>
    <cellStyle name="Followed Hyperlink" xfId="27608" builtinId="9" hidden="1"/>
    <cellStyle name="Followed Hyperlink" xfId="27612" builtinId="9" hidden="1"/>
    <cellStyle name="Followed Hyperlink" xfId="27616" builtinId="9" hidden="1"/>
    <cellStyle name="Followed Hyperlink" xfId="27620" builtinId="9" hidden="1"/>
    <cellStyle name="Followed Hyperlink" xfId="27624" builtinId="9" hidden="1"/>
    <cellStyle name="Followed Hyperlink" xfId="27628" builtinId="9" hidden="1"/>
    <cellStyle name="Followed Hyperlink" xfId="27632" builtinId="9" hidden="1"/>
    <cellStyle name="Followed Hyperlink" xfId="27636" builtinId="9" hidden="1"/>
    <cellStyle name="Followed Hyperlink" xfId="27640" builtinId="9" hidden="1"/>
    <cellStyle name="Followed Hyperlink" xfId="27644" builtinId="9" hidden="1"/>
    <cellStyle name="Followed Hyperlink" xfId="27648" builtinId="9" hidden="1"/>
    <cellStyle name="Followed Hyperlink" xfId="27652" builtinId="9" hidden="1"/>
    <cellStyle name="Followed Hyperlink" xfId="27656" builtinId="9" hidden="1"/>
    <cellStyle name="Followed Hyperlink" xfId="25266" builtinId="9" hidden="1"/>
    <cellStyle name="Followed Hyperlink" xfId="27438" builtinId="9" hidden="1"/>
    <cellStyle name="Followed Hyperlink" xfId="25963" builtinId="9" hidden="1"/>
    <cellStyle name="Followed Hyperlink" xfId="26184" builtinId="9" hidden="1"/>
    <cellStyle name="Followed Hyperlink" xfId="26244" builtinId="9" hidden="1"/>
    <cellStyle name="Followed Hyperlink" xfId="26494" builtinId="9" hidden="1"/>
    <cellStyle name="Followed Hyperlink" xfId="26242" builtinId="9" hidden="1"/>
    <cellStyle name="Followed Hyperlink" xfId="26352" builtinId="9" hidden="1"/>
    <cellStyle name="Followed Hyperlink" xfId="25297" builtinId="9" hidden="1"/>
    <cellStyle name="Followed Hyperlink" xfId="25199" builtinId="9" hidden="1"/>
    <cellStyle name="Followed Hyperlink" xfId="25154" builtinId="9" hidden="1"/>
    <cellStyle name="Followed Hyperlink" xfId="26276" builtinId="9" hidden="1"/>
    <cellStyle name="Followed Hyperlink" xfId="26160" builtinId="9" hidden="1"/>
    <cellStyle name="Followed Hyperlink" xfId="26355" builtinId="9" hidden="1"/>
    <cellStyle name="Followed Hyperlink" xfId="26398" builtinId="9" hidden="1"/>
    <cellStyle name="Followed Hyperlink" xfId="26455" builtinId="9" hidden="1"/>
    <cellStyle name="Followed Hyperlink" xfId="26238" builtinId="9" hidden="1"/>
    <cellStyle name="Followed Hyperlink" xfId="26260" builtinId="9" hidden="1"/>
    <cellStyle name="Followed Hyperlink" xfId="26340" builtinId="9" hidden="1"/>
    <cellStyle name="Followed Hyperlink" xfId="26440" builtinId="9" hidden="1"/>
    <cellStyle name="Followed Hyperlink" xfId="26436" builtinId="9" hidden="1"/>
    <cellStyle name="Followed Hyperlink" xfId="26424" builtinId="9" hidden="1"/>
    <cellStyle name="Followed Hyperlink" xfId="24714" builtinId="9" hidden="1"/>
    <cellStyle name="Followed Hyperlink" xfId="26162" builtinId="9" hidden="1"/>
    <cellStyle name="Followed Hyperlink" xfId="26284" builtinId="9" hidden="1"/>
    <cellStyle name="Followed Hyperlink" xfId="25147" builtinId="9" hidden="1"/>
    <cellStyle name="Followed Hyperlink" xfId="26191" builtinId="9" hidden="1"/>
    <cellStyle name="Followed Hyperlink" xfId="26193" builtinId="9" hidden="1"/>
    <cellStyle name="Followed Hyperlink" xfId="25962" builtinId="9" hidden="1"/>
    <cellStyle name="Followed Hyperlink" xfId="26263" builtinId="9" hidden="1"/>
    <cellStyle name="Followed Hyperlink" xfId="25153" builtinId="9" hidden="1"/>
    <cellStyle name="Followed Hyperlink" xfId="26493" builtinId="9" hidden="1"/>
    <cellStyle name="Followed Hyperlink" xfId="26479" builtinId="9" hidden="1"/>
    <cellStyle name="Followed Hyperlink" xfId="26275" builtinId="9" hidden="1"/>
    <cellStyle name="Followed Hyperlink" xfId="25152" builtinId="9" hidden="1"/>
    <cellStyle name="Followed Hyperlink" xfId="26196" builtinId="9" hidden="1"/>
    <cellStyle name="Followed Hyperlink" xfId="26197" builtinId="9" hidden="1"/>
    <cellStyle name="Followed Hyperlink" xfId="26171" builtinId="9" hidden="1"/>
    <cellStyle name="Followed Hyperlink" xfId="26173" builtinId="9" hidden="1"/>
    <cellStyle name="Followed Hyperlink" xfId="26287" builtinId="9" hidden="1"/>
    <cellStyle name="Followed Hyperlink" xfId="25520" builtinId="9" hidden="1"/>
    <cellStyle name="Followed Hyperlink" xfId="27227" builtinId="9" hidden="1"/>
    <cellStyle name="Followed Hyperlink" xfId="26215" builtinId="9" hidden="1"/>
    <cellStyle name="Followed Hyperlink" xfId="27203" builtinId="9" hidden="1"/>
    <cellStyle name="Followed Hyperlink" xfId="24684" builtinId="9" hidden="1"/>
    <cellStyle name="Followed Hyperlink" xfId="27202" builtinId="9" hidden="1"/>
    <cellStyle name="Followed Hyperlink" xfId="26133" builtinId="9" hidden="1"/>
    <cellStyle name="Followed Hyperlink" xfId="27307" builtinId="9" hidden="1"/>
    <cellStyle name="Followed Hyperlink" xfId="27201" builtinId="9" hidden="1"/>
    <cellStyle name="Followed Hyperlink" xfId="27200" builtinId="9" hidden="1"/>
    <cellStyle name="Followed Hyperlink" xfId="26314" builtinId="9" hidden="1"/>
    <cellStyle name="Followed Hyperlink" xfId="27198" builtinId="9" hidden="1"/>
    <cellStyle name="Followed Hyperlink" xfId="27345" builtinId="9" hidden="1"/>
    <cellStyle name="Followed Hyperlink" xfId="24788" builtinId="9" hidden="1"/>
    <cellStyle name="Followed Hyperlink" xfId="27195" builtinId="9" hidden="1"/>
    <cellStyle name="Followed Hyperlink" xfId="27431" builtinId="9" hidden="1"/>
    <cellStyle name="Followed Hyperlink" xfId="27427" builtinId="9" hidden="1"/>
    <cellStyle name="Followed Hyperlink" xfId="27390" builtinId="9" hidden="1"/>
    <cellStyle name="Followed Hyperlink" xfId="27389" builtinId="9" hidden="1"/>
    <cellStyle name="Followed Hyperlink" xfId="27388" builtinId="9" hidden="1"/>
    <cellStyle name="Followed Hyperlink" xfId="27350" builtinId="9" hidden="1"/>
    <cellStyle name="Followed Hyperlink" xfId="27416" builtinId="9" hidden="1"/>
    <cellStyle name="Followed Hyperlink" xfId="27409" builtinId="9" hidden="1"/>
    <cellStyle name="Followed Hyperlink" xfId="27380" builtinId="9" hidden="1"/>
    <cellStyle name="Followed Hyperlink" xfId="27347" builtinId="9" hidden="1"/>
    <cellStyle name="Followed Hyperlink" xfId="27277" builtinId="9" hidden="1"/>
    <cellStyle name="Followed Hyperlink" xfId="27419" builtinId="9" hidden="1"/>
    <cellStyle name="Followed Hyperlink" xfId="27411" builtinId="9" hidden="1"/>
    <cellStyle name="Followed Hyperlink" xfId="27382" builtinId="9" hidden="1"/>
    <cellStyle name="Followed Hyperlink" xfId="27349" builtinId="9" hidden="1"/>
    <cellStyle name="Followed Hyperlink" xfId="27303" builtinId="9" hidden="1"/>
    <cellStyle name="Followed Hyperlink" xfId="27377" builtinId="9" hidden="1"/>
    <cellStyle name="Followed Hyperlink" xfId="27185" builtinId="9" hidden="1"/>
    <cellStyle name="Followed Hyperlink" xfId="27184" builtinId="9" hidden="1"/>
    <cellStyle name="Followed Hyperlink" xfId="27183" builtinId="9" hidden="1"/>
    <cellStyle name="Followed Hyperlink" xfId="27182" builtinId="9" hidden="1"/>
    <cellStyle name="Followed Hyperlink" xfId="27181" builtinId="9" hidden="1"/>
    <cellStyle name="Followed Hyperlink" xfId="27180" builtinId="9" hidden="1"/>
    <cellStyle name="Followed Hyperlink" xfId="27179" builtinId="9" hidden="1"/>
    <cellStyle name="Followed Hyperlink" xfId="27178" builtinId="9" hidden="1"/>
    <cellStyle name="Followed Hyperlink" xfId="25151" builtinId="9" hidden="1"/>
    <cellStyle name="Followed Hyperlink" xfId="27302" builtinId="9" hidden="1"/>
    <cellStyle name="Followed Hyperlink" xfId="26410" builtinId="9" hidden="1"/>
    <cellStyle name="Followed Hyperlink" xfId="27301" builtinId="9" hidden="1"/>
    <cellStyle name="Followed Hyperlink" xfId="27177" builtinId="9" hidden="1"/>
    <cellStyle name="Followed Hyperlink" xfId="26320" builtinId="9" hidden="1"/>
    <cellStyle name="Followed Hyperlink" xfId="26446" builtinId="9" hidden="1"/>
    <cellStyle name="Followed Hyperlink" xfId="27252" builtinId="9" hidden="1"/>
    <cellStyle name="Followed Hyperlink" xfId="27176" builtinId="9" hidden="1"/>
    <cellStyle name="Followed Hyperlink" xfId="24840" builtinId="9" hidden="1"/>
    <cellStyle name="Followed Hyperlink" xfId="27267" builtinId="9" hidden="1"/>
    <cellStyle name="Followed Hyperlink" xfId="27266" builtinId="9" hidden="1"/>
    <cellStyle name="Followed Hyperlink" xfId="27300" builtinId="9" hidden="1"/>
    <cellStyle name="Followed Hyperlink" xfId="27242" builtinId="9" hidden="1"/>
    <cellStyle name="Followed Hyperlink" xfId="25478" builtinId="9" hidden="1"/>
    <cellStyle name="Followed Hyperlink" xfId="27175" builtinId="9" hidden="1"/>
    <cellStyle name="Followed Hyperlink" xfId="27092" builtinId="9" hidden="1"/>
    <cellStyle name="Followed Hyperlink" xfId="26411" builtinId="9" hidden="1"/>
    <cellStyle name="Followed Hyperlink" xfId="27091" builtinId="9" hidden="1"/>
    <cellStyle name="Followed Hyperlink" xfId="26464" builtinId="9" hidden="1"/>
    <cellStyle name="Followed Hyperlink" xfId="26241" builtinId="9" hidden="1"/>
    <cellStyle name="Followed Hyperlink" xfId="27281" builtinId="9" hidden="1"/>
    <cellStyle name="Followed Hyperlink" xfId="27090" builtinId="9" hidden="1"/>
    <cellStyle name="Followed Hyperlink" xfId="26413" builtinId="9" hidden="1"/>
    <cellStyle name="Followed Hyperlink" xfId="27089" builtinId="9" hidden="1"/>
    <cellStyle name="Followed Hyperlink" xfId="26465" builtinId="9" hidden="1"/>
    <cellStyle name="Followed Hyperlink" xfId="26361" builtinId="9" hidden="1"/>
    <cellStyle name="Followed Hyperlink" xfId="27280" builtinId="9" hidden="1"/>
    <cellStyle name="Followed Hyperlink" xfId="26939" builtinId="9" hidden="1"/>
    <cellStyle name="Followed Hyperlink" xfId="26454" builtinId="9" hidden="1"/>
    <cellStyle name="Followed Hyperlink" xfId="26114" builtinId="9" hidden="1"/>
    <cellStyle name="Followed Hyperlink" xfId="26481" builtinId="9" hidden="1"/>
    <cellStyle name="Followed Hyperlink" xfId="26136" builtinId="9" hidden="1"/>
    <cellStyle name="Followed Hyperlink" xfId="27448" builtinId="9" hidden="1"/>
    <cellStyle name="Followed Hyperlink" xfId="27279" builtinId="9" hidden="1"/>
    <cellStyle name="Followed Hyperlink" xfId="27324" builtinId="9" hidden="1"/>
    <cellStyle name="Followed Hyperlink" xfId="27174" builtinId="9" hidden="1"/>
    <cellStyle name="Followed Hyperlink" xfId="26880" builtinId="9" hidden="1"/>
    <cellStyle name="Followed Hyperlink" xfId="26457" builtinId="9" hidden="1"/>
    <cellStyle name="Followed Hyperlink" xfId="26935" builtinId="9" hidden="1"/>
    <cellStyle name="Followed Hyperlink" xfId="26488" builtinId="9" hidden="1"/>
    <cellStyle name="Followed Hyperlink" xfId="26271" builtinId="9" hidden="1"/>
    <cellStyle name="Followed Hyperlink" xfId="27278" builtinId="9" hidden="1"/>
    <cellStyle name="Followed Hyperlink" xfId="26881" builtinId="9" hidden="1"/>
    <cellStyle name="Followed Hyperlink" xfId="25350" builtinId="9" hidden="1"/>
    <cellStyle name="Followed Hyperlink" xfId="26882" builtinId="9" hidden="1"/>
    <cellStyle name="Followed Hyperlink" xfId="26492" builtinId="9" hidden="1"/>
    <cellStyle name="Followed Hyperlink" xfId="26883" builtinId="9" hidden="1"/>
    <cellStyle name="Followed Hyperlink" xfId="26249" builtinId="9" hidden="1"/>
    <cellStyle name="Followed Hyperlink" xfId="24827" builtinId="9" hidden="1"/>
    <cellStyle name="Followed Hyperlink" xfId="26680" builtinId="9" hidden="1"/>
    <cellStyle name="Followed Hyperlink" xfId="26466" builtinId="9" hidden="1"/>
    <cellStyle name="Followed Hyperlink" xfId="27808" builtinId="9" hidden="1"/>
    <cellStyle name="Followed Hyperlink" xfId="27809" builtinId="9" hidden="1"/>
    <cellStyle name="Followed Hyperlink" xfId="27810" builtinId="9" hidden="1"/>
    <cellStyle name="Followed Hyperlink" xfId="27811" builtinId="9" hidden="1"/>
    <cellStyle name="Followed Hyperlink" xfId="27812" builtinId="9" hidden="1"/>
    <cellStyle name="Followed Hyperlink" xfId="27813" builtinId="9" hidden="1"/>
    <cellStyle name="Followed Hyperlink" xfId="27814" builtinId="9" hidden="1"/>
    <cellStyle name="Followed Hyperlink" xfId="27815" builtinId="9" hidden="1"/>
    <cellStyle name="Followed Hyperlink" xfId="27816" builtinId="9" hidden="1"/>
    <cellStyle name="Followed Hyperlink" xfId="27817" builtinId="9" hidden="1"/>
    <cellStyle name="Followed Hyperlink" xfId="27818" builtinId="9" hidden="1"/>
    <cellStyle name="Followed Hyperlink" xfId="27819" builtinId="9" hidden="1"/>
    <cellStyle name="Followed Hyperlink" xfId="27820" builtinId="9" hidden="1"/>
    <cellStyle name="Followed Hyperlink" xfId="27821" builtinId="9" hidden="1"/>
    <cellStyle name="Followed Hyperlink" xfId="27822" builtinId="9" hidden="1"/>
    <cellStyle name="Followed Hyperlink" xfId="27823" builtinId="9" hidden="1"/>
    <cellStyle name="Followed Hyperlink" xfId="27824" builtinId="9" hidden="1"/>
    <cellStyle name="Followed Hyperlink" xfId="27825" builtinId="9" hidden="1"/>
    <cellStyle name="Followed Hyperlink" xfId="27826" builtinId="9" hidden="1"/>
    <cellStyle name="Followed Hyperlink" xfId="27827" builtinId="9" hidden="1"/>
    <cellStyle name="Followed Hyperlink" xfId="27828" builtinId="9" hidden="1"/>
    <cellStyle name="Followed Hyperlink" xfId="27829" builtinId="9" hidden="1"/>
    <cellStyle name="Followed Hyperlink" xfId="27830" builtinId="9" hidden="1"/>
    <cellStyle name="Followed Hyperlink" xfId="27831" builtinId="9" hidden="1"/>
    <cellStyle name="Followed Hyperlink" xfId="27832" builtinId="9" hidden="1"/>
    <cellStyle name="Followed Hyperlink" xfId="27833" builtinId="9" hidden="1"/>
    <cellStyle name="Followed Hyperlink" xfId="27834" builtinId="9" hidden="1"/>
    <cellStyle name="Followed Hyperlink" xfId="27835" builtinId="9" hidden="1"/>
    <cellStyle name="Followed Hyperlink" xfId="27836" builtinId="9" hidden="1"/>
    <cellStyle name="Followed Hyperlink" xfId="27837" builtinId="9" hidden="1"/>
    <cellStyle name="Followed Hyperlink" xfId="27838" builtinId="9" hidden="1"/>
    <cellStyle name="Followed Hyperlink" xfId="27839" builtinId="9" hidden="1"/>
    <cellStyle name="Followed Hyperlink" xfId="27840"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46" builtinId="9" hidden="1"/>
    <cellStyle name="Followed Hyperlink" xfId="27852" builtinId="9" hidden="1"/>
    <cellStyle name="Followed Hyperlink" xfId="27853" builtinId="9" hidden="1"/>
    <cellStyle name="Followed Hyperlink" xfId="27854" builtinId="9" hidden="1"/>
    <cellStyle name="Followed Hyperlink" xfId="27855" builtinId="9" hidden="1"/>
    <cellStyle name="Followed Hyperlink" xfId="27856" builtinId="9" hidden="1"/>
    <cellStyle name="Followed Hyperlink" xfId="27857" builtinId="9" hidden="1"/>
    <cellStyle name="Followed Hyperlink" xfId="27858" builtinId="9" hidden="1"/>
    <cellStyle name="Followed Hyperlink" xfId="27859" builtinId="9" hidden="1"/>
    <cellStyle name="Followed Hyperlink" xfId="27860" builtinId="9" hidden="1"/>
    <cellStyle name="Followed Hyperlink" xfId="27861" builtinId="9" hidden="1"/>
    <cellStyle name="Followed Hyperlink" xfId="27862" builtinId="9" hidden="1"/>
    <cellStyle name="Followed Hyperlink" xfId="27863" builtinId="9" hidden="1"/>
    <cellStyle name="Followed Hyperlink" xfId="27864" builtinId="9" hidden="1"/>
    <cellStyle name="Followed Hyperlink" xfId="27865" builtinId="9" hidden="1"/>
    <cellStyle name="Followed Hyperlink" xfId="27866" builtinId="9" hidden="1"/>
    <cellStyle name="Followed Hyperlink" xfId="27867" builtinId="9" hidden="1"/>
    <cellStyle name="Followed Hyperlink" xfId="27868" builtinId="9" hidden="1"/>
    <cellStyle name="Followed Hyperlink" xfId="27869" builtinId="9" hidden="1"/>
    <cellStyle name="Followed Hyperlink" xfId="27870" builtinId="9" hidden="1"/>
    <cellStyle name="Followed Hyperlink" xfId="27871" builtinId="9" hidden="1"/>
    <cellStyle name="Followed Hyperlink" xfId="27872" builtinId="9" hidden="1"/>
    <cellStyle name="Followed Hyperlink" xfId="27873" builtinId="9" hidden="1"/>
    <cellStyle name="Followed Hyperlink" xfId="27874" builtinId="9" hidden="1"/>
    <cellStyle name="Followed Hyperlink" xfId="27875" builtinId="9" hidden="1"/>
    <cellStyle name="Followed Hyperlink" xfId="27876" builtinId="9" hidden="1"/>
    <cellStyle name="Followed Hyperlink" xfId="27877" builtinId="9" hidden="1"/>
    <cellStyle name="Followed Hyperlink" xfId="27878"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4" builtinId="9" hidden="1"/>
    <cellStyle name="Followed Hyperlink" xfId="27885" builtinId="9" hidden="1"/>
    <cellStyle name="Followed Hyperlink" xfId="27886" builtinId="9" hidden="1"/>
    <cellStyle name="Followed Hyperlink" xfId="27887" builtinId="9" hidden="1"/>
    <cellStyle name="Followed Hyperlink" xfId="27888" builtinId="9" hidden="1"/>
    <cellStyle name="Followed Hyperlink" xfId="27889" builtinId="9" hidden="1"/>
    <cellStyle name="Followed Hyperlink" xfId="27890" builtinId="9" hidden="1"/>
    <cellStyle name="Followed Hyperlink" xfId="27891" builtinId="9" hidden="1"/>
    <cellStyle name="Followed Hyperlink" xfId="27892" builtinId="9" hidden="1"/>
    <cellStyle name="Followed Hyperlink" xfId="27893" builtinId="9" hidden="1"/>
    <cellStyle name="Followed Hyperlink" xfId="27894" builtinId="9" hidden="1"/>
    <cellStyle name="Followed Hyperlink" xfId="27895" builtinId="9" hidden="1"/>
    <cellStyle name="Followed Hyperlink" xfId="27896" builtinId="9" hidden="1"/>
    <cellStyle name="Followed Hyperlink" xfId="27897" builtinId="9" hidden="1"/>
    <cellStyle name="Followed Hyperlink" xfId="27898" builtinId="9" hidden="1"/>
    <cellStyle name="Followed Hyperlink" xfId="27899" builtinId="9" hidden="1"/>
    <cellStyle name="Followed Hyperlink" xfId="27900" builtinId="9" hidden="1"/>
    <cellStyle name="Followed Hyperlink" xfId="27901" builtinId="9" hidden="1"/>
    <cellStyle name="Followed Hyperlink" xfId="27908" builtinId="9" hidden="1"/>
    <cellStyle name="Followed Hyperlink" xfId="27909" builtinId="9" hidden="1"/>
    <cellStyle name="Followed Hyperlink" xfId="27910" builtinId="9" hidden="1"/>
    <cellStyle name="Followed Hyperlink" xfId="27911" builtinId="9" hidden="1"/>
    <cellStyle name="Followed Hyperlink" xfId="27912" builtinId="9" hidden="1"/>
    <cellStyle name="Followed Hyperlink" xfId="27913" builtinId="9" hidden="1"/>
    <cellStyle name="Followed Hyperlink" xfId="27914" builtinId="9" hidden="1"/>
    <cellStyle name="Followed Hyperlink" xfId="27915" builtinId="9" hidden="1"/>
    <cellStyle name="Followed Hyperlink" xfId="27916"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2" builtinId="9" hidden="1"/>
    <cellStyle name="Followed Hyperlink" xfId="27923" builtinId="9" hidden="1"/>
    <cellStyle name="Followed Hyperlink" xfId="27924" builtinId="9" hidden="1"/>
    <cellStyle name="Followed Hyperlink" xfId="27925" builtinId="9" hidden="1"/>
    <cellStyle name="Followed Hyperlink" xfId="27926" builtinId="9" hidden="1"/>
    <cellStyle name="Followed Hyperlink" xfId="27927" builtinId="9" hidden="1"/>
    <cellStyle name="Followed Hyperlink" xfId="27928" builtinId="9" hidden="1"/>
    <cellStyle name="Followed Hyperlink" xfId="27929" builtinId="9" hidden="1"/>
    <cellStyle name="Followed Hyperlink" xfId="27930" builtinId="9" hidden="1"/>
    <cellStyle name="Followed Hyperlink" xfId="27931" builtinId="9" hidden="1"/>
    <cellStyle name="Followed Hyperlink" xfId="27932" builtinId="9" hidden="1"/>
    <cellStyle name="Followed Hyperlink" xfId="27933" builtinId="9" hidden="1"/>
    <cellStyle name="Followed Hyperlink" xfId="27934" builtinId="9" hidden="1"/>
    <cellStyle name="Followed Hyperlink" xfId="27935" builtinId="9" hidden="1"/>
    <cellStyle name="Followed Hyperlink" xfId="27936" builtinId="9" hidden="1"/>
    <cellStyle name="Followed Hyperlink" xfId="27937" builtinId="9" hidden="1"/>
    <cellStyle name="Followed Hyperlink" xfId="27938" builtinId="9" hidden="1"/>
    <cellStyle name="Followed Hyperlink" xfId="27939" builtinId="9" hidden="1"/>
    <cellStyle name="Followed Hyperlink" xfId="27940" builtinId="9" hidden="1"/>
    <cellStyle name="Followed Hyperlink" xfId="27941" builtinId="9" hidden="1"/>
    <cellStyle name="Followed Hyperlink" xfId="27942" builtinId="9" hidden="1"/>
    <cellStyle name="Followed Hyperlink" xfId="27943" builtinId="9" hidden="1"/>
    <cellStyle name="Followed Hyperlink" xfId="27944" builtinId="9" hidden="1"/>
    <cellStyle name="Followed Hyperlink" xfId="27945" builtinId="9" hidden="1"/>
    <cellStyle name="Followed Hyperlink" xfId="27946" builtinId="9" hidden="1"/>
    <cellStyle name="Followed Hyperlink" xfId="27947" builtinId="9" hidden="1"/>
    <cellStyle name="Followed Hyperlink" xfId="27948" builtinId="9" hidden="1"/>
    <cellStyle name="Followed Hyperlink" xfId="27949" builtinId="9" hidden="1"/>
    <cellStyle name="Followed Hyperlink" xfId="27950" builtinId="9" hidden="1"/>
    <cellStyle name="Followed Hyperlink" xfId="27951" builtinId="9" hidden="1"/>
    <cellStyle name="Followed Hyperlink" xfId="27952" builtinId="9" hidden="1"/>
    <cellStyle name="Followed Hyperlink" xfId="27953" builtinId="9" hidden="1"/>
    <cellStyle name="Followed Hyperlink" xfId="27954"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0" builtinId="9" hidden="1"/>
    <cellStyle name="Followed Hyperlink" xfId="27961" builtinId="9" hidden="1"/>
    <cellStyle name="Followed Hyperlink" xfId="27962" builtinId="9" hidden="1"/>
    <cellStyle name="Followed Hyperlink" xfId="27963" builtinId="9" hidden="1"/>
    <cellStyle name="Followed Hyperlink" xfId="27964" builtinId="9" hidden="1"/>
    <cellStyle name="Followed Hyperlink" xfId="27965" builtinId="9" hidden="1"/>
    <cellStyle name="Followed Hyperlink" xfId="27966" builtinId="9" hidden="1"/>
    <cellStyle name="Followed Hyperlink" xfId="27967" builtinId="9" hidden="1"/>
    <cellStyle name="Followed Hyperlink" xfId="27968" builtinId="9" hidden="1"/>
    <cellStyle name="Followed Hyperlink" xfId="27969" builtinId="9" hidden="1"/>
    <cellStyle name="Followed Hyperlink" xfId="27970" builtinId="9" hidden="1"/>
    <cellStyle name="Followed Hyperlink" xfId="27971" builtinId="9" hidden="1"/>
    <cellStyle name="Followed Hyperlink" xfId="27972" builtinId="9" hidden="1"/>
    <cellStyle name="Followed Hyperlink" xfId="27973" builtinId="9" hidden="1"/>
    <cellStyle name="Followed Hyperlink" xfId="27974" builtinId="9" hidden="1"/>
    <cellStyle name="Followed Hyperlink" xfId="27975" builtinId="9" hidden="1"/>
    <cellStyle name="Followed Hyperlink" xfId="27976" builtinId="9" hidden="1"/>
    <cellStyle name="Followed Hyperlink" xfId="27977" builtinId="9" hidden="1"/>
    <cellStyle name="Followed Hyperlink" xfId="27978" builtinId="9" hidden="1"/>
    <cellStyle name="Followed Hyperlink" xfId="27979" builtinId="9" hidden="1"/>
    <cellStyle name="Followed Hyperlink" xfId="27980" builtinId="9" hidden="1"/>
    <cellStyle name="Followed Hyperlink" xfId="27981" builtinId="9" hidden="1"/>
    <cellStyle name="Followed Hyperlink" xfId="27982" builtinId="9" hidden="1"/>
    <cellStyle name="Followed Hyperlink" xfId="27983" builtinId="9" hidden="1"/>
    <cellStyle name="Followed Hyperlink" xfId="27984" builtinId="9" hidden="1"/>
    <cellStyle name="Followed Hyperlink" xfId="27985" builtinId="9" hidden="1"/>
    <cellStyle name="Followed Hyperlink" xfId="27986" builtinId="9" hidden="1"/>
    <cellStyle name="Followed Hyperlink" xfId="27987" builtinId="9" hidden="1"/>
    <cellStyle name="Followed Hyperlink" xfId="27988" builtinId="9" hidden="1"/>
    <cellStyle name="Followed Hyperlink" xfId="27989" builtinId="9" hidden="1"/>
    <cellStyle name="Followed Hyperlink" xfId="27990" builtinId="9" hidden="1"/>
    <cellStyle name="Followed Hyperlink" xfId="27991" builtinId="9" hidden="1"/>
    <cellStyle name="Followed Hyperlink" xfId="27992"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7998" builtinId="9" hidden="1"/>
    <cellStyle name="Followed Hyperlink" xfId="27999" builtinId="9" hidden="1"/>
    <cellStyle name="Followed Hyperlink" xfId="28000" builtinId="9" hidden="1"/>
    <cellStyle name="Followed Hyperlink" xfId="28001" builtinId="9" hidden="1"/>
    <cellStyle name="Followed Hyperlink" xfId="28002" builtinId="9" hidden="1"/>
    <cellStyle name="Followed Hyperlink" xfId="28003" builtinId="9" hidden="1"/>
    <cellStyle name="Followed Hyperlink" xfId="28004" builtinId="9" hidden="1"/>
    <cellStyle name="Followed Hyperlink" xfId="28005" builtinId="9" hidden="1"/>
    <cellStyle name="Followed Hyperlink" xfId="28006" builtinId="9" hidden="1"/>
    <cellStyle name="Followed Hyperlink" xfId="28007" builtinId="9" hidden="1"/>
    <cellStyle name="Followed Hyperlink" xfId="28008" builtinId="9" hidden="1"/>
    <cellStyle name="Followed Hyperlink" xfId="28009" builtinId="9" hidden="1"/>
    <cellStyle name="Followed Hyperlink" xfId="28010" builtinId="9" hidden="1"/>
    <cellStyle name="Followed Hyperlink" xfId="28011" builtinId="9" hidden="1"/>
    <cellStyle name="Followed Hyperlink" xfId="28012" builtinId="9" hidden="1"/>
    <cellStyle name="Followed Hyperlink" xfId="28013" builtinId="9" hidden="1"/>
    <cellStyle name="Followed Hyperlink" xfId="28014" builtinId="9" hidden="1"/>
    <cellStyle name="Followed Hyperlink" xfId="28015" builtinId="9" hidden="1"/>
    <cellStyle name="Followed Hyperlink" xfId="28016" builtinId="9" hidden="1"/>
    <cellStyle name="Followed Hyperlink" xfId="28017" builtinId="9" hidden="1"/>
    <cellStyle name="Followed Hyperlink" xfId="28018" builtinId="9" hidden="1"/>
    <cellStyle name="Followed Hyperlink" xfId="28019" builtinId="9" hidden="1"/>
    <cellStyle name="Followed Hyperlink" xfId="28020" builtinId="9" hidden="1"/>
    <cellStyle name="Followed Hyperlink" xfId="28021" builtinId="9" hidden="1"/>
    <cellStyle name="Followed Hyperlink" xfId="28022" builtinId="9" hidden="1"/>
    <cellStyle name="Followed Hyperlink" xfId="28023" builtinId="9" hidden="1"/>
    <cellStyle name="Followed Hyperlink" xfId="28024" builtinId="9" hidden="1"/>
    <cellStyle name="Followed Hyperlink" xfId="28025" builtinId="9" hidden="1"/>
    <cellStyle name="Followed Hyperlink" xfId="28026" builtinId="9" hidden="1"/>
    <cellStyle name="Followed Hyperlink" xfId="28027" builtinId="9" hidden="1"/>
    <cellStyle name="Followed Hyperlink" xfId="28028" builtinId="9" hidden="1"/>
    <cellStyle name="Followed Hyperlink" xfId="28029" builtinId="9" hidden="1"/>
    <cellStyle name="Followed Hyperlink" xfId="28030"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36" builtinId="9" hidden="1"/>
    <cellStyle name="Followed Hyperlink" xfId="28037" builtinId="9" hidden="1"/>
    <cellStyle name="Followed Hyperlink" xfId="28038" builtinId="9" hidden="1"/>
    <cellStyle name="Followed Hyperlink" xfId="28039" builtinId="9" hidden="1"/>
    <cellStyle name="Followed Hyperlink" xfId="28040" builtinId="9" hidden="1"/>
    <cellStyle name="Followed Hyperlink" xfId="28041" builtinId="9" hidden="1"/>
    <cellStyle name="Followed Hyperlink" xfId="28042" builtinId="9" hidden="1"/>
    <cellStyle name="Followed Hyperlink" xfId="28043" builtinId="9" hidden="1"/>
    <cellStyle name="Followed Hyperlink" xfId="28044" builtinId="9" hidden="1"/>
    <cellStyle name="Followed Hyperlink" xfId="28045" builtinId="9" hidden="1"/>
    <cellStyle name="Followed Hyperlink" xfId="28046" builtinId="9" hidden="1"/>
    <cellStyle name="Followed Hyperlink" xfId="28047" builtinId="9" hidden="1"/>
    <cellStyle name="Followed Hyperlink" xfId="28048" builtinId="9" hidden="1"/>
    <cellStyle name="Followed Hyperlink" xfId="28049" builtinId="9" hidden="1"/>
    <cellStyle name="Followed Hyperlink" xfId="28050" builtinId="9" hidden="1"/>
    <cellStyle name="Followed Hyperlink" xfId="28051" builtinId="9" hidden="1"/>
    <cellStyle name="Followed Hyperlink" xfId="28052" builtinId="9" hidden="1"/>
    <cellStyle name="Followed Hyperlink" xfId="28053" builtinId="9" hidden="1"/>
    <cellStyle name="Followed Hyperlink" xfId="28054" builtinId="9" hidden="1"/>
    <cellStyle name="Followed Hyperlink" xfId="28055" builtinId="9" hidden="1"/>
    <cellStyle name="Followed Hyperlink" xfId="27099" builtinId="9" hidden="1"/>
    <cellStyle name="Followed Hyperlink" xfId="28378" builtinId="9" hidden="1"/>
    <cellStyle name="Followed Hyperlink" xfId="28342" builtinId="9" hidden="1"/>
    <cellStyle name="Followed Hyperlink" xfId="28232" builtinId="9" hidden="1"/>
    <cellStyle name="Followed Hyperlink" xfId="28213" builtinId="9" hidden="1"/>
    <cellStyle name="Followed Hyperlink" xfId="28216" builtinId="9" hidden="1"/>
    <cellStyle name="Followed Hyperlink" xfId="28291" builtinId="9" hidden="1"/>
    <cellStyle name="Followed Hyperlink" xfId="28137" builtinId="9" hidden="1"/>
    <cellStyle name="Followed Hyperlink" xfId="27283" builtinId="9" hidden="1"/>
    <cellStyle name="Followed Hyperlink" xfId="28204" builtinId="9" hidden="1"/>
    <cellStyle name="Followed Hyperlink" xfId="28109" builtinId="9" hidden="1"/>
    <cellStyle name="Followed Hyperlink" xfId="28283" builtinId="9" hidden="1"/>
    <cellStyle name="Followed Hyperlink" xfId="28108" builtinId="9" hidden="1"/>
    <cellStyle name="Followed Hyperlink" xfId="27093" builtinId="9" hidden="1"/>
    <cellStyle name="Followed Hyperlink" xfId="28411" builtinId="9" hidden="1"/>
    <cellStyle name="Followed Hyperlink" xfId="28280" builtinId="9" hidden="1"/>
    <cellStyle name="Followed Hyperlink" xfId="28184" builtinId="9" hidden="1"/>
    <cellStyle name="Followed Hyperlink" xfId="28106" builtinId="9" hidden="1"/>
    <cellStyle name="Followed Hyperlink" xfId="28107" builtinId="9" hidden="1"/>
    <cellStyle name="Followed Hyperlink" xfId="28763" builtinId="9" hidden="1"/>
    <cellStyle name="Followed Hyperlink" xfId="28417" builtinId="9" hidden="1"/>
    <cellStyle name="Followed Hyperlink" xfId="28429" builtinId="9" hidden="1"/>
    <cellStyle name="Followed Hyperlink" xfId="28329" builtinId="9" hidden="1"/>
    <cellStyle name="Followed Hyperlink" xfId="28328" builtinId="9" hidden="1"/>
    <cellStyle name="Followed Hyperlink" xfId="28327" builtinId="9" hidden="1"/>
    <cellStyle name="Followed Hyperlink" xfId="28326" builtinId="9" hidden="1"/>
    <cellStyle name="Followed Hyperlink" xfId="28133" builtinId="9" hidden="1"/>
    <cellStyle name="Followed Hyperlink" xfId="25408" builtinId="9" hidden="1"/>
    <cellStyle name="Followed Hyperlink" xfId="28104" builtinId="9" hidden="1"/>
    <cellStyle name="Followed Hyperlink" xfId="28394" builtinId="9" hidden="1"/>
    <cellStyle name="Followed Hyperlink" xfId="28102" builtinId="9" hidden="1"/>
    <cellStyle name="Followed Hyperlink" xfId="28103" builtinId="9" hidden="1"/>
    <cellStyle name="Followed Hyperlink" xfId="27286" builtinId="9" hidden="1"/>
    <cellStyle name="Followed Hyperlink" xfId="28292" builtinId="9" hidden="1"/>
    <cellStyle name="Followed Hyperlink" xfId="28128" builtinId="9" hidden="1"/>
    <cellStyle name="Followed Hyperlink" xfId="28129" builtinId="9" hidden="1"/>
    <cellStyle name="Followed Hyperlink" xfId="25718" builtinId="9" hidden="1"/>
    <cellStyle name="Followed Hyperlink" xfId="28325" builtinId="9" hidden="1"/>
    <cellStyle name="Followed Hyperlink" xfId="26216" builtinId="9" hidden="1"/>
    <cellStyle name="Followed Hyperlink" xfId="28382" builtinId="9" hidden="1"/>
    <cellStyle name="Followed Hyperlink" xfId="28357" builtinId="9" hidden="1"/>
    <cellStyle name="Followed Hyperlink" xfId="28324" builtinId="9" hidden="1"/>
    <cellStyle name="Followed Hyperlink" xfId="28367" builtinId="9" hidden="1"/>
    <cellStyle name="Followed Hyperlink" xfId="28306" builtinId="9" hidden="1"/>
    <cellStyle name="Followed Hyperlink" xfId="28369" builtinId="9" hidden="1"/>
    <cellStyle name="Followed Hyperlink" xfId="28323" builtinId="9" hidden="1"/>
    <cellStyle name="Followed Hyperlink" xfId="28322" builtinId="9" hidden="1"/>
    <cellStyle name="Followed Hyperlink" xfId="28321" builtinId="9" hidden="1"/>
    <cellStyle name="Followed Hyperlink" xfId="27317" builtinId="9" hidden="1"/>
    <cellStyle name="Followed Hyperlink" xfId="28304" builtinId="9" hidden="1"/>
    <cellStyle name="Followed Hyperlink" xfId="25292" builtinId="9" hidden="1"/>
    <cellStyle name="Followed Hyperlink" xfId="27316" builtinId="9" hidden="1"/>
    <cellStyle name="Followed Hyperlink" xfId="28380" builtinId="9" hidden="1"/>
    <cellStyle name="Followed Hyperlink" xfId="28344" builtinId="9" hidden="1"/>
    <cellStyle name="Followed Hyperlink" xfId="28233" builtinId="9" hidden="1"/>
    <cellStyle name="Followed Hyperlink" xfId="28195" builtinId="9" hidden="1"/>
    <cellStyle name="Followed Hyperlink" xfId="28174" builtinId="9" hidden="1"/>
    <cellStyle name="Followed Hyperlink" xfId="28127" builtinId="9" hidden="1"/>
    <cellStyle name="Followed Hyperlink" xfId="27094" builtinId="9" hidden="1"/>
    <cellStyle name="Followed Hyperlink" xfId="28288" builtinId="9" hidden="1"/>
    <cellStyle name="Followed Hyperlink" xfId="28183" builtinId="9" hidden="1"/>
    <cellStyle name="Followed Hyperlink" xfId="28098" builtinId="9" hidden="1"/>
    <cellStyle name="Followed Hyperlink" xfId="28097" builtinId="9" hidden="1"/>
    <cellStyle name="Followed Hyperlink" xfId="28096" builtinId="9" hidden="1"/>
    <cellStyle name="Followed Hyperlink" xfId="28095" builtinId="9" hidden="1"/>
    <cellStyle name="Followed Hyperlink" xfId="26463" builtinId="9" hidden="1"/>
    <cellStyle name="Followed Hyperlink" xfId="28404" builtinId="9" hidden="1"/>
    <cellStyle name="Followed Hyperlink" xfId="26174" builtinId="9" hidden="1"/>
    <cellStyle name="Followed Hyperlink" xfId="28218" builtinId="9" hidden="1"/>
    <cellStyle name="Followed Hyperlink" xfId="28208" builtinId="9" hidden="1"/>
    <cellStyle name="Followed Hyperlink" xfId="28125" builtinId="9" hidden="1"/>
    <cellStyle name="Followed Hyperlink" xfId="25144" builtinId="9" hidden="1"/>
    <cellStyle name="Followed Hyperlink" xfId="28298" builtinId="9" hidden="1"/>
    <cellStyle name="Followed Hyperlink" xfId="28209" builtinId="9" hidden="1"/>
    <cellStyle name="Followed Hyperlink" xfId="28124" builtinId="9" hidden="1"/>
    <cellStyle name="Followed Hyperlink" xfId="27265" builtinId="9" hidden="1"/>
    <cellStyle name="Followed Hyperlink" xfId="28092" builtinId="9" hidden="1"/>
    <cellStyle name="Followed Hyperlink" xfId="28091" builtinId="9" hidden="1"/>
    <cellStyle name="Followed Hyperlink" xfId="26342" builtinId="9" hidden="1"/>
    <cellStyle name="Followed Hyperlink" xfId="28090" builtinId="9" hidden="1"/>
    <cellStyle name="Followed Hyperlink" xfId="27103" builtinId="9" hidden="1"/>
    <cellStyle name="Followed Hyperlink" xfId="28355" builtinId="9" hidden="1"/>
    <cellStyle name="Followed Hyperlink" xfId="28319" builtinId="9" hidden="1"/>
    <cellStyle name="Followed Hyperlink" xfId="28085" builtinId="9" hidden="1"/>
    <cellStyle name="Followed Hyperlink" xfId="28089" builtinId="9" hidden="1"/>
    <cellStyle name="Followed Hyperlink" xfId="28121" builtinId="9" hidden="1"/>
    <cellStyle name="Followed Hyperlink" xfId="26485" builtinId="9" hidden="1"/>
    <cellStyle name="Followed Hyperlink" xfId="28387" builtinId="9" hidden="1"/>
    <cellStyle name="Followed Hyperlink" xfId="28086" builtinId="9" hidden="1"/>
    <cellStyle name="Followed Hyperlink" xfId="28087" builtinId="9" hidden="1"/>
    <cellStyle name="Followed Hyperlink" xfId="26373" builtinId="9" hidden="1"/>
    <cellStyle name="Followed Hyperlink" xfId="28409" builtinId="9" hidden="1"/>
    <cellStyle name="Followed Hyperlink" xfId="28353" builtinId="9" hidden="1"/>
    <cellStyle name="Followed Hyperlink" xfId="28762" builtinId="9" hidden="1"/>
    <cellStyle name="Followed Hyperlink" xfId="28422" builtinId="9" hidden="1"/>
    <cellStyle name="Followed Hyperlink" xfId="28419" builtinId="9" hidden="1"/>
    <cellStyle name="Followed Hyperlink" xfId="28406" builtinId="9" hidden="1"/>
    <cellStyle name="Followed Hyperlink" xfId="24473" builtinId="9" hidden="1"/>
    <cellStyle name="Followed Hyperlink" xfId="28316" builtinId="9" hidden="1"/>
    <cellStyle name="Followed Hyperlink" xfId="28315" builtinId="9" hidden="1"/>
    <cellStyle name="Followed Hyperlink" xfId="28314" builtinId="9" hidden="1"/>
    <cellStyle name="Followed Hyperlink" xfId="28313" builtinId="9" hidden="1"/>
    <cellStyle name="Followed Hyperlink" xfId="28118" builtinId="9" hidden="1"/>
    <cellStyle name="Followed Hyperlink" xfId="25349" builtinId="9" hidden="1"/>
    <cellStyle name="Followed Hyperlink" xfId="28083" builtinId="9" hidden="1"/>
    <cellStyle name="Followed Hyperlink" xfId="28116" builtinId="9" hidden="1"/>
    <cellStyle name="Followed Hyperlink" xfId="27288" builtinId="9" hidden="1"/>
    <cellStyle name="Followed Hyperlink" xfId="28408" builtinId="9" hidden="1"/>
    <cellStyle name="Followed Hyperlink" xfId="28352" builtinId="9" hidden="1"/>
    <cellStyle name="Followed Hyperlink" xfId="28350" builtinId="9" hidden="1"/>
    <cellStyle name="Followed Hyperlink" xfId="28403" builtinId="9" hidden="1"/>
    <cellStyle name="Followed Hyperlink" xfId="28401" builtinId="9" hidden="1"/>
    <cellStyle name="Followed Hyperlink" xfId="28396" builtinId="9" hidden="1"/>
    <cellStyle name="Followed Hyperlink" xfId="28381" builtinId="9" hidden="1"/>
    <cellStyle name="Followed Hyperlink" xfId="28428" builtinId="9" hidden="1"/>
    <cellStyle name="Followed Hyperlink" xfId="25337" builtinId="9" hidden="1"/>
    <cellStyle name="Followed Hyperlink" xfId="28078" builtinId="9" hidden="1"/>
    <cellStyle name="Followed Hyperlink" xfId="28079" builtinId="9" hidden="1"/>
    <cellStyle name="Followed Hyperlink" xfId="27190" builtinId="9" hidden="1"/>
    <cellStyle name="Followed Hyperlink" xfId="27804" builtinId="9" hidden="1"/>
    <cellStyle name="Followed Hyperlink" xfId="28348" builtinId="9" hidden="1"/>
    <cellStyle name="Followed Hyperlink" xfId="28364" builtinId="9" hidden="1"/>
    <cellStyle name="Followed Hyperlink" xfId="28235" builtinId="9" hidden="1"/>
    <cellStyle name="Followed Hyperlink" xfId="28365" builtinId="9" hidden="1"/>
    <cellStyle name="Followed Hyperlink" xfId="28302" builtinId="9" hidden="1"/>
    <cellStyle name="Followed Hyperlink" xfId="28225" builtinId="9" hidden="1"/>
    <cellStyle name="Followed Hyperlink" xfId="28185" builtinId="9" hidden="1"/>
    <cellStyle name="Followed Hyperlink" xfId="28192" builtinId="9" hidden="1"/>
    <cellStyle name="Followed Hyperlink" xfId="28379" builtinId="9" hidden="1"/>
    <cellStyle name="Followed Hyperlink" xfId="28343" builtinId="9" hidden="1"/>
    <cellStyle name="Followed Hyperlink" xfId="28231" builtinId="9" hidden="1"/>
    <cellStyle name="Followed Hyperlink" xfId="28212" builtinId="9" hidden="1"/>
    <cellStyle name="Followed Hyperlink" xfId="28377" builtinId="9" hidden="1"/>
    <cellStyle name="Followed Hyperlink" xfId="28341" builtinId="9" hidden="1"/>
    <cellStyle name="Followed Hyperlink" xfId="28289" builtinId="9" hidden="1"/>
    <cellStyle name="Followed Hyperlink" xfId="28220" builtinId="9" hidden="1"/>
    <cellStyle name="Followed Hyperlink" xfId="28111" builtinId="9" hidden="1"/>
    <cellStyle name="Followed Hyperlink" xfId="28206" builtinId="9" hidden="1"/>
    <cellStyle name="Followed Hyperlink" xfId="28281" builtinId="9" hidden="1"/>
    <cellStyle name="Followed Hyperlink" xfId="28077" builtinId="9" hidden="1"/>
    <cellStyle name="Followed Hyperlink" xfId="28173" builtinId="9" hidden="1"/>
    <cellStyle name="Followed Hyperlink" xfId="28271" builtinId="9" hidden="1"/>
    <cellStyle name="Followed Hyperlink" xfId="27289" builtinId="9" hidden="1"/>
    <cellStyle name="Followed Hyperlink" xfId="28270" builtinId="9" hidden="1"/>
    <cellStyle name="Followed Hyperlink" xfId="28215" builtinId="9" hidden="1"/>
    <cellStyle name="Followed Hyperlink" xfId="25325" builtinId="9" hidden="1"/>
    <cellStyle name="Followed Hyperlink" xfId="28230" builtinId="9" hidden="1"/>
    <cellStyle name="Followed Hyperlink" xfId="28169" builtinId="9" hidden="1"/>
    <cellStyle name="Followed Hyperlink" xfId="27098" builtinId="9" hidden="1"/>
    <cellStyle name="Followed Hyperlink" xfId="27213" builtinId="9" hidden="1"/>
    <cellStyle name="Followed Hyperlink" xfId="28759" builtinId="9" hidden="1"/>
    <cellStyle name="Followed Hyperlink" xfId="28757" builtinId="9" hidden="1"/>
    <cellStyle name="Followed Hyperlink" xfId="28755" builtinId="9" hidden="1"/>
    <cellStyle name="Followed Hyperlink" xfId="28753" builtinId="9" hidden="1"/>
    <cellStyle name="Followed Hyperlink" xfId="28751" builtinId="9" hidden="1"/>
    <cellStyle name="Followed Hyperlink" xfId="28749" builtinId="9" hidden="1"/>
    <cellStyle name="Followed Hyperlink" xfId="28747" builtinId="9" hidden="1"/>
    <cellStyle name="Followed Hyperlink" xfId="28745" builtinId="9" hidden="1"/>
    <cellStyle name="Followed Hyperlink" xfId="28743" builtinId="9" hidden="1"/>
    <cellStyle name="Followed Hyperlink" xfId="28741" builtinId="9" hidden="1"/>
    <cellStyle name="Followed Hyperlink" xfId="28739" builtinId="9" hidden="1"/>
    <cellStyle name="Followed Hyperlink" xfId="28737" builtinId="9" hidden="1"/>
    <cellStyle name="Followed Hyperlink" xfId="28735" builtinId="9" hidden="1"/>
    <cellStyle name="Followed Hyperlink" xfId="28733" builtinId="9" hidden="1"/>
    <cellStyle name="Followed Hyperlink" xfId="28731" builtinId="9" hidden="1"/>
    <cellStyle name="Followed Hyperlink" xfId="28729" builtinId="9" hidden="1"/>
    <cellStyle name="Followed Hyperlink" xfId="28727" builtinId="9" hidden="1"/>
    <cellStyle name="Followed Hyperlink" xfId="28725" builtinId="9" hidden="1"/>
    <cellStyle name="Followed Hyperlink" xfId="28723" builtinId="9" hidden="1"/>
    <cellStyle name="Followed Hyperlink" xfId="28721" builtinId="9" hidden="1"/>
    <cellStyle name="Followed Hyperlink" xfId="28719" builtinId="9" hidden="1"/>
    <cellStyle name="Followed Hyperlink" xfId="28717" builtinId="9" hidden="1"/>
    <cellStyle name="Followed Hyperlink" xfId="28715" builtinId="9" hidden="1"/>
    <cellStyle name="Followed Hyperlink" xfId="28713" builtinId="9" hidden="1"/>
    <cellStyle name="Followed Hyperlink" xfId="28711" builtinId="9" hidden="1"/>
    <cellStyle name="Followed Hyperlink" xfId="28709" builtinId="9" hidden="1"/>
    <cellStyle name="Followed Hyperlink" xfId="28707" builtinId="9" hidden="1"/>
    <cellStyle name="Followed Hyperlink" xfId="28705" builtinId="9" hidden="1"/>
    <cellStyle name="Followed Hyperlink" xfId="28703" builtinId="9" hidden="1"/>
    <cellStyle name="Followed Hyperlink" xfId="28701" builtinId="9" hidden="1"/>
    <cellStyle name="Followed Hyperlink" xfId="28699" builtinId="9" hidden="1"/>
    <cellStyle name="Followed Hyperlink" xfId="28697" builtinId="9" hidden="1"/>
    <cellStyle name="Followed Hyperlink" xfId="28695" builtinId="9" hidden="1"/>
    <cellStyle name="Followed Hyperlink" xfId="28693" builtinId="9" hidden="1"/>
    <cellStyle name="Followed Hyperlink" xfId="28691" builtinId="9" hidden="1"/>
    <cellStyle name="Followed Hyperlink" xfId="28689" builtinId="9" hidden="1"/>
    <cellStyle name="Followed Hyperlink" xfId="28687" builtinId="9" hidden="1"/>
    <cellStyle name="Followed Hyperlink" xfId="28685" builtinId="9" hidden="1"/>
    <cellStyle name="Followed Hyperlink" xfId="28683" builtinId="9" hidden="1"/>
    <cellStyle name="Followed Hyperlink" xfId="28681" builtinId="9" hidden="1"/>
    <cellStyle name="Followed Hyperlink" xfId="28679" builtinId="9" hidden="1"/>
    <cellStyle name="Followed Hyperlink" xfId="28677" builtinId="9" hidden="1"/>
    <cellStyle name="Followed Hyperlink" xfId="28675" builtinId="9" hidden="1"/>
    <cellStyle name="Followed Hyperlink" xfId="28673" builtinId="9" hidden="1"/>
    <cellStyle name="Followed Hyperlink" xfId="28671" builtinId="9" hidden="1"/>
    <cellStyle name="Followed Hyperlink" xfId="28669" builtinId="9" hidden="1"/>
    <cellStyle name="Followed Hyperlink" xfId="28667" builtinId="9" hidden="1"/>
    <cellStyle name="Followed Hyperlink" xfId="28665" builtinId="9" hidden="1"/>
    <cellStyle name="Followed Hyperlink" xfId="28663" builtinId="9" hidden="1"/>
    <cellStyle name="Followed Hyperlink" xfId="28661" builtinId="9" hidden="1"/>
    <cellStyle name="Followed Hyperlink" xfId="28659" builtinId="9" hidden="1"/>
    <cellStyle name="Followed Hyperlink" xfId="28657" builtinId="9" hidden="1"/>
    <cellStyle name="Followed Hyperlink" xfId="28655" builtinId="9" hidden="1"/>
    <cellStyle name="Followed Hyperlink" xfId="28653" builtinId="9" hidden="1"/>
    <cellStyle name="Followed Hyperlink" xfId="28651" builtinId="9" hidden="1"/>
    <cellStyle name="Followed Hyperlink" xfId="28649" builtinId="9" hidden="1"/>
    <cellStyle name="Followed Hyperlink" xfId="28647" builtinId="9" hidden="1"/>
    <cellStyle name="Followed Hyperlink" xfId="28645" builtinId="9" hidden="1"/>
    <cellStyle name="Followed Hyperlink" xfId="28643" builtinId="9" hidden="1"/>
    <cellStyle name="Followed Hyperlink" xfId="28641" builtinId="9" hidden="1"/>
    <cellStyle name="Followed Hyperlink" xfId="28639" builtinId="9" hidden="1"/>
    <cellStyle name="Followed Hyperlink" xfId="28637" builtinId="9" hidden="1"/>
    <cellStyle name="Followed Hyperlink" xfId="28635" builtinId="9" hidden="1"/>
    <cellStyle name="Followed Hyperlink" xfId="28633" builtinId="9" hidden="1"/>
    <cellStyle name="Followed Hyperlink" xfId="28631" builtinId="9" hidden="1"/>
    <cellStyle name="Followed Hyperlink" xfId="28629" builtinId="9" hidden="1"/>
    <cellStyle name="Followed Hyperlink" xfId="28627" builtinId="9" hidden="1"/>
    <cellStyle name="Followed Hyperlink" xfId="28625" builtinId="9" hidden="1"/>
    <cellStyle name="Followed Hyperlink" xfId="28623" builtinId="9" hidden="1"/>
    <cellStyle name="Followed Hyperlink" xfId="28621" builtinId="9" hidden="1"/>
    <cellStyle name="Followed Hyperlink" xfId="28614" builtinId="9" hidden="1"/>
    <cellStyle name="Followed Hyperlink" xfId="28612" builtinId="9" hidden="1"/>
    <cellStyle name="Followed Hyperlink" xfId="28610" builtinId="9" hidden="1"/>
    <cellStyle name="Followed Hyperlink" xfId="28608" builtinId="9" hidden="1"/>
    <cellStyle name="Followed Hyperlink" xfId="28606" builtinId="9" hidden="1"/>
    <cellStyle name="Followed Hyperlink" xfId="28604" builtinId="9" hidden="1"/>
    <cellStyle name="Followed Hyperlink" xfId="28602" builtinId="9" hidden="1"/>
    <cellStyle name="Followed Hyperlink" xfId="28600" builtinId="9" hidden="1"/>
    <cellStyle name="Followed Hyperlink" xfId="28598" builtinId="9" hidden="1"/>
    <cellStyle name="Followed Hyperlink" xfId="28596" builtinId="9" hidden="1"/>
    <cellStyle name="Followed Hyperlink" xfId="28594" builtinId="9" hidden="1"/>
    <cellStyle name="Followed Hyperlink" xfId="28592" builtinId="9" hidden="1"/>
    <cellStyle name="Followed Hyperlink" xfId="28590" builtinId="9" hidden="1"/>
    <cellStyle name="Followed Hyperlink" xfId="28588" builtinId="9" hidden="1"/>
    <cellStyle name="Followed Hyperlink" xfId="28586" builtinId="9" hidden="1"/>
    <cellStyle name="Followed Hyperlink" xfId="28584" builtinId="9" hidden="1"/>
    <cellStyle name="Followed Hyperlink" xfId="28582" builtinId="9" hidden="1"/>
    <cellStyle name="Followed Hyperlink" xfId="28580" builtinId="9" hidden="1"/>
    <cellStyle name="Followed Hyperlink" xfId="28578" builtinId="9" hidden="1"/>
    <cellStyle name="Followed Hyperlink" xfId="28576" builtinId="9" hidden="1"/>
    <cellStyle name="Followed Hyperlink" xfId="28574" builtinId="9" hidden="1"/>
    <cellStyle name="Followed Hyperlink" xfId="28572" builtinId="9" hidden="1"/>
    <cellStyle name="Followed Hyperlink" xfId="28570" builtinId="9" hidden="1"/>
    <cellStyle name="Followed Hyperlink" xfId="28568" builtinId="9" hidden="1"/>
    <cellStyle name="Followed Hyperlink" xfId="28566" builtinId="9" hidden="1"/>
    <cellStyle name="Followed Hyperlink" xfId="28564" builtinId="9" hidden="1"/>
    <cellStyle name="Followed Hyperlink" xfId="28562" builtinId="9" hidden="1"/>
    <cellStyle name="Followed Hyperlink" xfId="28561" builtinId="9" hidden="1"/>
    <cellStyle name="Followed Hyperlink" xfId="28559" builtinId="9" hidden="1"/>
    <cellStyle name="Followed Hyperlink" xfId="28557" builtinId="9" hidden="1"/>
    <cellStyle name="Followed Hyperlink" xfId="28555" builtinId="9" hidden="1"/>
    <cellStyle name="Followed Hyperlink" xfId="28553" builtinId="9" hidden="1"/>
    <cellStyle name="Followed Hyperlink" xfId="28551" builtinId="9" hidden="1"/>
    <cellStyle name="Followed Hyperlink" xfId="28549" builtinId="9" hidden="1"/>
    <cellStyle name="Followed Hyperlink" xfId="28547" builtinId="9" hidden="1"/>
    <cellStyle name="Followed Hyperlink" xfId="28545" builtinId="9" hidden="1"/>
    <cellStyle name="Followed Hyperlink" xfId="28543" builtinId="9" hidden="1"/>
    <cellStyle name="Followed Hyperlink" xfId="28541" builtinId="9" hidden="1"/>
    <cellStyle name="Followed Hyperlink" xfId="28539" builtinId="9" hidden="1"/>
    <cellStyle name="Followed Hyperlink" xfId="28537" builtinId="9" hidden="1"/>
    <cellStyle name="Followed Hyperlink" xfId="28535" builtinId="9" hidden="1"/>
    <cellStyle name="Followed Hyperlink" xfId="28533" builtinId="9" hidden="1"/>
    <cellStyle name="Followed Hyperlink" xfId="28531" builtinId="9" hidden="1"/>
    <cellStyle name="Followed Hyperlink" xfId="28529" builtinId="9" hidden="1"/>
    <cellStyle name="Followed Hyperlink" xfId="28527" builtinId="9" hidden="1"/>
    <cellStyle name="Followed Hyperlink" xfId="28525" builtinId="9" hidden="1"/>
    <cellStyle name="Followed Hyperlink" xfId="28523" builtinId="9" hidden="1"/>
    <cellStyle name="Followed Hyperlink" xfId="28521" builtinId="9" hidden="1"/>
    <cellStyle name="Followed Hyperlink" xfId="28519" builtinId="9" hidden="1"/>
    <cellStyle name="Followed Hyperlink" xfId="28517" builtinId="9" hidden="1"/>
    <cellStyle name="Followed Hyperlink" xfId="28515" builtinId="9" hidden="1"/>
    <cellStyle name="Followed Hyperlink" xfId="28513" builtinId="9" hidden="1"/>
    <cellStyle name="Followed Hyperlink" xfId="28511" builtinId="9" hidden="1"/>
    <cellStyle name="Followed Hyperlink" xfId="28509" builtinId="9" hidden="1"/>
    <cellStyle name="Followed Hyperlink" xfId="28507" builtinId="9" hidden="1"/>
    <cellStyle name="Followed Hyperlink" xfId="28505" builtinId="9" hidden="1"/>
    <cellStyle name="Followed Hyperlink" xfId="28503" builtinId="9" hidden="1"/>
    <cellStyle name="Followed Hyperlink" xfId="28501" builtinId="9" hidden="1"/>
    <cellStyle name="Followed Hyperlink" xfId="28499" builtinId="9" hidden="1"/>
    <cellStyle name="Followed Hyperlink" xfId="28497" builtinId="9" hidden="1"/>
    <cellStyle name="Followed Hyperlink" xfId="28495" builtinId="9" hidden="1"/>
    <cellStyle name="Followed Hyperlink" xfId="28493" builtinId="9" hidden="1"/>
    <cellStyle name="Followed Hyperlink" xfId="28491" builtinId="9" hidden="1"/>
    <cellStyle name="Followed Hyperlink" xfId="28489" builtinId="9" hidden="1"/>
    <cellStyle name="Followed Hyperlink" xfId="28487" builtinId="9" hidden="1"/>
    <cellStyle name="Followed Hyperlink" xfId="28485" builtinId="9" hidden="1"/>
    <cellStyle name="Followed Hyperlink" xfId="28483" builtinId="9" hidden="1"/>
    <cellStyle name="Followed Hyperlink" xfId="28481" builtinId="9" hidden="1"/>
    <cellStyle name="Followed Hyperlink" xfId="28479" builtinId="9" hidden="1"/>
    <cellStyle name="Followed Hyperlink" xfId="28477" builtinId="9" hidden="1"/>
    <cellStyle name="Followed Hyperlink" xfId="28475" builtinId="9" hidden="1"/>
    <cellStyle name="Followed Hyperlink" xfId="28473" builtinId="9" hidden="1"/>
    <cellStyle name="Followed Hyperlink" xfId="28471" builtinId="9" hidden="1"/>
    <cellStyle name="Followed Hyperlink" xfId="28469" builtinId="9" hidden="1"/>
    <cellStyle name="Followed Hyperlink" xfId="28467" builtinId="9" hidden="1"/>
    <cellStyle name="Followed Hyperlink" xfId="28465" builtinId="9" hidden="1"/>
    <cellStyle name="Followed Hyperlink" xfId="28463" builtinId="9" hidden="1"/>
    <cellStyle name="Followed Hyperlink" xfId="28461" builtinId="9" hidden="1"/>
    <cellStyle name="Followed Hyperlink" xfId="28459" builtinId="9" hidden="1"/>
    <cellStyle name="Followed Hyperlink" xfId="28458" builtinId="9" hidden="1"/>
    <cellStyle name="Followed Hyperlink" xfId="28456" builtinId="9" hidden="1"/>
    <cellStyle name="Followed Hyperlink" xfId="28454" builtinId="9" hidden="1"/>
    <cellStyle name="Followed Hyperlink" xfId="28452" builtinId="9" hidden="1"/>
    <cellStyle name="Followed Hyperlink" xfId="28450" builtinId="9" hidden="1"/>
    <cellStyle name="Followed Hyperlink" xfId="28448" builtinId="9" hidden="1"/>
    <cellStyle name="Followed Hyperlink" xfId="28446" builtinId="9" hidden="1"/>
    <cellStyle name="Followed Hyperlink" xfId="28444" builtinId="9" hidden="1"/>
    <cellStyle name="Followed Hyperlink" xfId="28442" builtinId="9" hidden="1"/>
    <cellStyle name="Followed Hyperlink" xfId="28440" builtinId="9" hidden="1"/>
    <cellStyle name="Followed Hyperlink" xfId="28438" builtinId="9" hidden="1"/>
    <cellStyle name="Followed Hyperlink" xfId="28436" builtinId="9" hidden="1"/>
    <cellStyle name="Followed Hyperlink" xfId="28434" builtinId="9" hidden="1"/>
    <cellStyle name="Followed Hyperlink" xfId="28432" builtinId="9" hidden="1"/>
    <cellStyle name="Followed Hyperlink" xfId="24681" builtinId="9" hidden="1"/>
    <cellStyle name="Followed Hyperlink" xfId="27429" builtinId="9" hidden="1"/>
    <cellStyle name="Followed Hyperlink" xfId="27116" builtinId="9" hidden="1"/>
    <cellStyle name="Followed Hyperlink" xfId="27151" builtinId="9" hidden="1"/>
    <cellStyle name="Followed Hyperlink" xfId="26936" builtinId="9" hidden="1"/>
    <cellStyle name="Followed Hyperlink" xfId="27230" builtinId="9" hidden="1"/>
    <cellStyle name="Followed Hyperlink" xfId="27359" builtinId="9" hidden="1"/>
    <cellStyle name="Followed Hyperlink" xfId="27456" builtinId="9" hidden="1"/>
    <cellStyle name="Followed Hyperlink" xfId="27466" builtinId="9" hidden="1"/>
    <cellStyle name="Followed Hyperlink" xfId="27397" builtinId="9" hidden="1"/>
    <cellStyle name="Followed Hyperlink" xfId="25518" builtinId="9" hidden="1"/>
    <cellStyle name="Followed Hyperlink" xfId="27153" builtinId="9" hidden="1"/>
    <cellStyle name="Followed Hyperlink" xfId="27122" builtinId="9" hidden="1"/>
    <cellStyle name="Followed Hyperlink" xfId="27156" builtinId="9" hidden="1"/>
    <cellStyle name="Followed Hyperlink" xfId="27362" builtinId="9" hidden="1"/>
    <cellStyle name="Followed Hyperlink" xfId="26938" builtinId="9" hidden="1"/>
    <cellStyle name="Followed Hyperlink" xfId="25200" builtinId="9" hidden="1"/>
    <cellStyle name="Followed Hyperlink" xfId="24692" builtinId="9" hidden="1"/>
    <cellStyle name="Followed Hyperlink" xfId="27360" builtinId="9" hidden="1"/>
    <cellStyle name="Followed Hyperlink" xfId="24775" builtinId="9" hidden="1"/>
    <cellStyle name="Followed Hyperlink" xfId="27459" builtinId="9" hidden="1"/>
    <cellStyle name="Followed Hyperlink" xfId="27464" builtinId="9" hidden="1"/>
    <cellStyle name="Followed Hyperlink" xfId="27231" builtinId="9" hidden="1"/>
    <cellStyle name="Followed Hyperlink" xfId="27118" builtinId="9" hidden="1"/>
    <cellStyle name="Followed Hyperlink" xfId="27458" builtinId="9" hidden="1"/>
    <cellStyle name="Followed Hyperlink" xfId="28431" builtinId="9" hidden="1"/>
    <cellStyle name="Followed Hyperlink" xfId="28435" builtinId="9" hidden="1"/>
    <cellStyle name="Followed Hyperlink" xfId="28439" builtinId="9" hidden="1"/>
    <cellStyle name="Followed Hyperlink" xfId="28443" builtinId="9" hidden="1"/>
    <cellStyle name="Followed Hyperlink" xfId="28447" builtinId="9" hidden="1"/>
    <cellStyle name="Followed Hyperlink" xfId="28451" builtinId="9" hidden="1"/>
    <cellStyle name="Followed Hyperlink" xfId="28455" builtinId="9" hidden="1"/>
    <cellStyle name="Followed Hyperlink" xfId="28191" builtinId="9" hidden="1"/>
    <cellStyle name="Followed Hyperlink" xfId="28462" builtinId="9" hidden="1"/>
    <cellStyle name="Followed Hyperlink" xfId="28466" builtinId="9" hidden="1"/>
    <cellStyle name="Followed Hyperlink" xfId="28470" builtinId="9" hidden="1"/>
    <cellStyle name="Followed Hyperlink" xfId="28474" builtinId="9" hidden="1"/>
    <cellStyle name="Followed Hyperlink" xfId="28478" builtinId="9" hidden="1"/>
    <cellStyle name="Followed Hyperlink" xfId="28482" builtinId="9" hidden="1"/>
    <cellStyle name="Followed Hyperlink" xfId="28486" builtinId="9" hidden="1"/>
    <cellStyle name="Followed Hyperlink" xfId="28490" builtinId="9" hidden="1"/>
    <cellStyle name="Followed Hyperlink" xfId="28494" builtinId="9" hidden="1"/>
    <cellStyle name="Followed Hyperlink" xfId="28498" builtinId="9" hidden="1"/>
    <cellStyle name="Followed Hyperlink" xfId="28502" builtinId="9" hidden="1"/>
    <cellStyle name="Followed Hyperlink" xfId="28506" builtinId="9" hidden="1"/>
    <cellStyle name="Followed Hyperlink" xfId="28510" builtinId="9" hidden="1"/>
    <cellStyle name="Followed Hyperlink" xfId="28514" builtinId="9" hidden="1"/>
    <cellStyle name="Followed Hyperlink" xfId="28518" builtinId="9" hidden="1"/>
    <cellStyle name="Followed Hyperlink" xfId="28522" builtinId="9" hidden="1"/>
    <cellStyle name="Followed Hyperlink" xfId="28526" builtinId="9" hidden="1"/>
    <cellStyle name="Followed Hyperlink" xfId="28530" builtinId="9" hidden="1"/>
    <cellStyle name="Followed Hyperlink" xfId="28534" builtinId="9" hidden="1"/>
    <cellStyle name="Followed Hyperlink" xfId="28538" builtinId="9" hidden="1"/>
    <cellStyle name="Followed Hyperlink" xfId="28542" builtinId="9" hidden="1"/>
    <cellStyle name="Followed Hyperlink" xfId="28546" builtinId="9" hidden="1"/>
    <cellStyle name="Followed Hyperlink" xfId="28550" builtinId="9" hidden="1"/>
    <cellStyle name="Followed Hyperlink" xfId="28554" builtinId="9" hidden="1"/>
    <cellStyle name="Followed Hyperlink" xfId="28558" builtinId="9" hidden="1"/>
    <cellStyle name="Followed Hyperlink" xfId="27290" builtinId="9" hidden="1"/>
    <cellStyle name="Followed Hyperlink" xfId="28565" builtinId="9" hidden="1"/>
    <cellStyle name="Followed Hyperlink" xfId="28569" builtinId="9" hidden="1"/>
    <cellStyle name="Followed Hyperlink" xfId="28573" builtinId="9" hidden="1"/>
    <cellStyle name="Followed Hyperlink" xfId="28577" builtinId="9" hidden="1"/>
    <cellStyle name="Followed Hyperlink" xfId="28581" builtinId="9" hidden="1"/>
    <cellStyle name="Followed Hyperlink" xfId="28585" builtinId="9" hidden="1"/>
    <cellStyle name="Followed Hyperlink" xfId="28589" builtinId="9" hidden="1"/>
    <cellStyle name="Followed Hyperlink" xfId="28593" builtinId="9" hidden="1"/>
    <cellStyle name="Followed Hyperlink" xfId="28597" builtinId="9" hidden="1"/>
    <cellStyle name="Followed Hyperlink" xfId="28601" builtinId="9" hidden="1"/>
    <cellStyle name="Followed Hyperlink" xfId="28605" builtinId="9" hidden="1"/>
    <cellStyle name="Followed Hyperlink" xfId="28609" builtinId="9" hidden="1"/>
    <cellStyle name="Followed Hyperlink" xfId="28613" builtinId="9" hidden="1"/>
    <cellStyle name="Followed Hyperlink" xfId="26403" builtinId="9" hidden="1"/>
    <cellStyle name="Followed Hyperlink" xfId="28395" builtinId="9" hidden="1"/>
    <cellStyle name="Followed Hyperlink" xfId="27157" builtinId="9" hidden="1"/>
    <cellStyle name="Followed Hyperlink" xfId="27469" builtinId="9" hidden="1"/>
    <cellStyle name="Followed Hyperlink" xfId="27215" builtinId="9" hidden="1"/>
    <cellStyle name="Followed Hyperlink" xfId="27329" builtinId="9" hidden="1"/>
    <cellStyle name="Followed Hyperlink" xfId="24688" builtinId="9" hidden="1"/>
    <cellStyle name="Followed Hyperlink" xfId="26831" builtinId="9" hidden="1"/>
    <cellStyle name="Followed Hyperlink" xfId="25274" builtinId="9" hidden="1"/>
    <cellStyle name="Followed Hyperlink" xfId="27249" builtinId="9" hidden="1"/>
    <cellStyle name="Followed Hyperlink" xfId="27133" builtinId="9" hidden="1"/>
    <cellStyle name="Followed Hyperlink" xfId="27332" builtinId="9" hidden="1"/>
    <cellStyle name="Followed Hyperlink" xfId="27375" builtinId="9" hidden="1"/>
    <cellStyle name="Followed Hyperlink" xfId="27432" builtinId="9" hidden="1"/>
    <cellStyle name="Followed Hyperlink" xfId="27210" builtinId="9" hidden="1"/>
    <cellStyle name="Followed Hyperlink" xfId="27233" builtinId="9" hidden="1"/>
    <cellStyle name="Followed Hyperlink" xfId="27315" builtinId="9" hidden="1"/>
    <cellStyle name="Followed Hyperlink" xfId="27418" builtinId="9" hidden="1"/>
    <cellStyle name="Followed Hyperlink" xfId="27414" builtinId="9" hidden="1"/>
    <cellStyle name="Followed Hyperlink" xfId="27401" builtinId="9" hidden="1"/>
    <cellStyle name="Followed Hyperlink" xfId="26125" builtinId="9" hidden="1"/>
    <cellStyle name="Followed Hyperlink" xfId="27135" builtinId="9" hidden="1"/>
    <cellStyle name="Followed Hyperlink" xfId="27257" builtinId="9" hidden="1"/>
    <cellStyle name="Followed Hyperlink" xfId="24842" builtinId="9" hidden="1"/>
    <cellStyle name="Followed Hyperlink" xfId="27164" builtinId="9" hidden="1"/>
    <cellStyle name="Followed Hyperlink" xfId="27166" builtinId="9" hidden="1"/>
    <cellStyle name="Followed Hyperlink" xfId="26937" builtinId="9" hidden="1"/>
    <cellStyle name="Followed Hyperlink" xfId="27236" builtinId="9" hidden="1"/>
    <cellStyle name="Followed Hyperlink" xfId="26310" builtinId="9" hidden="1"/>
    <cellStyle name="Followed Hyperlink" xfId="27468" builtinId="9" hidden="1"/>
    <cellStyle name="Followed Hyperlink" xfId="27455" builtinId="9" hidden="1"/>
    <cellStyle name="Followed Hyperlink" xfId="27248" builtinId="9" hidden="1"/>
    <cellStyle name="Followed Hyperlink" xfId="25275" builtinId="9" hidden="1"/>
    <cellStyle name="Followed Hyperlink" xfId="27169" builtinId="9" hidden="1"/>
    <cellStyle name="Followed Hyperlink" xfId="27170" builtinId="9" hidden="1"/>
    <cellStyle name="Followed Hyperlink" xfId="27144" builtinId="9" hidden="1"/>
    <cellStyle name="Followed Hyperlink" xfId="27146" builtinId="9" hidden="1"/>
    <cellStyle name="Followed Hyperlink" xfId="27261" builtinId="9" hidden="1"/>
    <cellStyle name="Followed Hyperlink" xfId="27404" builtinId="9" hidden="1"/>
    <cellStyle name="Followed Hyperlink" xfId="27211" builtinId="9" hidden="1"/>
    <cellStyle name="Followed Hyperlink" xfId="27291" builtinId="9" hidden="1"/>
    <cellStyle name="Followed Hyperlink" xfId="28190" builtinId="9" hidden="1"/>
    <cellStyle name="Followed Hyperlink" xfId="26316" builtinId="9" hidden="1"/>
    <cellStyle name="Followed Hyperlink" xfId="28168" builtinId="9" hidden="1"/>
    <cellStyle name="Followed Hyperlink" xfId="26315" builtinId="9" hidden="1"/>
    <cellStyle name="Followed Hyperlink" xfId="28167" builtinId="9" hidden="1"/>
    <cellStyle name="Followed Hyperlink" xfId="26243" builtinId="9" hidden="1"/>
    <cellStyle name="Followed Hyperlink" xfId="28265" builtinId="9" hidden="1"/>
    <cellStyle name="Followed Hyperlink" xfId="28166" builtinId="9" hidden="1"/>
    <cellStyle name="Followed Hyperlink" xfId="28165" builtinId="9" hidden="1"/>
    <cellStyle name="Followed Hyperlink" xfId="27293" builtinId="9" hidden="1"/>
    <cellStyle name="Followed Hyperlink" xfId="28163" builtinId="9" hidden="1"/>
    <cellStyle name="Followed Hyperlink" xfId="28303" builtinId="9" hidden="1"/>
    <cellStyle name="Followed Hyperlink" xfId="27193" builtinId="9" hidden="1"/>
    <cellStyle name="Followed Hyperlink" xfId="28160" builtinId="9" hidden="1"/>
    <cellStyle name="Followed Hyperlink" xfId="28388" builtinId="9" hidden="1"/>
    <cellStyle name="Followed Hyperlink" xfId="28384" builtinId="9" hidden="1"/>
    <cellStyle name="Followed Hyperlink" xfId="28347" builtinId="9" hidden="1"/>
    <cellStyle name="Followed Hyperlink" xfId="28346" builtinId="9" hidden="1"/>
    <cellStyle name="Followed Hyperlink" xfId="28345" builtinId="9" hidden="1"/>
    <cellStyle name="Followed Hyperlink" xfId="28308" builtinId="9" hidden="1"/>
    <cellStyle name="Followed Hyperlink" xfId="28373" builtinId="9" hidden="1"/>
    <cellStyle name="Followed Hyperlink" xfId="28366" builtinId="9" hidden="1"/>
    <cellStyle name="Followed Hyperlink" xfId="28338" builtinId="9" hidden="1"/>
    <cellStyle name="Followed Hyperlink" xfId="28305" builtinId="9" hidden="1"/>
    <cellStyle name="Followed Hyperlink" xfId="28237" builtinId="9" hidden="1"/>
    <cellStyle name="Followed Hyperlink" xfId="28376" builtinId="9" hidden="1"/>
    <cellStyle name="Followed Hyperlink" xfId="28368" builtinId="9" hidden="1"/>
    <cellStyle name="Followed Hyperlink" xfId="28340" builtinId="9" hidden="1"/>
    <cellStyle name="Followed Hyperlink" xfId="28307" builtinId="9" hidden="1"/>
    <cellStyle name="Followed Hyperlink" xfId="28261" builtinId="9" hidden="1"/>
    <cellStyle name="Followed Hyperlink" xfId="28335" builtinId="9" hidden="1"/>
    <cellStyle name="Followed Hyperlink" xfId="28151" builtinId="9" hidden="1"/>
    <cellStyle name="Followed Hyperlink" xfId="28150" builtinId="9" hidden="1"/>
    <cellStyle name="Followed Hyperlink" xfId="28149" builtinId="9" hidden="1"/>
    <cellStyle name="Followed Hyperlink" xfId="28148" builtinId="9" hidden="1"/>
    <cellStyle name="Followed Hyperlink" xfId="28147" builtinId="9" hidden="1"/>
    <cellStyle name="Followed Hyperlink" xfId="28146" builtinId="9" hidden="1"/>
    <cellStyle name="Followed Hyperlink" xfId="28145" builtinId="9" hidden="1"/>
    <cellStyle name="Followed Hyperlink" xfId="28144" builtinId="9" hidden="1"/>
    <cellStyle name="Followed Hyperlink" xfId="26396" builtinId="9" hidden="1"/>
    <cellStyle name="Followed Hyperlink" xfId="28260" builtinId="9" hidden="1"/>
    <cellStyle name="Followed Hyperlink" xfId="27304" builtinId="9" hidden="1"/>
    <cellStyle name="Followed Hyperlink" xfId="28259" builtinId="9" hidden="1"/>
    <cellStyle name="Followed Hyperlink" xfId="28143" builtinId="9" hidden="1"/>
    <cellStyle name="Followed Hyperlink" xfId="27298" builtinId="9" hidden="1"/>
    <cellStyle name="Followed Hyperlink" xfId="27188" builtinId="9" hidden="1"/>
    <cellStyle name="Followed Hyperlink" xfId="28214" builtinId="9" hidden="1"/>
    <cellStyle name="Followed Hyperlink" xfId="28142" builtinId="9" hidden="1"/>
    <cellStyle name="Followed Hyperlink" xfId="24717" builtinId="9" hidden="1"/>
    <cellStyle name="Followed Hyperlink" xfId="28228" builtinId="9" hidden="1"/>
    <cellStyle name="Followed Hyperlink" xfId="28227" builtinId="9" hidden="1"/>
    <cellStyle name="Followed Hyperlink" xfId="28258" builtinId="9" hidden="1"/>
    <cellStyle name="Followed Hyperlink" xfId="28205" builtinId="9" hidden="1"/>
    <cellStyle name="Followed Hyperlink" xfId="26217" builtinId="9" hidden="1"/>
    <cellStyle name="Followed Hyperlink" xfId="28141" builtinId="9" hidden="1"/>
    <cellStyle name="Followed Hyperlink" xfId="28059" builtinId="9" hidden="1"/>
    <cellStyle name="Followed Hyperlink" xfId="27221" builtinId="9" hidden="1"/>
    <cellStyle name="Followed Hyperlink" xfId="28058" builtinId="9" hidden="1"/>
    <cellStyle name="Followed Hyperlink" xfId="27807" builtinId="9" hidden="1"/>
    <cellStyle name="Followed Hyperlink" xfId="27148" builtinId="9" hidden="1"/>
    <cellStyle name="Followed Hyperlink" xfId="28241" builtinId="9" hidden="1"/>
    <cellStyle name="Followed Hyperlink" xfId="28057" builtinId="9" hidden="1"/>
    <cellStyle name="Followed Hyperlink" xfId="26122" builtinId="9" hidden="1"/>
    <cellStyle name="Followed Hyperlink" xfId="28056" builtinId="9" hidden="1"/>
    <cellStyle name="Followed Hyperlink" xfId="25238" builtinId="9" hidden="1"/>
    <cellStyle name="Followed Hyperlink" xfId="27337" builtinId="9" hidden="1"/>
    <cellStyle name="Followed Hyperlink" xfId="28240" builtinId="9" hidden="1"/>
    <cellStyle name="Followed Hyperlink" xfId="27906" builtinId="9" hidden="1"/>
    <cellStyle name="Followed Hyperlink" xfId="27319" builtinId="9" hidden="1"/>
    <cellStyle name="Followed Hyperlink" xfId="27282" builtinId="9" hidden="1"/>
    <cellStyle name="Followed Hyperlink" xfId="26318" builtinId="9" hidden="1"/>
    <cellStyle name="Followed Hyperlink" xfId="27263" builtinId="9" hidden="1"/>
    <cellStyle name="Followed Hyperlink" xfId="28405" builtinId="9" hidden="1"/>
    <cellStyle name="Followed Hyperlink" xfId="28239" builtinId="9" hidden="1"/>
    <cellStyle name="Followed Hyperlink" xfId="28282" builtinId="9" hidden="1"/>
    <cellStyle name="Followed Hyperlink" xfId="28140" builtinId="9" hidden="1"/>
    <cellStyle name="Followed Hyperlink" xfId="27847" builtinId="9" hidden="1"/>
    <cellStyle name="Followed Hyperlink" xfId="27435" builtinId="9" hidden="1"/>
    <cellStyle name="Followed Hyperlink" xfId="27902" builtinId="9" hidden="1"/>
    <cellStyle name="Followed Hyperlink" xfId="25310" builtinId="9" hidden="1"/>
    <cellStyle name="Followed Hyperlink" xfId="27403" builtinId="9" hidden="1"/>
    <cellStyle name="Followed Hyperlink" xfId="28238" builtinId="9" hidden="1"/>
    <cellStyle name="Followed Hyperlink" xfId="27848" builtinId="9" hidden="1"/>
    <cellStyle name="Followed Hyperlink" xfId="27450" builtinId="9" hidden="1"/>
    <cellStyle name="Followed Hyperlink" xfId="27849" builtinId="9" hidden="1"/>
    <cellStyle name="Followed Hyperlink" xfId="27108" builtinId="9" hidden="1"/>
    <cellStyle name="Followed Hyperlink" xfId="27850" builtinId="9" hidden="1"/>
    <cellStyle name="Followed Hyperlink" xfId="27216" builtinId="9" hidden="1"/>
    <cellStyle name="Followed Hyperlink" xfId="26296" builtinId="9" hidden="1"/>
    <cellStyle name="Followed Hyperlink" xfId="27663" builtinId="9" hidden="1"/>
    <cellStyle name="Followed Hyperlink" xfId="27353" builtinId="9" hidden="1"/>
    <cellStyle name="Followed Hyperlink" xfId="28765" builtinId="9" hidden="1"/>
    <cellStyle name="Followed Hyperlink" xfId="28766" builtinId="9" hidden="1"/>
    <cellStyle name="Followed Hyperlink" xfId="28767" builtinId="9" hidden="1"/>
    <cellStyle name="Followed Hyperlink" xfId="28768" builtinId="9" hidden="1"/>
    <cellStyle name="Followed Hyperlink" xfId="28769" builtinId="9" hidden="1"/>
    <cellStyle name="Followed Hyperlink" xfId="28770" builtinId="9" hidden="1"/>
    <cellStyle name="Followed Hyperlink" xfId="28771" builtinId="9" hidden="1"/>
    <cellStyle name="Followed Hyperlink" xfId="28772" builtinId="9" hidden="1"/>
    <cellStyle name="Followed Hyperlink" xfId="28773" builtinId="9" hidden="1"/>
    <cellStyle name="Followed Hyperlink" xfId="28774" builtinId="9" hidden="1"/>
    <cellStyle name="Followed Hyperlink" xfId="28775" builtinId="9" hidden="1"/>
    <cellStyle name="Followed Hyperlink" xfId="28776" builtinId="9" hidden="1"/>
    <cellStyle name="Followed Hyperlink" xfId="28777" builtinId="9" hidden="1"/>
    <cellStyle name="Followed Hyperlink" xfId="28778" builtinId="9" hidden="1"/>
    <cellStyle name="Followed Hyperlink" xfId="28779" builtinId="9" hidden="1"/>
    <cellStyle name="Followed Hyperlink" xfId="28780" builtinId="9" hidden="1"/>
    <cellStyle name="Followed Hyperlink" xfId="28781" builtinId="9" hidden="1"/>
    <cellStyle name="Followed Hyperlink" xfId="28782" builtinId="9" hidden="1"/>
    <cellStyle name="Followed Hyperlink" xfId="28783" builtinId="9" hidden="1"/>
    <cellStyle name="Followed Hyperlink" xfId="28784" builtinId="9" hidden="1"/>
    <cellStyle name="Followed Hyperlink" xfId="28785" builtinId="9" hidden="1"/>
    <cellStyle name="Followed Hyperlink" xfId="28786" builtinId="9" hidden="1"/>
    <cellStyle name="Followed Hyperlink" xfId="28787" builtinId="9" hidden="1"/>
    <cellStyle name="Followed Hyperlink" xfId="28788" builtinId="9" hidden="1"/>
    <cellStyle name="Followed Hyperlink" xfId="28789" builtinId="9" hidden="1"/>
    <cellStyle name="Followed Hyperlink" xfId="28790"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796" builtinId="9" hidden="1"/>
    <cellStyle name="Followed Hyperlink" xfId="28797" builtinId="9" hidden="1"/>
    <cellStyle name="Followed Hyperlink" xfId="28798" builtinId="9" hidden="1"/>
    <cellStyle name="Followed Hyperlink" xfId="28799" builtinId="9" hidden="1"/>
    <cellStyle name="Followed Hyperlink" xfId="28800" builtinId="9" hidden="1"/>
    <cellStyle name="Followed Hyperlink" xfId="28801" builtinId="9" hidden="1"/>
    <cellStyle name="Followed Hyperlink" xfId="28802" builtinId="9" hidden="1"/>
    <cellStyle name="Followed Hyperlink" xfId="28803" builtinId="9" hidden="1"/>
    <cellStyle name="Followed Hyperlink" xfId="28809" builtinId="9" hidden="1"/>
    <cellStyle name="Followed Hyperlink" xfId="28810" builtinId="9" hidden="1"/>
    <cellStyle name="Followed Hyperlink" xfId="28811" builtinId="9" hidden="1"/>
    <cellStyle name="Followed Hyperlink" xfId="28812" builtinId="9" hidden="1"/>
    <cellStyle name="Followed Hyperlink" xfId="28813" builtinId="9" hidden="1"/>
    <cellStyle name="Followed Hyperlink" xfId="28814" builtinId="9" hidden="1"/>
    <cellStyle name="Followed Hyperlink" xfId="28815" builtinId="9" hidden="1"/>
    <cellStyle name="Followed Hyperlink" xfId="28816" builtinId="9" hidden="1"/>
    <cellStyle name="Followed Hyperlink" xfId="28817" builtinId="9" hidden="1"/>
    <cellStyle name="Followed Hyperlink" xfId="28818" builtinId="9" hidden="1"/>
    <cellStyle name="Followed Hyperlink" xfId="28819" builtinId="9" hidden="1"/>
    <cellStyle name="Followed Hyperlink" xfId="28820" builtinId="9" hidden="1"/>
    <cellStyle name="Followed Hyperlink" xfId="28821" builtinId="9" hidden="1"/>
    <cellStyle name="Followed Hyperlink" xfId="28822" builtinId="9" hidden="1"/>
    <cellStyle name="Followed Hyperlink" xfId="28823" builtinId="9" hidden="1"/>
    <cellStyle name="Followed Hyperlink" xfId="28824" builtinId="9" hidden="1"/>
    <cellStyle name="Followed Hyperlink" xfId="28825" builtinId="9" hidden="1"/>
    <cellStyle name="Followed Hyperlink" xfId="28826" builtinId="9" hidden="1"/>
    <cellStyle name="Followed Hyperlink" xfId="28827" builtinId="9" hidden="1"/>
    <cellStyle name="Followed Hyperlink" xfId="28828"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4" builtinId="9" hidden="1"/>
    <cellStyle name="Followed Hyperlink" xfId="28835" builtinId="9" hidden="1"/>
    <cellStyle name="Followed Hyperlink" xfId="28836" builtinId="9" hidden="1"/>
    <cellStyle name="Followed Hyperlink" xfId="28837" builtinId="9" hidden="1"/>
    <cellStyle name="Followed Hyperlink" xfId="28838" builtinId="9" hidden="1"/>
    <cellStyle name="Followed Hyperlink" xfId="28839" builtinId="9" hidden="1"/>
    <cellStyle name="Followed Hyperlink" xfId="28840" builtinId="9" hidden="1"/>
    <cellStyle name="Followed Hyperlink" xfId="28841" builtinId="9" hidden="1"/>
    <cellStyle name="Followed Hyperlink" xfId="28842" builtinId="9" hidden="1"/>
    <cellStyle name="Followed Hyperlink" xfId="28843" builtinId="9" hidden="1"/>
    <cellStyle name="Followed Hyperlink" xfId="28844" builtinId="9" hidden="1"/>
    <cellStyle name="Followed Hyperlink" xfId="28845" builtinId="9" hidden="1"/>
    <cellStyle name="Followed Hyperlink" xfId="28846" builtinId="9" hidden="1"/>
    <cellStyle name="Followed Hyperlink" xfId="28847" builtinId="9" hidden="1"/>
    <cellStyle name="Followed Hyperlink" xfId="28848" builtinId="9" hidden="1"/>
    <cellStyle name="Followed Hyperlink" xfId="28849" builtinId="9" hidden="1"/>
    <cellStyle name="Followed Hyperlink" xfId="28850" builtinId="9" hidden="1"/>
    <cellStyle name="Followed Hyperlink" xfId="28851" builtinId="9" hidden="1"/>
    <cellStyle name="Followed Hyperlink" xfId="28852" builtinId="9" hidden="1"/>
    <cellStyle name="Followed Hyperlink" xfId="28853" builtinId="9" hidden="1"/>
    <cellStyle name="Followed Hyperlink" xfId="28854" builtinId="9" hidden="1"/>
    <cellStyle name="Followed Hyperlink" xfId="28855" builtinId="9" hidden="1"/>
    <cellStyle name="Followed Hyperlink" xfId="28856" builtinId="9" hidden="1"/>
    <cellStyle name="Followed Hyperlink" xfId="28857" builtinId="9" hidden="1"/>
    <cellStyle name="Followed Hyperlink" xfId="28858" builtinId="9" hidden="1"/>
    <cellStyle name="Followed Hyperlink" xfId="28865" builtinId="9" hidden="1"/>
    <cellStyle name="Followed Hyperlink" xfId="28866"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2" builtinId="9" hidden="1"/>
    <cellStyle name="Followed Hyperlink" xfId="28873" builtinId="9" hidden="1"/>
    <cellStyle name="Followed Hyperlink" xfId="28874" builtinId="9" hidden="1"/>
    <cellStyle name="Followed Hyperlink" xfId="28875" builtinId="9" hidden="1"/>
    <cellStyle name="Followed Hyperlink" xfId="28876" builtinId="9" hidden="1"/>
    <cellStyle name="Followed Hyperlink" xfId="28877" builtinId="9" hidden="1"/>
    <cellStyle name="Followed Hyperlink" xfId="28878" builtinId="9" hidden="1"/>
    <cellStyle name="Followed Hyperlink" xfId="28879" builtinId="9" hidden="1"/>
    <cellStyle name="Followed Hyperlink" xfId="28880" builtinId="9" hidden="1"/>
    <cellStyle name="Followed Hyperlink" xfId="28881" builtinId="9" hidden="1"/>
    <cellStyle name="Followed Hyperlink" xfId="28882" builtinId="9" hidden="1"/>
    <cellStyle name="Followed Hyperlink" xfId="28883" builtinId="9" hidden="1"/>
    <cellStyle name="Followed Hyperlink" xfId="28884" builtinId="9" hidden="1"/>
    <cellStyle name="Followed Hyperlink" xfId="28885" builtinId="9" hidden="1"/>
    <cellStyle name="Followed Hyperlink" xfId="28886" builtinId="9" hidden="1"/>
    <cellStyle name="Followed Hyperlink" xfId="28887" builtinId="9" hidden="1"/>
    <cellStyle name="Followed Hyperlink" xfId="28888" builtinId="9" hidden="1"/>
    <cellStyle name="Followed Hyperlink" xfId="28889" builtinId="9" hidden="1"/>
    <cellStyle name="Followed Hyperlink" xfId="28890" builtinId="9" hidden="1"/>
    <cellStyle name="Followed Hyperlink" xfId="28891" builtinId="9" hidden="1"/>
    <cellStyle name="Followed Hyperlink" xfId="28892" builtinId="9" hidden="1"/>
    <cellStyle name="Followed Hyperlink" xfId="28893" builtinId="9" hidden="1"/>
    <cellStyle name="Followed Hyperlink" xfId="28894" builtinId="9" hidden="1"/>
    <cellStyle name="Followed Hyperlink" xfId="28895" builtinId="9" hidden="1"/>
    <cellStyle name="Followed Hyperlink" xfId="28896" builtinId="9" hidden="1"/>
    <cellStyle name="Followed Hyperlink" xfId="28897" builtinId="9" hidden="1"/>
    <cellStyle name="Followed Hyperlink" xfId="28898" builtinId="9" hidden="1"/>
    <cellStyle name="Followed Hyperlink" xfId="28899" builtinId="9" hidden="1"/>
    <cellStyle name="Followed Hyperlink" xfId="28900" builtinId="9" hidden="1"/>
    <cellStyle name="Followed Hyperlink" xfId="28901" builtinId="9" hidden="1"/>
    <cellStyle name="Followed Hyperlink" xfId="28902" builtinId="9" hidden="1"/>
    <cellStyle name="Followed Hyperlink" xfId="28903" builtinId="9" hidden="1"/>
    <cellStyle name="Followed Hyperlink" xfId="28904"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0" builtinId="9" hidden="1"/>
    <cellStyle name="Followed Hyperlink" xfId="28911" builtinId="9" hidden="1"/>
    <cellStyle name="Followed Hyperlink" xfId="28912" builtinId="9" hidden="1"/>
    <cellStyle name="Followed Hyperlink" xfId="28913" builtinId="9" hidden="1"/>
    <cellStyle name="Followed Hyperlink" xfId="28914" builtinId="9" hidden="1"/>
    <cellStyle name="Followed Hyperlink" xfId="28915" builtinId="9" hidden="1"/>
    <cellStyle name="Followed Hyperlink" xfId="28916" builtinId="9" hidden="1"/>
    <cellStyle name="Followed Hyperlink" xfId="28917" builtinId="9" hidden="1"/>
    <cellStyle name="Followed Hyperlink" xfId="28918" builtinId="9" hidden="1"/>
    <cellStyle name="Followed Hyperlink" xfId="28919" builtinId="9" hidden="1"/>
    <cellStyle name="Followed Hyperlink" xfId="28920" builtinId="9" hidden="1"/>
    <cellStyle name="Followed Hyperlink" xfId="28921" builtinId="9" hidden="1"/>
    <cellStyle name="Followed Hyperlink" xfId="28922" builtinId="9" hidden="1"/>
    <cellStyle name="Followed Hyperlink" xfId="28923" builtinId="9" hidden="1"/>
    <cellStyle name="Followed Hyperlink" xfId="28924" builtinId="9" hidden="1"/>
    <cellStyle name="Followed Hyperlink" xfId="28925" builtinId="9" hidden="1"/>
    <cellStyle name="Followed Hyperlink" xfId="28926" builtinId="9" hidden="1"/>
    <cellStyle name="Followed Hyperlink" xfId="28927" builtinId="9" hidden="1"/>
    <cellStyle name="Followed Hyperlink" xfId="28928" builtinId="9" hidden="1"/>
    <cellStyle name="Followed Hyperlink" xfId="28929" builtinId="9" hidden="1"/>
    <cellStyle name="Followed Hyperlink" xfId="28930" builtinId="9" hidden="1"/>
    <cellStyle name="Followed Hyperlink" xfId="28931" builtinId="9" hidden="1"/>
    <cellStyle name="Followed Hyperlink" xfId="28932" builtinId="9" hidden="1"/>
    <cellStyle name="Followed Hyperlink" xfId="28933" builtinId="9" hidden="1"/>
    <cellStyle name="Followed Hyperlink" xfId="28934" builtinId="9" hidden="1"/>
    <cellStyle name="Followed Hyperlink" xfId="28935" builtinId="9" hidden="1"/>
    <cellStyle name="Followed Hyperlink" xfId="28936" builtinId="9" hidden="1"/>
    <cellStyle name="Followed Hyperlink" xfId="28937" builtinId="9" hidden="1"/>
    <cellStyle name="Followed Hyperlink" xfId="28938" builtinId="9" hidden="1"/>
    <cellStyle name="Followed Hyperlink" xfId="28939" builtinId="9" hidden="1"/>
    <cellStyle name="Followed Hyperlink" xfId="28940" builtinId="9" hidden="1"/>
    <cellStyle name="Followed Hyperlink" xfId="28941" builtinId="9" hidden="1"/>
    <cellStyle name="Followed Hyperlink" xfId="28942"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48" builtinId="9" hidden="1"/>
    <cellStyle name="Followed Hyperlink" xfId="28949" builtinId="9" hidden="1"/>
    <cellStyle name="Followed Hyperlink" xfId="28950" builtinId="9" hidden="1"/>
    <cellStyle name="Followed Hyperlink" xfId="28951" builtinId="9" hidden="1"/>
    <cellStyle name="Followed Hyperlink" xfId="28952" builtinId="9" hidden="1"/>
    <cellStyle name="Followed Hyperlink" xfId="28953" builtinId="9" hidden="1"/>
    <cellStyle name="Followed Hyperlink" xfId="28954" builtinId="9" hidden="1"/>
    <cellStyle name="Followed Hyperlink" xfId="28955" builtinId="9" hidden="1"/>
    <cellStyle name="Followed Hyperlink" xfId="28956" builtinId="9" hidden="1"/>
    <cellStyle name="Followed Hyperlink" xfId="28957" builtinId="9" hidden="1"/>
    <cellStyle name="Followed Hyperlink" xfId="28958" builtinId="9" hidden="1"/>
    <cellStyle name="Followed Hyperlink" xfId="28959" builtinId="9" hidden="1"/>
    <cellStyle name="Followed Hyperlink" xfId="28960" builtinId="9" hidden="1"/>
    <cellStyle name="Followed Hyperlink" xfId="28961" builtinId="9" hidden="1"/>
    <cellStyle name="Followed Hyperlink" xfId="28962" builtinId="9" hidden="1"/>
    <cellStyle name="Followed Hyperlink" xfId="28963" builtinId="9" hidden="1"/>
    <cellStyle name="Followed Hyperlink" xfId="28964" builtinId="9" hidden="1"/>
    <cellStyle name="Followed Hyperlink" xfId="28965" builtinId="9" hidden="1"/>
    <cellStyle name="Followed Hyperlink" xfId="28966" builtinId="9" hidden="1"/>
    <cellStyle name="Followed Hyperlink" xfId="28967" builtinId="9" hidden="1"/>
    <cellStyle name="Followed Hyperlink" xfId="28968" builtinId="9" hidden="1"/>
    <cellStyle name="Followed Hyperlink" xfId="28969" builtinId="9" hidden="1"/>
    <cellStyle name="Followed Hyperlink" xfId="28970" builtinId="9" hidden="1"/>
    <cellStyle name="Followed Hyperlink" xfId="28971" builtinId="9" hidden="1"/>
    <cellStyle name="Followed Hyperlink" xfId="28972" builtinId="9" hidden="1"/>
    <cellStyle name="Followed Hyperlink" xfId="28973" builtinId="9" hidden="1"/>
    <cellStyle name="Followed Hyperlink" xfId="28974" builtinId="9" hidden="1"/>
    <cellStyle name="Followed Hyperlink" xfId="28975" builtinId="9" hidden="1"/>
    <cellStyle name="Followed Hyperlink" xfId="28976" builtinId="9" hidden="1"/>
    <cellStyle name="Followed Hyperlink" xfId="28977" builtinId="9" hidden="1"/>
    <cellStyle name="Followed Hyperlink" xfId="28978" builtinId="9" hidden="1"/>
    <cellStyle name="Followed Hyperlink" xfId="28979" builtinId="9" hidden="1"/>
    <cellStyle name="Followed Hyperlink" xfId="28980"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86" builtinId="9" hidden="1"/>
    <cellStyle name="Followed Hyperlink" xfId="28987" builtinId="9" hidden="1"/>
    <cellStyle name="Followed Hyperlink" xfId="28988" builtinId="9" hidden="1"/>
    <cellStyle name="Followed Hyperlink" xfId="28989" builtinId="9" hidden="1"/>
    <cellStyle name="Followed Hyperlink" xfId="28990" builtinId="9" hidden="1"/>
    <cellStyle name="Followed Hyperlink" xfId="28991" builtinId="9" hidden="1"/>
    <cellStyle name="Followed Hyperlink" xfId="28992" builtinId="9" hidden="1"/>
    <cellStyle name="Followed Hyperlink" xfId="28993" builtinId="9" hidden="1"/>
    <cellStyle name="Followed Hyperlink" xfId="28994" builtinId="9" hidden="1"/>
    <cellStyle name="Followed Hyperlink" xfId="28995" builtinId="9" hidden="1"/>
    <cellStyle name="Followed Hyperlink" xfId="28996" builtinId="9" hidden="1"/>
    <cellStyle name="Followed Hyperlink" xfId="28997" builtinId="9" hidden="1"/>
    <cellStyle name="Followed Hyperlink" xfId="28998" builtinId="9" hidden="1"/>
    <cellStyle name="Followed Hyperlink" xfId="28999" builtinId="9" hidden="1"/>
    <cellStyle name="Followed Hyperlink" xfId="29000" builtinId="9" hidden="1"/>
    <cellStyle name="Followed Hyperlink" xfId="29001" builtinId="9" hidden="1"/>
    <cellStyle name="Followed Hyperlink" xfId="29002" builtinId="9" hidden="1"/>
    <cellStyle name="Followed Hyperlink" xfId="29003" builtinId="9" hidden="1"/>
    <cellStyle name="Followed Hyperlink" xfId="29004" builtinId="9" hidden="1"/>
    <cellStyle name="Followed Hyperlink" xfId="29005" builtinId="9" hidden="1"/>
    <cellStyle name="Followed Hyperlink" xfId="29006" builtinId="9" hidden="1"/>
    <cellStyle name="Followed Hyperlink" xfId="29007" builtinId="9" hidden="1"/>
    <cellStyle name="Followed Hyperlink" xfId="29008" builtinId="9" hidden="1"/>
    <cellStyle name="Followed Hyperlink" xfId="29009" builtinId="9" hidden="1"/>
    <cellStyle name="Followed Hyperlink" xfId="29010" builtinId="9" hidden="1"/>
    <cellStyle name="Followed Hyperlink" xfId="29011" builtinId="9" hidden="1"/>
    <cellStyle name="Followed Hyperlink" xfId="29012" builtinId="9" hidden="1"/>
    <cellStyle name="Followed Hyperlink" xfId="28066" builtinId="9" hidden="1"/>
    <cellStyle name="Followed Hyperlink" xfId="29305" builtinId="9" hidden="1"/>
    <cellStyle name="Followed Hyperlink" xfId="29269" builtinId="9" hidden="1"/>
    <cellStyle name="Followed Hyperlink" xfId="29170" builtinId="9" hidden="1"/>
    <cellStyle name="Followed Hyperlink" xfId="29152" builtinId="9" hidden="1"/>
    <cellStyle name="Followed Hyperlink" xfId="29155" builtinId="9" hidden="1"/>
    <cellStyle name="Followed Hyperlink" xfId="29222" builtinId="9" hidden="1"/>
    <cellStyle name="Followed Hyperlink" xfId="29085" builtinId="9" hidden="1"/>
    <cellStyle name="Followed Hyperlink" xfId="28243" builtinId="9" hidden="1"/>
    <cellStyle name="Followed Hyperlink" xfId="29144" builtinId="9" hidden="1"/>
    <cellStyle name="Followed Hyperlink" xfId="29058" builtinId="9" hidden="1"/>
    <cellStyle name="Followed Hyperlink" xfId="29216" builtinId="9" hidden="1"/>
    <cellStyle name="Followed Hyperlink" xfId="29057" builtinId="9" hidden="1"/>
    <cellStyle name="Followed Hyperlink" xfId="28060" builtinId="9" hidden="1"/>
    <cellStyle name="Followed Hyperlink" xfId="29334" builtinId="9" hidden="1"/>
    <cellStyle name="Followed Hyperlink" xfId="29213" builtinId="9" hidden="1"/>
    <cellStyle name="Followed Hyperlink" xfId="29127" builtinId="9" hidden="1"/>
    <cellStyle name="Followed Hyperlink" xfId="29055" builtinId="9" hidden="1"/>
    <cellStyle name="Followed Hyperlink" xfId="29056" builtinId="9" hidden="1"/>
    <cellStyle name="Followed Hyperlink" xfId="29681" builtinId="9" hidden="1"/>
    <cellStyle name="Followed Hyperlink" xfId="29339" builtinId="9" hidden="1"/>
    <cellStyle name="Followed Hyperlink" xfId="29348" builtinId="9" hidden="1"/>
    <cellStyle name="Followed Hyperlink" xfId="29257" builtinId="9" hidden="1"/>
    <cellStyle name="Followed Hyperlink" xfId="29256" builtinId="9" hidden="1"/>
    <cellStyle name="Followed Hyperlink" xfId="29255" builtinId="9" hidden="1"/>
    <cellStyle name="Followed Hyperlink" xfId="29254" builtinId="9" hidden="1"/>
    <cellStyle name="Followed Hyperlink" xfId="29081" builtinId="9" hidden="1"/>
    <cellStyle name="Followed Hyperlink" xfId="27189" builtinId="9" hidden="1"/>
    <cellStyle name="Followed Hyperlink" xfId="29053" builtinId="9" hidden="1"/>
    <cellStyle name="Followed Hyperlink" xfId="29320" builtinId="9" hidden="1"/>
    <cellStyle name="Followed Hyperlink" xfId="29051" builtinId="9" hidden="1"/>
    <cellStyle name="Followed Hyperlink" xfId="29052" builtinId="9" hidden="1"/>
    <cellStyle name="Followed Hyperlink" xfId="28246" builtinId="9" hidden="1"/>
    <cellStyle name="Followed Hyperlink" xfId="29223" builtinId="9" hidden="1"/>
    <cellStyle name="Followed Hyperlink" xfId="29076" builtinId="9" hidden="1"/>
    <cellStyle name="Followed Hyperlink" xfId="29077" builtinId="9" hidden="1"/>
    <cellStyle name="Followed Hyperlink" xfId="27442" builtinId="9" hidden="1"/>
    <cellStyle name="Followed Hyperlink" xfId="29253" builtinId="9" hidden="1"/>
    <cellStyle name="Followed Hyperlink" xfId="25276" builtinId="9" hidden="1"/>
    <cellStyle name="Followed Hyperlink" xfId="29309" builtinId="9" hidden="1"/>
    <cellStyle name="Followed Hyperlink" xfId="29284" builtinId="9" hidden="1"/>
    <cellStyle name="Followed Hyperlink" xfId="29252" builtinId="9" hidden="1"/>
    <cellStyle name="Followed Hyperlink" xfId="29294" builtinId="9" hidden="1"/>
    <cellStyle name="Followed Hyperlink" xfId="29236" builtinId="9" hidden="1"/>
    <cellStyle name="Followed Hyperlink" xfId="29296" builtinId="9" hidden="1"/>
    <cellStyle name="Followed Hyperlink" xfId="29251" builtinId="9" hidden="1"/>
    <cellStyle name="Followed Hyperlink" xfId="29250" builtinId="9" hidden="1"/>
    <cellStyle name="Followed Hyperlink" xfId="29249" builtinId="9" hidden="1"/>
    <cellStyle name="Followed Hyperlink" xfId="28275" builtinId="9" hidden="1"/>
    <cellStyle name="Followed Hyperlink" xfId="29234" builtinId="9" hidden="1"/>
    <cellStyle name="Followed Hyperlink" xfId="27295" builtinId="9" hidden="1"/>
    <cellStyle name="Followed Hyperlink" xfId="28274" builtinId="9" hidden="1"/>
    <cellStyle name="Followed Hyperlink" xfId="29307" builtinId="9" hidden="1"/>
    <cellStyle name="Followed Hyperlink" xfId="29271" builtinId="9" hidden="1"/>
    <cellStyle name="Followed Hyperlink" xfId="29171" builtinId="9" hidden="1"/>
    <cellStyle name="Followed Hyperlink" xfId="29136" builtinId="9" hidden="1"/>
    <cellStyle name="Followed Hyperlink" xfId="29119" builtinId="9" hidden="1"/>
    <cellStyle name="Followed Hyperlink" xfId="29075" builtinId="9" hidden="1"/>
    <cellStyle name="Followed Hyperlink" xfId="28061" builtinId="9" hidden="1"/>
    <cellStyle name="Followed Hyperlink" xfId="29219" builtinId="9" hidden="1"/>
    <cellStyle name="Followed Hyperlink" xfId="29126" builtinId="9" hidden="1"/>
    <cellStyle name="Followed Hyperlink" xfId="29047" builtinId="9" hidden="1"/>
    <cellStyle name="Followed Hyperlink" xfId="29046" builtinId="9" hidden="1"/>
    <cellStyle name="Followed Hyperlink" xfId="29045" builtinId="9" hidden="1"/>
    <cellStyle name="Followed Hyperlink" xfId="29044" builtinId="9" hidden="1"/>
    <cellStyle name="Followed Hyperlink" xfId="27441" builtinId="9" hidden="1"/>
    <cellStyle name="Followed Hyperlink" xfId="29327" builtinId="9" hidden="1"/>
    <cellStyle name="Followed Hyperlink" xfId="27109" builtinId="9" hidden="1"/>
    <cellStyle name="Followed Hyperlink" xfId="29156" builtinId="9" hidden="1"/>
    <cellStyle name="Followed Hyperlink" xfId="29147" builtinId="9" hidden="1"/>
    <cellStyle name="Followed Hyperlink" xfId="29073" builtinId="9" hidden="1"/>
    <cellStyle name="Followed Hyperlink" xfId="27255" builtinId="9" hidden="1"/>
    <cellStyle name="Followed Hyperlink" xfId="29228" builtinId="9" hidden="1"/>
    <cellStyle name="Followed Hyperlink" xfId="29148" builtinId="9" hidden="1"/>
    <cellStyle name="Followed Hyperlink" xfId="29072" builtinId="9" hidden="1"/>
    <cellStyle name="Followed Hyperlink" xfId="28226" builtinId="9" hidden="1"/>
    <cellStyle name="Followed Hyperlink" xfId="29041" builtinId="9" hidden="1"/>
    <cellStyle name="Followed Hyperlink" xfId="29040" builtinId="9" hidden="1"/>
    <cellStyle name="Followed Hyperlink" xfId="27467" builtinId="9" hidden="1"/>
    <cellStyle name="Followed Hyperlink" xfId="29039" builtinId="9" hidden="1"/>
    <cellStyle name="Followed Hyperlink" xfId="28070" builtinId="9" hidden="1"/>
    <cellStyle name="Followed Hyperlink" xfId="29282" builtinId="9" hidden="1"/>
    <cellStyle name="Followed Hyperlink" xfId="29247" builtinId="9" hidden="1"/>
    <cellStyle name="Followed Hyperlink" xfId="29034" builtinId="9" hidden="1"/>
    <cellStyle name="Followed Hyperlink" xfId="29038" builtinId="9" hidden="1"/>
    <cellStyle name="Followed Hyperlink" xfId="29069" builtinId="9" hidden="1"/>
    <cellStyle name="Followed Hyperlink" xfId="27223" builtinId="9" hidden="1"/>
    <cellStyle name="Followed Hyperlink" xfId="29314" builtinId="9" hidden="1"/>
    <cellStyle name="Followed Hyperlink" xfId="29035" builtinId="9" hidden="1"/>
    <cellStyle name="Followed Hyperlink" xfId="29036" builtinId="9" hidden="1"/>
    <cellStyle name="Followed Hyperlink" xfId="24843" builtinId="9" hidden="1"/>
    <cellStyle name="Followed Hyperlink" xfId="29332" builtinId="9" hidden="1"/>
    <cellStyle name="Followed Hyperlink" xfId="29280" builtinId="9" hidden="1"/>
    <cellStyle name="Followed Hyperlink" xfId="29680" builtinId="9" hidden="1"/>
    <cellStyle name="Followed Hyperlink" xfId="29342" builtinId="9" hidden="1"/>
    <cellStyle name="Followed Hyperlink" xfId="29340" builtinId="9" hidden="1"/>
    <cellStyle name="Followed Hyperlink" xfId="29329" builtinId="9" hidden="1"/>
    <cellStyle name="Followed Hyperlink" xfId="27328" builtinId="9" hidden="1"/>
    <cellStyle name="Followed Hyperlink" xfId="29244" builtinId="9" hidden="1"/>
    <cellStyle name="Followed Hyperlink" xfId="29243" builtinId="9" hidden="1"/>
    <cellStyle name="Followed Hyperlink" xfId="29242" builtinId="9" hidden="1"/>
    <cellStyle name="Followed Hyperlink" xfId="29241" builtinId="9" hidden="1"/>
    <cellStyle name="Followed Hyperlink" xfId="29066" builtinId="9" hidden="1"/>
    <cellStyle name="Followed Hyperlink" xfId="25502" builtinId="9" hidden="1"/>
    <cellStyle name="Followed Hyperlink" xfId="29032" builtinId="9" hidden="1"/>
    <cellStyle name="Followed Hyperlink" xfId="29064" builtinId="9" hidden="1"/>
    <cellStyle name="Followed Hyperlink" xfId="28248" builtinId="9" hidden="1"/>
    <cellStyle name="Followed Hyperlink" xfId="29331" builtinId="9" hidden="1"/>
    <cellStyle name="Followed Hyperlink" xfId="29279" builtinId="9" hidden="1"/>
    <cellStyle name="Followed Hyperlink" xfId="29277" builtinId="9" hidden="1"/>
    <cellStyle name="Followed Hyperlink" xfId="29326" builtinId="9" hidden="1"/>
    <cellStyle name="Followed Hyperlink" xfId="29324" builtinId="9" hidden="1"/>
    <cellStyle name="Followed Hyperlink" xfId="29322" builtinId="9" hidden="1"/>
    <cellStyle name="Followed Hyperlink" xfId="29308" builtinId="9" hidden="1"/>
    <cellStyle name="Followed Hyperlink" xfId="29347" builtinId="9" hidden="1"/>
    <cellStyle name="Followed Hyperlink" xfId="27463" builtinId="9" hidden="1"/>
    <cellStyle name="Followed Hyperlink" xfId="29027" builtinId="9" hidden="1"/>
    <cellStyle name="Followed Hyperlink" xfId="29028" builtinId="9" hidden="1"/>
    <cellStyle name="Followed Hyperlink" xfId="28156" builtinId="9" hidden="1"/>
    <cellStyle name="Followed Hyperlink" xfId="28761" builtinId="9" hidden="1"/>
    <cellStyle name="Followed Hyperlink" xfId="29275" builtinId="9" hidden="1"/>
    <cellStyle name="Followed Hyperlink" xfId="29291" builtinId="9" hidden="1"/>
    <cellStyle name="Followed Hyperlink" xfId="29173" builtinId="9" hidden="1"/>
    <cellStyle name="Followed Hyperlink" xfId="29292" builtinId="9" hidden="1"/>
    <cellStyle name="Followed Hyperlink" xfId="29232" builtinId="9" hidden="1"/>
    <cellStyle name="Followed Hyperlink" xfId="29163" builtinId="9" hidden="1"/>
    <cellStyle name="Followed Hyperlink" xfId="29128" builtinId="9" hidden="1"/>
    <cellStyle name="Followed Hyperlink" xfId="29133" builtinId="9" hidden="1"/>
    <cellStyle name="Followed Hyperlink" xfId="29306" builtinId="9" hidden="1"/>
    <cellStyle name="Followed Hyperlink" xfId="29270" builtinId="9" hidden="1"/>
    <cellStyle name="Followed Hyperlink" xfId="29169" builtinId="9" hidden="1"/>
    <cellStyle name="Followed Hyperlink" xfId="29151" builtinId="9" hidden="1"/>
    <cellStyle name="Followed Hyperlink" xfId="29304" builtinId="9" hidden="1"/>
    <cellStyle name="Followed Hyperlink" xfId="29268" builtinId="9" hidden="1"/>
    <cellStyle name="Followed Hyperlink" xfId="29220" builtinId="9" hidden="1"/>
    <cellStyle name="Followed Hyperlink" xfId="29158" builtinId="9" hidden="1"/>
    <cellStyle name="Followed Hyperlink" xfId="29060" builtinId="9" hidden="1"/>
    <cellStyle name="Followed Hyperlink" xfId="29146" builtinId="9" hidden="1"/>
    <cellStyle name="Followed Hyperlink" xfId="29214" builtinId="9" hidden="1"/>
    <cellStyle name="Followed Hyperlink" xfId="29026" builtinId="9" hidden="1"/>
    <cellStyle name="Followed Hyperlink" xfId="29118" builtinId="9" hidden="1"/>
    <cellStyle name="Followed Hyperlink" xfId="29204" builtinId="9" hidden="1"/>
    <cellStyle name="Followed Hyperlink" xfId="28249" builtinId="9" hidden="1"/>
    <cellStyle name="Followed Hyperlink" xfId="29203" builtinId="9" hidden="1"/>
    <cellStyle name="Followed Hyperlink" xfId="29154" builtinId="9" hidden="1"/>
    <cellStyle name="Followed Hyperlink" xfId="27299" builtinId="9" hidden="1"/>
    <cellStyle name="Followed Hyperlink" xfId="29168" builtinId="9" hidden="1"/>
    <cellStyle name="Followed Hyperlink" xfId="29114" builtinId="9" hidden="1"/>
    <cellStyle name="Followed Hyperlink" xfId="28065" builtinId="9" hidden="1"/>
    <cellStyle name="Followed Hyperlink" xfId="28178" builtinId="9" hidden="1"/>
    <cellStyle name="Followed Hyperlink" xfId="29677" builtinId="9" hidden="1"/>
    <cellStyle name="Followed Hyperlink" xfId="29675" builtinId="9" hidden="1"/>
    <cellStyle name="Followed Hyperlink" xfId="29673" builtinId="9" hidden="1"/>
    <cellStyle name="Followed Hyperlink" xfId="29671" builtinId="9" hidden="1"/>
    <cellStyle name="Followed Hyperlink" xfId="29669" builtinId="9" hidden="1"/>
    <cellStyle name="Followed Hyperlink" xfId="29667" builtinId="9" hidden="1"/>
    <cellStyle name="Followed Hyperlink" xfId="29665" builtinId="9" hidden="1"/>
    <cellStyle name="Followed Hyperlink" xfId="29663" builtinId="9" hidden="1"/>
    <cellStyle name="Followed Hyperlink" xfId="29661" builtinId="9" hidden="1"/>
    <cellStyle name="Followed Hyperlink" xfId="29659" builtinId="9" hidden="1"/>
    <cellStyle name="Followed Hyperlink" xfId="29657" builtinId="9" hidden="1"/>
    <cellStyle name="Followed Hyperlink" xfId="29655" builtinId="9" hidden="1"/>
    <cellStyle name="Followed Hyperlink" xfId="29653" builtinId="9" hidden="1"/>
    <cellStyle name="Followed Hyperlink" xfId="29651" builtinId="9" hidden="1"/>
    <cellStyle name="Followed Hyperlink" xfId="29649" builtinId="9" hidden="1"/>
    <cellStyle name="Followed Hyperlink" xfId="29647" builtinId="9" hidden="1"/>
    <cellStyle name="Followed Hyperlink" xfId="29645" builtinId="9" hidden="1"/>
    <cellStyle name="Followed Hyperlink" xfId="29643" builtinId="9" hidden="1"/>
    <cellStyle name="Followed Hyperlink" xfId="29641" builtinId="9" hidden="1"/>
    <cellStyle name="Followed Hyperlink" xfId="29639" builtinId="9" hidden="1"/>
    <cellStyle name="Followed Hyperlink" xfId="29637" builtinId="9" hidden="1"/>
    <cellStyle name="Followed Hyperlink" xfId="29635" builtinId="9" hidden="1"/>
    <cellStyle name="Followed Hyperlink" xfId="29633" builtinId="9" hidden="1"/>
    <cellStyle name="Followed Hyperlink" xfId="29631" builtinId="9" hidden="1"/>
    <cellStyle name="Followed Hyperlink" xfId="29629" builtinId="9" hidden="1"/>
    <cellStyle name="Followed Hyperlink" xfId="29627" builtinId="9" hidden="1"/>
    <cellStyle name="Followed Hyperlink" xfId="29625" builtinId="9" hidden="1"/>
    <cellStyle name="Followed Hyperlink" xfId="29623" builtinId="9" hidden="1"/>
    <cellStyle name="Followed Hyperlink" xfId="29621" builtinId="9" hidden="1"/>
    <cellStyle name="Followed Hyperlink" xfId="29619" builtinId="9" hidden="1"/>
    <cellStyle name="Followed Hyperlink" xfId="29617" builtinId="9" hidden="1"/>
    <cellStyle name="Followed Hyperlink" xfId="29615" builtinId="9" hidden="1"/>
    <cellStyle name="Followed Hyperlink" xfId="29613" builtinId="9" hidden="1"/>
    <cellStyle name="Followed Hyperlink" xfId="29611" builtinId="9" hidden="1"/>
    <cellStyle name="Followed Hyperlink" xfId="29609" builtinId="9" hidden="1"/>
    <cellStyle name="Followed Hyperlink" xfId="29607" builtinId="9" hidden="1"/>
    <cellStyle name="Followed Hyperlink" xfId="29605" builtinId="9" hidden="1"/>
    <cellStyle name="Followed Hyperlink" xfId="29603" builtinId="9" hidden="1"/>
    <cellStyle name="Followed Hyperlink" xfId="29601" builtinId="9" hidden="1"/>
    <cellStyle name="Followed Hyperlink" xfId="29599" builtinId="9" hidden="1"/>
    <cellStyle name="Followed Hyperlink" xfId="29597" builtinId="9" hidden="1"/>
    <cellStyle name="Followed Hyperlink" xfId="29595" builtinId="9" hidden="1"/>
    <cellStyle name="Followed Hyperlink" xfId="29593" builtinId="9" hidden="1"/>
    <cellStyle name="Followed Hyperlink" xfId="29591" builtinId="9" hidden="1"/>
    <cellStyle name="Followed Hyperlink" xfId="29589" builtinId="9" hidden="1"/>
    <cellStyle name="Followed Hyperlink" xfId="29587" builtinId="9" hidden="1"/>
    <cellStyle name="Followed Hyperlink" xfId="29585" builtinId="9" hidden="1"/>
    <cellStyle name="Followed Hyperlink" xfId="29583" builtinId="9" hidden="1"/>
    <cellStyle name="Followed Hyperlink" xfId="29581" builtinId="9" hidden="1"/>
    <cellStyle name="Followed Hyperlink" xfId="29579" builtinId="9" hidden="1"/>
    <cellStyle name="Followed Hyperlink" xfId="29577" builtinId="9" hidden="1"/>
    <cellStyle name="Followed Hyperlink" xfId="29575" builtinId="9" hidden="1"/>
    <cellStyle name="Followed Hyperlink" xfId="29573" builtinId="9" hidden="1"/>
    <cellStyle name="Followed Hyperlink" xfId="29571" builtinId="9" hidden="1"/>
    <cellStyle name="Followed Hyperlink" xfId="29569" builtinId="9" hidden="1"/>
    <cellStyle name="Followed Hyperlink" xfId="29567" builtinId="9" hidden="1"/>
    <cellStyle name="Followed Hyperlink" xfId="29565" builtinId="9" hidden="1"/>
    <cellStyle name="Followed Hyperlink" xfId="29563" builtinId="9" hidden="1"/>
    <cellStyle name="Followed Hyperlink" xfId="29561" builtinId="9" hidden="1"/>
    <cellStyle name="Followed Hyperlink" xfId="29559" builtinId="9" hidden="1"/>
    <cellStyle name="Followed Hyperlink" xfId="29557" builtinId="9" hidden="1"/>
    <cellStyle name="Followed Hyperlink" xfId="29555" builtinId="9" hidden="1"/>
    <cellStyle name="Followed Hyperlink" xfId="29553" builtinId="9" hidden="1"/>
    <cellStyle name="Followed Hyperlink" xfId="29551" builtinId="9" hidden="1"/>
    <cellStyle name="Followed Hyperlink" xfId="29549" builtinId="9" hidden="1"/>
    <cellStyle name="Followed Hyperlink" xfId="29547" builtinId="9" hidden="1"/>
    <cellStyle name="Followed Hyperlink" xfId="29545" builtinId="9" hidden="1"/>
    <cellStyle name="Followed Hyperlink" xfId="29543" builtinId="9" hidden="1"/>
    <cellStyle name="Followed Hyperlink" xfId="29541" builtinId="9" hidden="1"/>
    <cellStyle name="Followed Hyperlink" xfId="29539" builtinId="9" hidden="1"/>
    <cellStyle name="Followed Hyperlink" xfId="29532" builtinId="9" hidden="1"/>
    <cellStyle name="Followed Hyperlink" xfId="29530" builtinId="9" hidden="1"/>
    <cellStyle name="Followed Hyperlink" xfId="29528" builtinId="9" hidden="1"/>
    <cellStyle name="Followed Hyperlink" xfId="29526" builtinId="9" hidden="1"/>
    <cellStyle name="Followed Hyperlink" xfId="29524" builtinId="9" hidden="1"/>
    <cellStyle name="Followed Hyperlink" xfId="29522" builtinId="9" hidden="1"/>
    <cellStyle name="Followed Hyperlink" xfId="29520" builtinId="9" hidden="1"/>
    <cellStyle name="Followed Hyperlink" xfId="29518" builtinId="9" hidden="1"/>
    <cellStyle name="Followed Hyperlink" xfId="29516" builtinId="9" hidden="1"/>
    <cellStyle name="Followed Hyperlink" xfId="29514" builtinId="9" hidden="1"/>
    <cellStyle name="Followed Hyperlink" xfId="29512" builtinId="9" hidden="1"/>
    <cellStyle name="Followed Hyperlink" xfId="29510" builtinId="9" hidden="1"/>
    <cellStyle name="Followed Hyperlink" xfId="29508" builtinId="9" hidden="1"/>
    <cellStyle name="Followed Hyperlink" xfId="29506" builtinId="9" hidden="1"/>
    <cellStyle name="Followed Hyperlink" xfId="29504" builtinId="9" hidden="1"/>
    <cellStyle name="Followed Hyperlink" xfId="29502" builtinId="9" hidden="1"/>
    <cellStyle name="Followed Hyperlink" xfId="29500" builtinId="9" hidden="1"/>
    <cellStyle name="Followed Hyperlink" xfId="29498" builtinId="9" hidden="1"/>
    <cellStyle name="Followed Hyperlink" xfId="29496" builtinId="9" hidden="1"/>
    <cellStyle name="Followed Hyperlink" xfId="29494" builtinId="9" hidden="1"/>
    <cellStyle name="Followed Hyperlink" xfId="29492" builtinId="9" hidden="1"/>
    <cellStyle name="Followed Hyperlink" xfId="29490" builtinId="9" hidden="1"/>
    <cellStyle name="Followed Hyperlink" xfId="29488" builtinId="9" hidden="1"/>
    <cellStyle name="Followed Hyperlink" xfId="29486" builtinId="9" hidden="1"/>
    <cellStyle name="Followed Hyperlink" xfId="29484" builtinId="9" hidden="1"/>
    <cellStyle name="Followed Hyperlink" xfId="29482" builtinId="9" hidden="1"/>
    <cellStyle name="Followed Hyperlink" xfId="29480" builtinId="9" hidden="1"/>
    <cellStyle name="Followed Hyperlink" xfId="29479" builtinId="9" hidden="1"/>
    <cellStyle name="Followed Hyperlink" xfId="29477" builtinId="9" hidden="1"/>
    <cellStyle name="Followed Hyperlink" xfId="29475" builtinId="9" hidden="1"/>
    <cellStyle name="Followed Hyperlink" xfId="29473" builtinId="9" hidden="1"/>
    <cellStyle name="Followed Hyperlink" xfId="29471" builtinId="9" hidden="1"/>
    <cellStyle name="Followed Hyperlink" xfId="29469" builtinId="9" hidden="1"/>
    <cellStyle name="Followed Hyperlink" xfId="29467" builtinId="9" hidden="1"/>
    <cellStyle name="Followed Hyperlink" xfId="29465" builtinId="9" hidden="1"/>
    <cellStyle name="Followed Hyperlink" xfId="29463" builtinId="9" hidden="1"/>
    <cellStyle name="Followed Hyperlink" xfId="29461" builtinId="9" hidden="1"/>
    <cellStyle name="Followed Hyperlink" xfId="29459" builtinId="9" hidden="1"/>
    <cellStyle name="Followed Hyperlink" xfId="29457" builtinId="9" hidden="1"/>
    <cellStyle name="Followed Hyperlink" xfId="29455" builtinId="9" hidden="1"/>
    <cellStyle name="Followed Hyperlink" xfId="29453" builtinId="9" hidden="1"/>
    <cellStyle name="Followed Hyperlink" xfId="29451" builtinId="9" hidden="1"/>
    <cellStyle name="Followed Hyperlink" xfId="29449" builtinId="9" hidden="1"/>
    <cellStyle name="Followed Hyperlink" xfId="29447" builtinId="9" hidden="1"/>
    <cellStyle name="Followed Hyperlink" xfId="29445" builtinId="9" hidden="1"/>
    <cellStyle name="Followed Hyperlink" xfId="29443" builtinId="9" hidden="1"/>
    <cellStyle name="Followed Hyperlink" xfId="29441" builtinId="9" hidden="1"/>
    <cellStyle name="Followed Hyperlink" xfId="29439" builtinId="9" hidden="1"/>
    <cellStyle name="Followed Hyperlink" xfId="29437" builtinId="9" hidden="1"/>
    <cellStyle name="Followed Hyperlink" xfId="29435" builtinId="9" hidden="1"/>
    <cellStyle name="Followed Hyperlink" xfId="29433" builtinId="9" hidden="1"/>
    <cellStyle name="Followed Hyperlink" xfId="29431" builtinId="9" hidden="1"/>
    <cellStyle name="Followed Hyperlink" xfId="29429" builtinId="9" hidden="1"/>
    <cellStyle name="Followed Hyperlink" xfId="29427" builtinId="9" hidden="1"/>
    <cellStyle name="Followed Hyperlink" xfId="29425" builtinId="9" hidden="1"/>
    <cellStyle name="Followed Hyperlink" xfId="29423" builtinId="9" hidden="1"/>
    <cellStyle name="Followed Hyperlink" xfId="29421" builtinId="9" hidden="1"/>
    <cellStyle name="Followed Hyperlink" xfId="29419" builtinId="9" hidden="1"/>
    <cellStyle name="Followed Hyperlink" xfId="29417" builtinId="9" hidden="1"/>
    <cellStyle name="Followed Hyperlink" xfId="29415" builtinId="9" hidden="1"/>
    <cellStyle name="Followed Hyperlink" xfId="29413" builtinId="9" hidden="1"/>
    <cellStyle name="Followed Hyperlink" xfId="29411" builtinId="9" hidden="1"/>
    <cellStyle name="Followed Hyperlink" xfId="29409" builtinId="9" hidden="1"/>
    <cellStyle name="Followed Hyperlink" xfId="29407" builtinId="9" hidden="1"/>
    <cellStyle name="Followed Hyperlink" xfId="29405" builtinId="9" hidden="1"/>
    <cellStyle name="Followed Hyperlink" xfId="29403" builtinId="9" hidden="1"/>
    <cellStyle name="Followed Hyperlink" xfId="29401" builtinId="9" hidden="1"/>
    <cellStyle name="Followed Hyperlink" xfId="29399" builtinId="9" hidden="1"/>
    <cellStyle name="Followed Hyperlink" xfId="29397" builtinId="9" hidden="1"/>
    <cellStyle name="Followed Hyperlink" xfId="29395" builtinId="9" hidden="1"/>
    <cellStyle name="Followed Hyperlink" xfId="29393" builtinId="9" hidden="1"/>
    <cellStyle name="Followed Hyperlink" xfId="29391" builtinId="9" hidden="1"/>
    <cellStyle name="Followed Hyperlink" xfId="29389" builtinId="9" hidden="1"/>
    <cellStyle name="Followed Hyperlink" xfId="29387" builtinId="9" hidden="1"/>
    <cellStyle name="Followed Hyperlink" xfId="29385" builtinId="9" hidden="1"/>
    <cellStyle name="Followed Hyperlink" xfId="29383" builtinId="9" hidden="1"/>
    <cellStyle name="Followed Hyperlink" xfId="29381" builtinId="9" hidden="1"/>
    <cellStyle name="Followed Hyperlink" xfId="29379" builtinId="9" hidden="1"/>
    <cellStyle name="Followed Hyperlink" xfId="29377" builtinId="9" hidden="1"/>
    <cellStyle name="Followed Hyperlink" xfId="29376" builtinId="9" hidden="1"/>
    <cellStyle name="Followed Hyperlink" xfId="29374" builtinId="9" hidden="1"/>
    <cellStyle name="Followed Hyperlink" xfId="29372" builtinId="9" hidden="1"/>
    <cellStyle name="Followed Hyperlink" xfId="29370" builtinId="9" hidden="1"/>
    <cellStyle name="Followed Hyperlink" xfId="29368" builtinId="9" hidden="1"/>
    <cellStyle name="Followed Hyperlink" xfId="29366" builtinId="9" hidden="1"/>
    <cellStyle name="Followed Hyperlink" xfId="29364" builtinId="9" hidden="1"/>
    <cellStyle name="Followed Hyperlink" xfId="29362" builtinId="9" hidden="1"/>
    <cellStyle name="Followed Hyperlink" xfId="29360" builtinId="9" hidden="1"/>
    <cellStyle name="Followed Hyperlink" xfId="29358" builtinId="9" hidden="1"/>
    <cellStyle name="Followed Hyperlink" xfId="29356" builtinId="9" hidden="1"/>
    <cellStyle name="Followed Hyperlink" xfId="29354" builtinId="9" hidden="1"/>
    <cellStyle name="Followed Hyperlink" xfId="29352" builtinId="9" hidden="1"/>
    <cellStyle name="Followed Hyperlink" xfId="29350" builtinId="9" hidden="1"/>
    <cellStyle name="Followed Hyperlink" xfId="27191" builtinId="9" hidden="1"/>
    <cellStyle name="Followed Hyperlink" xfId="28386" builtinId="9" hidden="1"/>
    <cellStyle name="Followed Hyperlink" xfId="28082" builtinId="9" hidden="1"/>
    <cellStyle name="Followed Hyperlink" xfId="28117" builtinId="9" hidden="1"/>
    <cellStyle name="Followed Hyperlink" xfId="27903" builtinId="9" hidden="1"/>
    <cellStyle name="Followed Hyperlink" xfId="28193" builtinId="9" hidden="1"/>
    <cellStyle name="Followed Hyperlink" xfId="28317" builtinId="9" hidden="1"/>
    <cellStyle name="Followed Hyperlink" xfId="28413" builtinId="9" hidden="1"/>
    <cellStyle name="Followed Hyperlink" xfId="28423" builtinId="9" hidden="1"/>
    <cellStyle name="Followed Hyperlink" xfId="28354" builtinId="9" hidden="1"/>
    <cellStyle name="Followed Hyperlink" xfId="27096" builtinId="9" hidden="1"/>
    <cellStyle name="Followed Hyperlink" xfId="28119" builtinId="9" hidden="1"/>
    <cellStyle name="Followed Hyperlink" xfId="28088" builtinId="9" hidden="1"/>
    <cellStyle name="Followed Hyperlink" xfId="28122" builtinId="9" hidden="1"/>
    <cellStyle name="Followed Hyperlink" xfId="28320" builtinId="9" hidden="1"/>
    <cellStyle name="Followed Hyperlink" xfId="27905" builtinId="9" hidden="1"/>
    <cellStyle name="Followed Hyperlink" xfId="24701" builtinId="9" hidden="1"/>
    <cellStyle name="Followed Hyperlink" xfId="27461" builtinId="9" hidden="1"/>
    <cellStyle name="Followed Hyperlink" xfId="28318" builtinId="9" hidden="1"/>
    <cellStyle name="Followed Hyperlink" xfId="27104" builtinId="9" hidden="1"/>
    <cellStyle name="Followed Hyperlink" xfId="28416" builtinId="9" hidden="1"/>
    <cellStyle name="Followed Hyperlink" xfId="28421" builtinId="9" hidden="1"/>
    <cellStyle name="Followed Hyperlink" xfId="28194" builtinId="9" hidden="1"/>
    <cellStyle name="Followed Hyperlink" xfId="28084" builtinId="9" hidden="1"/>
    <cellStyle name="Followed Hyperlink" xfId="28415" builtinId="9" hidden="1"/>
    <cellStyle name="Followed Hyperlink" xfId="29349" builtinId="9" hidden="1"/>
    <cellStyle name="Followed Hyperlink" xfId="29353" builtinId="9" hidden="1"/>
    <cellStyle name="Followed Hyperlink" xfId="29357" builtinId="9" hidden="1"/>
    <cellStyle name="Followed Hyperlink" xfId="29361" builtinId="9" hidden="1"/>
    <cellStyle name="Followed Hyperlink" xfId="29365" builtinId="9" hidden="1"/>
    <cellStyle name="Followed Hyperlink" xfId="29369" builtinId="9" hidden="1"/>
    <cellStyle name="Followed Hyperlink" xfId="29373" builtinId="9" hidden="1"/>
    <cellStyle name="Followed Hyperlink" xfId="29132" builtinId="9" hidden="1"/>
    <cellStyle name="Followed Hyperlink" xfId="29380" builtinId="9" hidden="1"/>
    <cellStyle name="Followed Hyperlink" xfId="29384" builtinId="9" hidden="1"/>
    <cellStyle name="Followed Hyperlink" xfId="29388" builtinId="9" hidden="1"/>
    <cellStyle name="Followed Hyperlink" xfId="29392" builtinId="9" hidden="1"/>
    <cellStyle name="Followed Hyperlink" xfId="29396" builtinId="9" hidden="1"/>
    <cellStyle name="Followed Hyperlink" xfId="29400" builtinId="9" hidden="1"/>
    <cellStyle name="Followed Hyperlink" xfId="29404" builtinId="9" hidden="1"/>
    <cellStyle name="Followed Hyperlink" xfId="29408" builtinId="9" hidden="1"/>
    <cellStyle name="Followed Hyperlink" xfId="29412" builtinId="9" hidden="1"/>
    <cellStyle name="Followed Hyperlink" xfId="29416" builtinId="9" hidden="1"/>
    <cellStyle name="Followed Hyperlink" xfId="29420" builtinId="9" hidden="1"/>
    <cellStyle name="Followed Hyperlink" xfId="29424" builtinId="9" hidden="1"/>
    <cellStyle name="Followed Hyperlink" xfId="29428" builtinId="9" hidden="1"/>
    <cellStyle name="Followed Hyperlink" xfId="29432" builtinId="9" hidden="1"/>
    <cellStyle name="Followed Hyperlink" xfId="29436" builtinId="9" hidden="1"/>
    <cellStyle name="Followed Hyperlink" xfId="29440" builtinId="9" hidden="1"/>
    <cellStyle name="Followed Hyperlink" xfId="29444" builtinId="9" hidden="1"/>
    <cellStyle name="Followed Hyperlink" xfId="29448" builtinId="9" hidden="1"/>
    <cellStyle name="Followed Hyperlink" xfId="29452" builtinId="9" hidden="1"/>
    <cellStyle name="Followed Hyperlink" xfId="29456" builtinId="9" hidden="1"/>
    <cellStyle name="Followed Hyperlink" xfId="29460" builtinId="9" hidden="1"/>
    <cellStyle name="Followed Hyperlink" xfId="29464" builtinId="9" hidden="1"/>
    <cellStyle name="Followed Hyperlink" xfId="29468" builtinId="9" hidden="1"/>
    <cellStyle name="Followed Hyperlink" xfId="29472" builtinId="9" hidden="1"/>
    <cellStyle name="Followed Hyperlink" xfId="29476" builtinId="9" hidden="1"/>
    <cellStyle name="Followed Hyperlink" xfId="28250" builtinId="9" hidden="1"/>
    <cellStyle name="Followed Hyperlink" xfId="29483" builtinId="9" hidden="1"/>
    <cellStyle name="Followed Hyperlink" xfId="29487" builtinId="9" hidden="1"/>
    <cellStyle name="Followed Hyperlink" xfId="29491" builtinId="9" hidden="1"/>
    <cellStyle name="Followed Hyperlink" xfId="29495"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19" builtinId="9" hidden="1"/>
    <cellStyle name="Followed Hyperlink" xfId="29523" builtinId="9" hidden="1"/>
    <cellStyle name="Followed Hyperlink" xfId="29527" builtinId="9" hidden="1"/>
    <cellStyle name="Followed Hyperlink" xfId="29531" builtinId="9" hidden="1"/>
    <cellStyle name="Followed Hyperlink" xfId="27440" builtinId="9" hidden="1"/>
    <cellStyle name="Followed Hyperlink" xfId="29321" builtinId="9" hidden="1"/>
    <cellStyle name="Followed Hyperlink" xfId="28123" builtinId="9" hidden="1"/>
    <cellStyle name="Followed Hyperlink" xfId="28426" builtinId="9" hidden="1"/>
    <cellStyle name="Followed Hyperlink" xfId="28180" builtinId="9" hidden="1"/>
    <cellStyle name="Followed Hyperlink" xfId="28287" builtinId="9" hidden="1"/>
    <cellStyle name="Followed Hyperlink" xfId="27245" builtinId="9" hidden="1"/>
    <cellStyle name="Followed Hyperlink" xfId="27147" builtinId="9" hidden="1"/>
    <cellStyle name="Followed Hyperlink" xfId="27102" builtinId="9" hidden="1"/>
    <cellStyle name="Followed Hyperlink" xfId="28211" builtinId="9" hidden="1"/>
    <cellStyle name="Followed Hyperlink" xfId="28099" builtinId="9" hidden="1"/>
    <cellStyle name="Followed Hyperlink" xfId="28290" builtinId="9" hidden="1"/>
    <cellStyle name="Followed Hyperlink" xfId="28333" builtinId="9" hidden="1"/>
    <cellStyle name="Followed Hyperlink" xfId="28389" builtinId="9" hidden="1"/>
    <cellStyle name="Followed Hyperlink" xfId="28175" builtinId="9" hidden="1"/>
    <cellStyle name="Followed Hyperlink" xfId="28196" builtinId="9" hidden="1"/>
    <cellStyle name="Followed Hyperlink" xfId="28273" builtinId="9" hidden="1"/>
    <cellStyle name="Followed Hyperlink" xfId="28375" builtinId="9" hidden="1"/>
    <cellStyle name="Followed Hyperlink" xfId="28371" builtinId="9" hidden="1"/>
    <cellStyle name="Followed Hyperlink" xfId="28358" builtinId="9" hidden="1"/>
    <cellStyle name="Followed Hyperlink" xfId="26458" builtinId="9" hidden="1"/>
    <cellStyle name="Followed Hyperlink" xfId="28101" builtinId="9" hidden="1"/>
    <cellStyle name="Followed Hyperlink" xfId="28219" builtinId="9" hidden="1"/>
    <cellStyle name="Followed Hyperlink" xfId="27095" builtinId="9" hidden="1"/>
    <cellStyle name="Followed Hyperlink" xfId="28130" builtinId="9" hidden="1"/>
    <cellStyle name="Followed Hyperlink" xfId="28132" builtinId="9" hidden="1"/>
    <cellStyle name="Followed Hyperlink" xfId="27904" builtinId="9" hidden="1"/>
    <cellStyle name="Followed Hyperlink" xfId="28199" builtinId="9" hidden="1"/>
    <cellStyle name="Followed Hyperlink" xfId="27101" builtinId="9" hidden="1"/>
    <cellStyle name="Followed Hyperlink" xfId="28425" builtinId="9" hidden="1"/>
    <cellStyle name="Followed Hyperlink" xfId="28412" builtinId="9" hidden="1"/>
    <cellStyle name="Followed Hyperlink" xfId="28210" builtinId="9" hidden="1"/>
    <cellStyle name="Followed Hyperlink" xfId="27100" builtinId="9" hidden="1"/>
    <cellStyle name="Followed Hyperlink" xfId="28135" builtinId="9" hidden="1"/>
    <cellStyle name="Followed Hyperlink" xfId="28136" builtinId="9" hidden="1"/>
    <cellStyle name="Followed Hyperlink" xfId="28110" builtinId="9" hidden="1"/>
    <cellStyle name="Followed Hyperlink" xfId="28112" builtinId="9" hidden="1"/>
    <cellStyle name="Followed Hyperlink" xfId="28222" builtinId="9" hidden="1"/>
    <cellStyle name="Followed Hyperlink" xfId="28361" builtinId="9" hidden="1"/>
    <cellStyle name="Followed Hyperlink" xfId="28176" builtinId="9" hidden="1"/>
    <cellStyle name="Followed Hyperlink" xfId="28251" builtinId="9" hidden="1"/>
    <cellStyle name="Followed Hyperlink" xfId="29131" builtinId="9" hidden="1"/>
    <cellStyle name="Followed Hyperlink" xfId="26282" builtinId="9" hidden="1"/>
    <cellStyle name="Followed Hyperlink" xfId="29113" builtinId="9" hidden="1"/>
    <cellStyle name="Followed Hyperlink" xfId="24841" builtinId="9" hidden="1"/>
    <cellStyle name="Followed Hyperlink" xfId="29112" builtinId="9" hidden="1"/>
    <cellStyle name="Followed Hyperlink" xfId="27186" builtinId="9" hidden="1"/>
    <cellStyle name="Followed Hyperlink" xfId="29198" builtinId="9" hidden="1"/>
    <cellStyle name="Followed Hyperlink" xfId="29111" builtinId="9" hidden="1"/>
    <cellStyle name="Followed Hyperlink" xfId="29110" builtinId="9" hidden="1"/>
    <cellStyle name="Followed Hyperlink" xfId="28253" builtinId="9" hidden="1"/>
    <cellStyle name="Followed Hyperlink" xfId="29108" builtinId="9" hidden="1"/>
    <cellStyle name="Followed Hyperlink" xfId="29233" builtinId="9" hidden="1"/>
    <cellStyle name="Followed Hyperlink" xfId="28158" builtinId="9" hidden="1"/>
    <cellStyle name="Followed Hyperlink" xfId="29105" builtinId="9" hidden="1"/>
    <cellStyle name="Followed Hyperlink" xfId="29315" builtinId="9" hidden="1"/>
    <cellStyle name="Followed Hyperlink" xfId="29311" builtinId="9" hidden="1"/>
    <cellStyle name="Followed Hyperlink" xfId="29274" builtinId="9" hidden="1"/>
    <cellStyle name="Followed Hyperlink" xfId="29273" builtinId="9" hidden="1"/>
    <cellStyle name="Followed Hyperlink" xfId="29272" builtinId="9" hidden="1"/>
    <cellStyle name="Followed Hyperlink" xfId="29238" builtinId="9" hidden="1"/>
    <cellStyle name="Followed Hyperlink" xfId="29300" builtinId="9" hidden="1"/>
    <cellStyle name="Followed Hyperlink" xfId="29293" builtinId="9" hidden="1"/>
    <cellStyle name="Followed Hyperlink" xfId="29265" builtinId="9" hidden="1"/>
    <cellStyle name="Followed Hyperlink" xfId="29235" builtinId="9" hidden="1"/>
    <cellStyle name="Followed Hyperlink" xfId="29175" builtinId="9" hidden="1"/>
    <cellStyle name="Followed Hyperlink" xfId="29303" builtinId="9" hidden="1"/>
    <cellStyle name="Followed Hyperlink" xfId="29295" builtinId="9" hidden="1"/>
    <cellStyle name="Followed Hyperlink" xfId="29267" builtinId="9" hidden="1"/>
    <cellStyle name="Followed Hyperlink" xfId="29237" builtinId="9" hidden="1"/>
    <cellStyle name="Followed Hyperlink" xfId="29194" builtinId="9" hidden="1"/>
    <cellStyle name="Followed Hyperlink" xfId="29262" builtinId="9" hidden="1"/>
    <cellStyle name="Followed Hyperlink" xfId="29099" builtinId="9" hidden="1"/>
    <cellStyle name="Followed Hyperlink" xfId="29098" builtinId="9" hidden="1"/>
    <cellStyle name="Followed Hyperlink" xfId="29097" builtinId="9" hidden="1"/>
    <cellStyle name="Followed Hyperlink" xfId="29096" builtinId="9" hidden="1"/>
    <cellStyle name="Followed Hyperlink" xfId="29095" builtinId="9" hidden="1"/>
    <cellStyle name="Followed Hyperlink" xfId="29094" builtinId="9" hidden="1"/>
    <cellStyle name="Followed Hyperlink" xfId="29093" builtinId="9" hidden="1"/>
    <cellStyle name="Followed Hyperlink" xfId="29092" builtinId="9" hidden="1"/>
    <cellStyle name="Followed Hyperlink" xfId="25348" builtinId="9" hidden="1"/>
    <cellStyle name="Followed Hyperlink" xfId="29193" builtinId="9" hidden="1"/>
    <cellStyle name="Followed Hyperlink" xfId="28262" builtinId="9" hidden="1"/>
    <cellStyle name="Followed Hyperlink" xfId="29192" builtinId="9" hidden="1"/>
    <cellStyle name="Followed Hyperlink" xfId="29091" builtinId="9" hidden="1"/>
    <cellStyle name="Followed Hyperlink" xfId="28256" builtinId="9" hidden="1"/>
    <cellStyle name="Followed Hyperlink" xfId="28154" builtinId="9" hidden="1"/>
    <cellStyle name="Followed Hyperlink" xfId="29153" builtinId="9" hidden="1"/>
    <cellStyle name="Followed Hyperlink" xfId="29090" builtinId="9" hidden="1"/>
    <cellStyle name="Followed Hyperlink" xfId="27327" builtinId="9" hidden="1"/>
    <cellStyle name="Followed Hyperlink" xfId="29166" builtinId="9" hidden="1"/>
    <cellStyle name="Followed Hyperlink" xfId="29165" builtinId="9" hidden="1"/>
    <cellStyle name="Followed Hyperlink" xfId="29191" builtinId="9" hidden="1"/>
    <cellStyle name="Followed Hyperlink" xfId="29145" builtinId="9" hidden="1"/>
    <cellStyle name="Followed Hyperlink" xfId="25353" builtinId="9" hidden="1"/>
    <cellStyle name="Followed Hyperlink" xfId="29089" builtinId="9" hidden="1"/>
    <cellStyle name="Followed Hyperlink" xfId="29016" builtinId="9" hidden="1"/>
    <cellStyle name="Followed Hyperlink" xfId="28186" builtinId="9" hidden="1"/>
    <cellStyle name="Followed Hyperlink" xfId="29015" builtinId="9" hidden="1"/>
    <cellStyle name="Followed Hyperlink" xfId="28764" builtinId="9" hidden="1"/>
    <cellStyle name="Followed Hyperlink" xfId="28114" builtinId="9" hidden="1"/>
    <cellStyle name="Followed Hyperlink" xfId="29179" builtinId="9" hidden="1"/>
    <cellStyle name="Followed Hyperlink" xfId="29014" builtinId="9" hidden="1"/>
    <cellStyle name="Followed Hyperlink" xfId="27285" builtinId="9" hidden="1"/>
    <cellStyle name="Followed Hyperlink" xfId="29013" builtinId="9" hidden="1"/>
    <cellStyle name="Followed Hyperlink" xfId="27296" builtinId="9" hidden="1"/>
    <cellStyle name="Followed Hyperlink" xfId="28295" builtinId="9" hidden="1"/>
    <cellStyle name="Followed Hyperlink" xfId="29178" builtinId="9" hidden="1"/>
    <cellStyle name="Followed Hyperlink" xfId="28863" builtinId="9" hidden="1"/>
    <cellStyle name="Followed Hyperlink" xfId="28277" builtinId="9" hidden="1"/>
    <cellStyle name="Followed Hyperlink" xfId="28242" builtinId="9" hidden="1"/>
    <cellStyle name="Followed Hyperlink" xfId="26175" builtinId="9" hidden="1"/>
    <cellStyle name="Followed Hyperlink" xfId="28224" builtinId="9" hidden="1"/>
    <cellStyle name="Followed Hyperlink" xfId="29328" builtinId="9" hidden="1"/>
    <cellStyle name="Followed Hyperlink" xfId="29177" builtinId="9" hidden="1"/>
    <cellStyle name="Followed Hyperlink" xfId="29215" builtinId="9" hidden="1"/>
    <cellStyle name="Followed Hyperlink" xfId="29088" builtinId="9" hidden="1"/>
    <cellStyle name="Followed Hyperlink" xfId="28804" builtinId="9" hidden="1"/>
    <cellStyle name="Followed Hyperlink" xfId="28392" builtinId="9" hidden="1"/>
    <cellStyle name="Followed Hyperlink" xfId="28859" builtinId="9" hidden="1"/>
    <cellStyle name="Followed Hyperlink" xfId="25245" builtinId="9" hidden="1"/>
    <cellStyle name="Followed Hyperlink" xfId="28360" builtinId="9" hidden="1"/>
    <cellStyle name="Followed Hyperlink" xfId="29176" builtinId="9" hidden="1"/>
    <cellStyle name="Followed Hyperlink" xfId="28805" builtinId="9" hidden="1"/>
    <cellStyle name="Followed Hyperlink" xfId="28407" builtinId="9" hidden="1"/>
    <cellStyle name="Followed Hyperlink" xfId="28806" builtinId="9" hidden="1"/>
    <cellStyle name="Followed Hyperlink" xfId="28074" builtinId="9" hidden="1"/>
    <cellStyle name="Followed Hyperlink" xfId="28807" builtinId="9" hidden="1"/>
    <cellStyle name="Followed Hyperlink" xfId="28181" builtinId="9" hidden="1"/>
    <cellStyle name="Followed Hyperlink" xfId="27212" builtinId="9" hidden="1"/>
    <cellStyle name="Followed Hyperlink" xfId="28620" builtinId="9" hidden="1"/>
    <cellStyle name="Followed Hyperlink" xfId="28311" builtinId="9" hidden="1"/>
    <cellStyle name="Followed Hyperlink" xfId="29683" builtinId="9" hidden="1"/>
    <cellStyle name="Followed Hyperlink" xfId="29684" builtinId="9" hidden="1"/>
    <cellStyle name="Followed Hyperlink" xfId="29685" builtinId="9" hidden="1"/>
    <cellStyle name="Followed Hyperlink" xfId="29686" builtinId="9" hidden="1"/>
    <cellStyle name="Followed Hyperlink" xfId="29687" builtinId="9" hidden="1"/>
    <cellStyle name="Followed Hyperlink" xfId="29688" builtinId="9" hidden="1"/>
    <cellStyle name="Followed Hyperlink" xfId="29689" builtinId="9" hidden="1"/>
    <cellStyle name="Followed Hyperlink" xfId="29690" builtinId="9" hidden="1"/>
    <cellStyle name="Followed Hyperlink" xfId="29691" builtinId="9" hidden="1"/>
    <cellStyle name="Followed Hyperlink" xfId="29692" builtinId="9" hidden="1"/>
    <cellStyle name="Followed Hyperlink" xfId="29693" builtinId="9" hidden="1"/>
    <cellStyle name="Followed Hyperlink" xfId="29694" builtinId="9" hidden="1"/>
    <cellStyle name="Followed Hyperlink" xfId="29695" builtinId="9" hidden="1"/>
    <cellStyle name="Followed Hyperlink" xfId="29696" builtinId="9" hidden="1"/>
    <cellStyle name="Followed Hyperlink" xfId="29697" builtinId="9" hidden="1"/>
    <cellStyle name="Followed Hyperlink" xfId="29698" builtinId="9" hidden="1"/>
    <cellStyle name="Followed Hyperlink" xfId="29699" builtinId="9" hidden="1"/>
    <cellStyle name="Followed Hyperlink" xfId="29700" builtinId="9" hidden="1"/>
    <cellStyle name="Followed Hyperlink" xfId="29701" builtinId="9" hidden="1"/>
    <cellStyle name="Followed Hyperlink" xfId="29702"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08" builtinId="9" hidden="1"/>
    <cellStyle name="Followed Hyperlink" xfId="29709" builtinId="9" hidden="1"/>
    <cellStyle name="Followed Hyperlink" xfId="29710" builtinId="9" hidden="1"/>
    <cellStyle name="Followed Hyperlink" xfId="29711" builtinId="9" hidden="1"/>
    <cellStyle name="Followed Hyperlink" xfId="29712" builtinId="9" hidden="1"/>
    <cellStyle name="Followed Hyperlink" xfId="29713" builtinId="9" hidden="1"/>
    <cellStyle name="Followed Hyperlink" xfId="29714" builtinId="9" hidden="1"/>
    <cellStyle name="Followed Hyperlink" xfId="29715" builtinId="9" hidden="1"/>
    <cellStyle name="Followed Hyperlink" xfId="29716" builtinId="9" hidden="1"/>
    <cellStyle name="Followed Hyperlink" xfId="29717" builtinId="9" hidden="1"/>
    <cellStyle name="Followed Hyperlink" xfId="29718" builtinId="9" hidden="1"/>
    <cellStyle name="Followed Hyperlink" xfId="29719" builtinId="9" hidden="1"/>
    <cellStyle name="Followed Hyperlink" xfId="29720" builtinId="9" hidden="1"/>
    <cellStyle name="Followed Hyperlink" xfId="29721" builtinId="9" hidden="1"/>
    <cellStyle name="Followed Hyperlink" xfId="29726" builtinId="9" hidden="1"/>
    <cellStyle name="Followed Hyperlink" xfId="29727" builtinId="9" hidden="1"/>
    <cellStyle name="Followed Hyperlink" xfId="29728" builtinId="9" hidden="1"/>
    <cellStyle name="Followed Hyperlink" xfId="29729" builtinId="9" hidden="1"/>
    <cellStyle name="Followed Hyperlink" xfId="29730" builtinId="9" hidden="1"/>
    <cellStyle name="Followed Hyperlink" xfId="29731" builtinId="9" hidden="1"/>
    <cellStyle name="Followed Hyperlink" xfId="29732" builtinId="9" hidden="1"/>
    <cellStyle name="Followed Hyperlink" xfId="29733" builtinId="9" hidden="1"/>
    <cellStyle name="Followed Hyperlink" xfId="29734" builtinId="9" hidden="1"/>
    <cellStyle name="Followed Hyperlink" xfId="29735" builtinId="9" hidden="1"/>
    <cellStyle name="Followed Hyperlink" xfId="29736" builtinId="9" hidden="1"/>
    <cellStyle name="Followed Hyperlink" xfId="29737" builtinId="9" hidden="1"/>
    <cellStyle name="Followed Hyperlink" xfId="29738" builtinId="9" hidden="1"/>
    <cellStyle name="Followed Hyperlink" xfId="29739" builtinId="9" hidden="1"/>
    <cellStyle name="Followed Hyperlink" xfId="29740"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46" builtinId="9" hidden="1"/>
    <cellStyle name="Followed Hyperlink" xfId="29747" builtinId="9" hidden="1"/>
    <cellStyle name="Followed Hyperlink" xfId="29748" builtinId="9" hidden="1"/>
    <cellStyle name="Followed Hyperlink" xfId="29749" builtinId="9" hidden="1"/>
    <cellStyle name="Followed Hyperlink" xfId="29750" builtinId="9" hidden="1"/>
    <cellStyle name="Followed Hyperlink" xfId="29751" builtinId="9" hidden="1"/>
    <cellStyle name="Followed Hyperlink" xfId="29752" builtinId="9" hidden="1"/>
    <cellStyle name="Followed Hyperlink" xfId="29753" builtinId="9" hidden="1"/>
    <cellStyle name="Followed Hyperlink" xfId="29754" builtinId="9" hidden="1"/>
    <cellStyle name="Followed Hyperlink" xfId="29755" builtinId="9" hidden="1"/>
    <cellStyle name="Followed Hyperlink" xfId="29756" builtinId="9" hidden="1"/>
    <cellStyle name="Followed Hyperlink" xfId="29757" builtinId="9" hidden="1"/>
    <cellStyle name="Followed Hyperlink" xfId="29758" builtinId="9" hidden="1"/>
    <cellStyle name="Followed Hyperlink" xfId="29759" builtinId="9" hidden="1"/>
    <cellStyle name="Followed Hyperlink" xfId="29760" builtinId="9" hidden="1"/>
    <cellStyle name="Followed Hyperlink" xfId="29761" builtinId="9" hidden="1"/>
    <cellStyle name="Followed Hyperlink" xfId="29762" builtinId="9" hidden="1"/>
    <cellStyle name="Followed Hyperlink" xfId="29763" builtinId="9" hidden="1"/>
    <cellStyle name="Followed Hyperlink" xfId="29764" builtinId="9" hidden="1"/>
    <cellStyle name="Followed Hyperlink" xfId="29765" builtinId="9" hidden="1"/>
    <cellStyle name="Followed Hyperlink" xfId="29766" builtinId="9" hidden="1"/>
    <cellStyle name="Followed Hyperlink" xfId="29767" builtinId="9" hidden="1"/>
    <cellStyle name="Followed Hyperlink" xfId="29768" builtinId="9" hidden="1"/>
    <cellStyle name="Followed Hyperlink" xfId="29769" builtinId="9" hidden="1"/>
    <cellStyle name="Followed Hyperlink" xfId="29770" builtinId="9" hidden="1"/>
    <cellStyle name="Followed Hyperlink" xfId="29771" builtinId="9" hidden="1"/>
    <cellStyle name="Followed Hyperlink" xfId="29772" builtinId="9" hidden="1"/>
    <cellStyle name="Followed Hyperlink" xfId="29773" builtinId="9" hidden="1"/>
    <cellStyle name="Followed Hyperlink" xfId="29774" builtinId="9" hidden="1"/>
    <cellStyle name="Followed Hyperlink" xfId="29775" builtinId="9" hidden="1"/>
    <cellStyle name="Followed Hyperlink" xfId="29778"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4" builtinId="9" hidden="1"/>
    <cellStyle name="Followed Hyperlink" xfId="29785" builtinId="9" hidden="1"/>
    <cellStyle name="Followed Hyperlink" xfId="29786" builtinId="9" hidden="1"/>
    <cellStyle name="Followed Hyperlink" xfId="29787" builtinId="9" hidden="1"/>
    <cellStyle name="Followed Hyperlink" xfId="29788" builtinId="9" hidden="1"/>
    <cellStyle name="Followed Hyperlink" xfId="29789" builtinId="9" hidden="1"/>
    <cellStyle name="Followed Hyperlink" xfId="29790" builtinId="9" hidden="1"/>
    <cellStyle name="Followed Hyperlink" xfId="29791" builtinId="9" hidden="1"/>
    <cellStyle name="Followed Hyperlink" xfId="29792" builtinId="9" hidden="1"/>
    <cellStyle name="Followed Hyperlink" xfId="29793" builtinId="9" hidden="1"/>
    <cellStyle name="Followed Hyperlink" xfId="29794" builtinId="9" hidden="1"/>
    <cellStyle name="Followed Hyperlink" xfId="29795" builtinId="9" hidden="1"/>
    <cellStyle name="Followed Hyperlink" xfId="29796" builtinId="9" hidden="1"/>
    <cellStyle name="Followed Hyperlink" xfId="29797" builtinId="9" hidden="1"/>
    <cellStyle name="Followed Hyperlink" xfId="29798" builtinId="9" hidden="1"/>
    <cellStyle name="Followed Hyperlink" xfId="29799" builtinId="9" hidden="1"/>
    <cellStyle name="Followed Hyperlink" xfId="29800" builtinId="9" hidden="1"/>
    <cellStyle name="Followed Hyperlink" xfId="29801" builtinId="9" hidden="1"/>
    <cellStyle name="Followed Hyperlink" xfId="29802" builtinId="9" hidden="1"/>
    <cellStyle name="Followed Hyperlink" xfId="29803" builtinId="9" hidden="1"/>
    <cellStyle name="Followed Hyperlink" xfId="29804" builtinId="9" hidden="1"/>
    <cellStyle name="Followed Hyperlink" xfId="29805" builtinId="9" hidden="1"/>
    <cellStyle name="Followed Hyperlink" xfId="29806" builtinId="9" hidden="1"/>
    <cellStyle name="Followed Hyperlink" xfId="29807" builtinId="9" hidden="1"/>
    <cellStyle name="Followed Hyperlink" xfId="29808" builtinId="9" hidden="1"/>
    <cellStyle name="Followed Hyperlink" xfId="29809" builtinId="9" hidden="1"/>
    <cellStyle name="Followed Hyperlink" xfId="29810" builtinId="9" hidden="1"/>
    <cellStyle name="Followed Hyperlink" xfId="29811" builtinId="9" hidden="1"/>
    <cellStyle name="Followed Hyperlink" xfId="29812" builtinId="9" hidden="1"/>
    <cellStyle name="Followed Hyperlink" xfId="29813" builtinId="9" hidden="1"/>
    <cellStyle name="Followed Hyperlink" xfId="29814" builtinId="9" hidden="1"/>
    <cellStyle name="Followed Hyperlink" xfId="29815" builtinId="9" hidden="1"/>
    <cellStyle name="Followed Hyperlink" xfId="29816"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2" builtinId="9" hidden="1"/>
    <cellStyle name="Followed Hyperlink" xfId="29823" builtinId="9" hidden="1"/>
    <cellStyle name="Followed Hyperlink" xfId="29824" builtinId="9" hidden="1"/>
    <cellStyle name="Followed Hyperlink" xfId="29825" builtinId="9" hidden="1"/>
    <cellStyle name="Followed Hyperlink" xfId="29826" builtinId="9" hidden="1"/>
    <cellStyle name="Followed Hyperlink" xfId="29827" builtinId="9" hidden="1"/>
    <cellStyle name="Followed Hyperlink" xfId="29828" builtinId="9" hidden="1"/>
    <cellStyle name="Followed Hyperlink" xfId="29829" builtinId="9" hidden="1"/>
    <cellStyle name="Followed Hyperlink" xfId="29830" builtinId="9" hidden="1"/>
    <cellStyle name="Followed Hyperlink" xfId="29831" builtinId="9" hidden="1"/>
    <cellStyle name="Followed Hyperlink" xfId="29832" builtinId="9" hidden="1"/>
    <cellStyle name="Followed Hyperlink" xfId="29833" builtinId="9" hidden="1"/>
    <cellStyle name="Followed Hyperlink" xfId="29834" builtinId="9" hidden="1"/>
    <cellStyle name="Followed Hyperlink" xfId="29835" builtinId="9" hidden="1"/>
    <cellStyle name="Followed Hyperlink" xfId="29836" builtinId="9" hidden="1"/>
    <cellStyle name="Followed Hyperlink" xfId="29837" builtinId="9" hidden="1"/>
    <cellStyle name="Followed Hyperlink" xfId="29838" builtinId="9" hidden="1"/>
    <cellStyle name="Followed Hyperlink" xfId="29839" builtinId="9" hidden="1"/>
    <cellStyle name="Followed Hyperlink" xfId="29840" builtinId="9" hidden="1"/>
    <cellStyle name="Followed Hyperlink" xfId="29841" builtinId="9" hidden="1"/>
    <cellStyle name="Followed Hyperlink" xfId="29842" builtinId="9" hidden="1"/>
    <cellStyle name="Followed Hyperlink" xfId="29843" builtinId="9" hidden="1"/>
    <cellStyle name="Followed Hyperlink" xfId="29844" builtinId="9" hidden="1"/>
    <cellStyle name="Followed Hyperlink" xfId="29845" builtinId="9" hidden="1"/>
    <cellStyle name="Followed Hyperlink" xfId="29846" builtinId="9" hidden="1"/>
    <cellStyle name="Followed Hyperlink" xfId="29847" builtinId="9" hidden="1"/>
    <cellStyle name="Followed Hyperlink" xfId="29848" builtinId="9" hidden="1"/>
    <cellStyle name="Followed Hyperlink" xfId="29849" builtinId="9" hidden="1"/>
    <cellStyle name="Followed Hyperlink" xfId="29850" builtinId="9" hidden="1"/>
    <cellStyle name="Followed Hyperlink" xfId="29851" builtinId="9" hidden="1"/>
    <cellStyle name="Followed Hyperlink" xfId="29852" builtinId="9" hidden="1"/>
    <cellStyle name="Followed Hyperlink" xfId="29853" builtinId="9" hidden="1"/>
    <cellStyle name="Followed Hyperlink" xfId="29854"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0" builtinId="9" hidden="1"/>
    <cellStyle name="Followed Hyperlink" xfId="29861" builtinId="9" hidden="1"/>
    <cellStyle name="Followed Hyperlink" xfId="29862" builtinId="9" hidden="1"/>
    <cellStyle name="Followed Hyperlink" xfId="29863" builtinId="9" hidden="1"/>
    <cellStyle name="Followed Hyperlink" xfId="29864" builtinId="9" hidden="1"/>
    <cellStyle name="Followed Hyperlink" xfId="29865" builtinId="9" hidden="1"/>
    <cellStyle name="Followed Hyperlink" xfId="29866" builtinId="9" hidden="1"/>
    <cellStyle name="Followed Hyperlink" xfId="29867" builtinId="9" hidden="1"/>
    <cellStyle name="Followed Hyperlink" xfId="29868" builtinId="9" hidden="1"/>
    <cellStyle name="Followed Hyperlink" xfId="29869" builtinId="9" hidden="1"/>
    <cellStyle name="Followed Hyperlink" xfId="29870" builtinId="9" hidden="1"/>
    <cellStyle name="Followed Hyperlink" xfId="29871" builtinId="9" hidden="1"/>
    <cellStyle name="Followed Hyperlink" xfId="29872" builtinId="9" hidden="1"/>
    <cellStyle name="Followed Hyperlink" xfId="29873" builtinId="9" hidden="1"/>
    <cellStyle name="Followed Hyperlink" xfId="29874" builtinId="9" hidden="1"/>
    <cellStyle name="Followed Hyperlink" xfId="29875" builtinId="9" hidden="1"/>
    <cellStyle name="Followed Hyperlink" xfId="29876" builtinId="9" hidden="1"/>
    <cellStyle name="Followed Hyperlink" xfId="29877" builtinId="9" hidden="1"/>
    <cellStyle name="Followed Hyperlink" xfId="29878" builtinId="9" hidden="1"/>
    <cellStyle name="Followed Hyperlink" xfId="29879" builtinId="9" hidden="1"/>
    <cellStyle name="Followed Hyperlink" xfId="29880" builtinId="9" hidden="1"/>
    <cellStyle name="Followed Hyperlink" xfId="29881" builtinId="9" hidden="1"/>
    <cellStyle name="Followed Hyperlink" xfId="29882" builtinId="9" hidden="1"/>
    <cellStyle name="Followed Hyperlink" xfId="29883" builtinId="9" hidden="1"/>
    <cellStyle name="Followed Hyperlink" xfId="29884" builtinId="9" hidden="1"/>
    <cellStyle name="Followed Hyperlink" xfId="29885" builtinId="9" hidden="1"/>
    <cellStyle name="Followed Hyperlink" xfId="29886" builtinId="9" hidden="1"/>
    <cellStyle name="Followed Hyperlink" xfId="29887" builtinId="9" hidden="1"/>
    <cellStyle name="Followed Hyperlink" xfId="29888" builtinId="9" hidden="1"/>
    <cellStyle name="Followed Hyperlink" xfId="29889" builtinId="9" hidden="1"/>
    <cellStyle name="Followed Hyperlink" xfId="29890" builtinId="9" hidden="1"/>
    <cellStyle name="Followed Hyperlink" xfId="29891" builtinId="9" hidden="1"/>
    <cellStyle name="Followed Hyperlink" xfId="29892"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898" builtinId="9" hidden="1"/>
    <cellStyle name="Followed Hyperlink" xfId="29899" builtinId="9" hidden="1"/>
    <cellStyle name="Followed Hyperlink" xfId="29900" builtinId="9" hidden="1"/>
    <cellStyle name="Followed Hyperlink" xfId="29901" builtinId="9" hidden="1"/>
    <cellStyle name="Followed Hyperlink" xfId="29902" builtinId="9" hidden="1"/>
    <cellStyle name="Followed Hyperlink" xfId="29903" builtinId="9" hidden="1"/>
    <cellStyle name="Followed Hyperlink" xfId="29904" builtinId="9" hidden="1"/>
    <cellStyle name="Followed Hyperlink" xfId="29905" builtinId="9" hidden="1"/>
    <cellStyle name="Followed Hyperlink" xfId="29906" builtinId="9" hidden="1"/>
    <cellStyle name="Followed Hyperlink" xfId="29907" builtinId="9" hidden="1"/>
    <cellStyle name="Followed Hyperlink" xfId="29908" builtinId="9" hidden="1"/>
    <cellStyle name="Followed Hyperlink" xfId="29909" builtinId="9" hidden="1"/>
    <cellStyle name="Followed Hyperlink" xfId="29910" builtinId="9" hidden="1"/>
    <cellStyle name="Followed Hyperlink" xfId="29911" builtinId="9" hidden="1"/>
    <cellStyle name="Followed Hyperlink" xfId="29912" builtinId="9" hidden="1"/>
    <cellStyle name="Followed Hyperlink" xfId="29913" builtinId="9" hidden="1"/>
    <cellStyle name="Followed Hyperlink" xfId="29914" builtinId="9" hidden="1"/>
    <cellStyle name="Followed Hyperlink" xfId="29915" builtinId="9" hidden="1"/>
    <cellStyle name="Followed Hyperlink" xfId="29916" builtinId="9" hidden="1"/>
    <cellStyle name="Followed Hyperlink" xfId="29917" builtinId="9" hidden="1"/>
    <cellStyle name="Followed Hyperlink" xfId="29918" builtinId="9" hidden="1"/>
    <cellStyle name="Followed Hyperlink" xfId="29919" builtinId="9" hidden="1"/>
    <cellStyle name="Followed Hyperlink" xfId="29920" builtinId="9" hidden="1"/>
    <cellStyle name="Followed Hyperlink" xfId="29921" builtinId="9" hidden="1"/>
    <cellStyle name="Followed Hyperlink" xfId="29922" builtinId="9" hidden="1"/>
    <cellStyle name="Followed Hyperlink" xfId="29923" builtinId="9" hidden="1"/>
    <cellStyle name="Followed Hyperlink" xfId="29924" builtinId="9" hidden="1"/>
    <cellStyle name="Followed Hyperlink" xfId="29925" builtinId="9" hidden="1"/>
    <cellStyle name="Followed Hyperlink" xfId="29020" builtinId="9" hidden="1"/>
    <cellStyle name="Followed Hyperlink" xfId="30112" builtinId="9" hidden="1"/>
    <cellStyle name="Followed Hyperlink" xfId="30085" builtinId="9" hidden="1"/>
    <cellStyle name="Followed Hyperlink" xfId="30021" builtinId="9" hidden="1"/>
    <cellStyle name="Followed Hyperlink" xfId="30008" builtinId="9" hidden="1"/>
    <cellStyle name="Followed Hyperlink" xfId="30011" builtinId="9" hidden="1"/>
    <cellStyle name="Followed Hyperlink" xfId="30051" builtinId="9" hidden="1"/>
    <cellStyle name="Followed Hyperlink" xfId="29963" builtinId="9" hidden="1"/>
    <cellStyle name="Followed Hyperlink" xfId="29181" builtinId="9" hidden="1"/>
    <cellStyle name="Followed Hyperlink" xfId="30002" builtinId="9" hidden="1"/>
    <cellStyle name="Followed Hyperlink" xfId="29951" builtinId="9" hidden="1"/>
    <cellStyle name="Followed Hyperlink" xfId="30048" builtinId="9" hidden="1"/>
    <cellStyle name="Followed Hyperlink" xfId="29950" builtinId="9" hidden="1"/>
    <cellStyle name="Followed Hyperlink" xfId="29017" builtinId="9" hidden="1"/>
    <cellStyle name="Followed Hyperlink" xfId="30133" builtinId="9" hidden="1"/>
    <cellStyle name="Followed Hyperlink" xfId="30045" builtinId="9" hidden="1"/>
    <cellStyle name="Followed Hyperlink" xfId="29994" builtinId="9" hidden="1"/>
    <cellStyle name="Followed Hyperlink" xfId="29948" builtinId="9" hidden="1"/>
    <cellStyle name="Followed Hyperlink" xfId="29949" builtinId="9" hidden="1"/>
    <cellStyle name="Followed Hyperlink" xfId="30467" builtinId="9" hidden="1"/>
    <cellStyle name="Followed Hyperlink" xfId="30134" builtinId="9" hidden="1"/>
    <cellStyle name="Followed Hyperlink" xfId="30138" builtinId="9" hidden="1"/>
    <cellStyle name="Followed Hyperlink" xfId="30077" builtinId="9" hidden="1"/>
    <cellStyle name="Followed Hyperlink" xfId="30076" builtinId="9" hidden="1"/>
    <cellStyle name="Followed Hyperlink" xfId="30075" builtinId="9" hidden="1"/>
    <cellStyle name="Followed Hyperlink" xfId="30074" builtinId="9" hidden="1"/>
    <cellStyle name="Followed Hyperlink" xfId="29962" builtinId="9" hidden="1"/>
    <cellStyle name="Followed Hyperlink" xfId="28155" builtinId="9" hidden="1"/>
    <cellStyle name="Followed Hyperlink" xfId="29947" builtinId="9" hidden="1"/>
    <cellStyle name="Followed Hyperlink" xfId="30121" builtinId="9" hidden="1"/>
    <cellStyle name="Followed Hyperlink" xfId="29945" builtinId="9" hidden="1"/>
    <cellStyle name="Followed Hyperlink" xfId="29946" builtinId="9" hidden="1"/>
    <cellStyle name="Followed Hyperlink" xfId="29182" builtinId="9" hidden="1"/>
    <cellStyle name="Followed Hyperlink" xfId="30052" builtinId="9" hidden="1"/>
    <cellStyle name="Followed Hyperlink" xfId="29960" builtinId="9" hidden="1"/>
    <cellStyle name="Followed Hyperlink" xfId="29961" builtinId="9" hidden="1"/>
    <cellStyle name="Followed Hyperlink" xfId="28399" builtinId="9" hidden="1"/>
    <cellStyle name="Followed Hyperlink" xfId="30073" builtinId="9" hidden="1"/>
    <cellStyle name="Followed Hyperlink" xfId="27294" builtinId="9" hidden="1"/>
    <cellStyle name="Followed Hyperlink" xfId="30116" builtinId="9" hidden="1"/>
    <cellStyle name="Followed Hyperlink" xfId="30097" builtinId="9" hidden="1"/>
    <cellStyle name="Followed Hyperlink" xfId="30072" builtinId="9" hidden="1"/>
    <cellStyle name="Followed Hyperlink" xfId="30103" builtinId="9" hidden="1"/>
    <cellStyle name="Followed Hyperlink" xfId="30060" builtinId="9" hidden="1"/>
    <cellStyle name="Followed Hyperlink" xfId="30105" builtinId="9" hidden="1"/>
    <cellStyle name="Followed Hyperlink" xfId="30071" builtinId="9" hidden="1"/>
    <cellStyle name="Followed Hyperlink" xfId="30070" builtinId="9" hidden="1"/>
    <cellStyle name="Followed Hyperlink" xfId="30069" builtinId="9" hidden="1"/>
    <cellStyle name="Followed Hyperlink" xfId="29208" builtinId="9" hidden="1"/>
    <cellStyle name="Followed Hyperlink" xfId="30058" builtinId="9" hidden="1"/>
    <cellStyle name="Followed Hyperlink" xfId="28254" builtinId="9" hidden="1"/>
    <cellStyle name="Followed Hyperlink" xfId="29207" builtinId="9" hidden="1"/>
    <cellStyle name="Followed Hyperlink" xfId="30114" builtinId="9" hidden="1"/>
    <cellStyle name="Followed Hyperlink" xfId="30087" builtinId="9" hidden="1"/>
    <cellStyle name="Followed Hyperlink" xfId="30022" builtinId="9" hidden="1"/>
    <cellStyle name="Followed Hyperlink" xfId="30000" builtinId="9" hidden="1"/>
    <cellStyle name="Followed Hyperlink" xfId="29992" builtinId="9" hidden="1"/>
    <cellStyle name="Followed Hyperlink" xfId="29959" builtinId="9" hidden="1"/>
    <cellStyle name="Followed Hyperlink" xfId="29018" builtinId="9" hidden="1"/>
    <cellStyle name="Followed Hyperlink" xfId="30049" builtinId="9" hidden="1"/>
    <cellStyle name="Followed Hyperlink" xfId="29993" builtinId="9" hidden="1"/>
    <cellStyle name="Followed Hyperlink" xfId="29944" builtinId="9" hidden="1"/>
    <cellStyle name="Followed Hyperlink" xfId="29943" builtinId="9" hidden="1"/>
    <cellStyle name="Followed Hyperlink" xfId="29942" builtinId="9" hidden="1"/>
    <cellStyle name="Followed Hyperlink" xfId="29941" builtinId="9" hidden="1"/>
    <cellStyle name="Followed Hyperlink" xfId="28398" builtinId="9" hidden="1"/>
    <cellStyle name="Followed Hyperlink" xfId="30128" builtinId="9" hidden="1"/>
    <cellStyle name="Followed Hyperlink" xfId="28075" builtinId="9" hidden="1"/>
    <cellStyle name="Followed Hyperlink" xfId="30012" builtinId="9" hidden="1"/>
    <cellStyle name="Followed Hyperlink" xfId="30005" builtinId="9" hidden="1"/>
    <cellStyle name="Followed Hyperlink" xfId="29958" builtinId="9" hidden="1"/>
    <cellStyle name="Followed Hyperlink" xfId="28217" builtinId="9" hidden="1"/>
    <cellStyle name="Followed Hyperlink" xfId="30054" builtinId="9" hidden="1"/>
    <cellStyle name="Followed Hyperlink" xfId="30006" builtinId="9" hidden="1"/>
    <cellStyle name="Followed Hyperlink" xfId="29957" builtinId="9" hidden="1"/>
    <cellStyle name="Followed Hyperlink" xfId="29164" builtinId="9" hidden="1"/>
    <cellStyle name="Followed Hyperlink" xfId="29940" builtinId="9" hidden="1"/>
    <cellStyle name="Followed Hyperlink" xfId="29939" builtinId="9" hidden="1"/>
    <cellStyle name="Followed Hyperlink" xfId="28424" builtinId="9" hidden="1"/>
    <cellStyle name="Followed Hyperlink" xfId="29938" builtinId="9" hidden="1"/>
    <cellStyle name="Followed Hyperlink" xfId="29021" builtinId="9" hidden="1"/>
    <cellStyle name="Followed Hyperlink" xfId="30096" builtinId="9" hidden="1"/>
    <cellStyle name="Followed Hyperlink" xfId="30068" builtinId="9" hidden="1"/>
    <cellStyle name="Followed Hyperlink" xfId="29934" builtinId="9" hidden="1"/>
    <cellStyle name="Followed Hyperlink" xfId="29937" builtinId="9" hidden="1"/>
    <cellStyle name="Followed Hyperlink" xfId="29956" builtinId="9" hidden="1"/>
    <cellStyle name="Followed Hyperlink" xfId="28187" builtinId="9" hidden="1"/>
    <cellStyle name="Followed Hyperlink" xfId="30120" builtinId="9" hidden="1"/>
    <cellStyle name="Followed Hyperlink" xfId="29935" builtinId="9" hidden="1"/>
    <cellStyle name="Followed Hyperlink" xfId="29936" builtinId="9" hidden="1"/>
    <cellStyle name="Followed Hyperlink" xfId="27297" builtinId="9" hidden="1"/>
    <cellStyle name="Followed Hyperlink" xfId="30132" builtinId="9" hidden="1"/>
    <cellStyle name="Followed Hyperlink" xfId="30095" builtinId="9" hidden="1"/>
    <cellStyle name="Followed Hyperlink" xfId="30466" builtinId="9" hidden="1"/>
    <cellStyle name="Followed Hyperlink" xfId="30136" builtinId="9" hidden="1"/>
    <cellStyle name="Followed Hyperlink" xfId="30135" builtinId="9" hidden="1"/>
    <cellStyle name="Followed Hyperlink" xfId="30130" builtinId="9" hidden="1"/>
    <cellStyle name="Followed Hyperlink" xfId="28286" builtinId="9" hidden="1"/>
    <cellStyle name="Followed Hyperlink" xfId="30067" builtinId="9" hidden="1"/>
    <cellStyle name="Followed Hyperlink" xfId="30066" builtinId="9" hidden="1"/>
    <cellStyle name="Followed Hyperlink" xfId="30065" builtinId="9" hidden="1"/>
    <cellStyle name="Followed Hyperlink" xfId="30064" builtinId="9" hidden="1"/>
    <cellStyle name="Followed Hyperlink" xfId="29955" builtinId="9" hidden="1"/>
    <cellStyle name="Followed Hyperlink" xfId="26134" builtinId="9" hidden="1"/>
    <cellStyle name="Followed Hyperlink" xfId="29933" builtinId="9" hidden="1"/>
    <cellStyle name="Followed Hyperlink" xfId="29954" builtinId="9" hidden="1"/>
    <cellStyle name="Followed Hyperlink" xfId="29183" builtinId="9" hidden="1"/>
    <cellStyle name="Followed Hyperlink" xfId="30131" builtinId="9" hidden="1"/>
    <cellStyle name="Followed Hyperlink" xfId="30094" builtinId="9" hidden="1"/>
    <cellStyle name="Followed Hyperlink" xfId="30093" builtinId="9" hidden="1"/>
    <cellStyle name="Followed Hyperlink" xfId="30127" builtinId="9" hidden="1"/>
    <cellStyle name="Followed Hyperlink" xfId="30125" builtinId="9" hidden="1"/>
    <cellStyle name="Followed Hyperlink" xfId="30123" builtinId="9" hidden="1"/>
    <cellStyle name="Followed Hyperlink" xfId="30115" builtinId="9" hidden="1"/>
    <cellStyle name="Followed Hyperlink" xfId="30137" builtinId="9" hidden="1"/>
    <cellStyle name="Followed Hyperlink" xfId="28420" builtinId="9" hidden="1"/>
    <cellStyle name="Followed Hyperlink" xfId="29931" builtinId="9" hidden="1"/>
    <cellStyle name="Followed Hyperlink" xfId="29932" builtinId="9" hidden="1"/>
    <cellStyle name="Followed Hyperlink" xfId="29102" builtinId="9" hidden="1"/>
    <cellStyle name="Followed Hyperlink" xfId="29679" builtinId="9" hidden="1"/>
    <cellStyle name="Followed Hyperlink" xfId="30091" builtinId="9" hidden="1"/>
    <cellStyle name="Followed Hyperlink" xfId="30100" builtinId="9" hidden="1"/>
    <cellStyle name="Followed Hyperlink" xfId="30024" builtinId="9" hidden="1"/>
    <cellStyle name="Followed Hyperlink" xfId="30101" builtinId="9" hidden="1"/>
    <cellStyle name="Followed Hyperlink" xfId="30056" builtinId="9" hidden="1"/>
    <cellStyle name="Followed Hyperlink" xfId="30015" builtinId="9" hidden="1"/>
    <cellStyle name="Followed Hyperlink" xfId="29995" builtinId="9" hidden="1"/>
    <cellStyle name="Followed Hyperlink" xfId="29999" builtinId="9" hidden="1"/>
    <cellStyle name="Followed Hyperlink" xfId="30113" builtinId="9" hidden="1"/>
    <cellStyle name="Followed Hyperlink" xfId="30086" builtinId="9" hidden="1"/>
    <cellStyle name="Followed Hyperlink" xfId="30020" builtinId="9" hidden="1"/>
    <cellStyle name="Followed Hyperlink" xfId="30007" builtinId="9" hidden="1"/>
    <cellStyle name="Followed Hyperlink" xfId="30111" builtinId="9" hidden="1"/>
    <cellStyle name="Followed Hyperlink" xfId="30084" builtinId="9" hidden="1"/>
    <cellStyle name="Followed Hyperlink" xfId="30050" builtinId="9" hidden="1"/>
    <cellStyle name="Followed Hyperlink" xfId="30013" builtinId="9" hidden="1"/>
    <cellStyle name="Followed Hyperlink" xfId="29952" builtinId="9" hidden="1"/>
    <cellStyle name="Followed Hyperlink" xfId="30004" builtinId="9" hidden="1"/>
    <cellStyle name="Followed Hyperlink" xfId="30046" builtinId="9" hidden="1"/>
    <cellStyle name="Followed Hyperlink" xfId="29930" builtinId="9" hidden="1"/>
    <cellStyle name="Followed Hyperlink" xfId="29991" builtinId="9" hidden="1"/>
    <cellStyle name="Followed Hyperlink" xfId="30042" builtinId="9" hidden="1"/>
    <cellStyle name="Followed Hyperlink" xfId="29184" builtinId="9" hidden="1"/>
    <cellStyle name="Followed Hyperlink" xfId="30041" builtinId="9" hidden="1"/>
    <cellStyle name="Followed Hyperlink" xfId="30010" builtinId="9" hidden="1"/>
    <cellStyle name="Followed Hyperlink" xfId="28257" builtinId="9" hidden="1"/>
    <cellStyle name="Followed Hyperlink" xfId="30019" builtinId="9" hidden="1"/>
    <cellStyle name="Followed Hyperlink" xfId="29987" builtinId="9" hidden="1"/>
    <cellStyle name="Followed Hyperlink" xfId="29019" builtinId="9" hidden="1"/>
    <cellStyle name="Followed Hyperlink" xfId="29122" builtinId="9" hidden="1"/>
    <cellStyle name="Followed Hyperlink" xfId="30464" builtinId="9" hidden="1"/>
    <cellStyle name="Followed Hyperlink" xfId="30462" builtinId="9" hidden="1"/>
    <cellStyle name="Followed Hyperlink" xfId="30460" builtinId="9" hidden="1"/>
    <cellStyle name="Followed Hyperlink" xfId="30458" builtinId="9" hidden="1"/>
    <cellStyle name="Followed Hyperlink" xfId="30456" builtinId="9" hidden="1"/>
    <cellStyle name="Followed Hyperlink" xfId="30454" builtinId="9" hidden="1"/>
    <cellStyle name="Followed Hyperlink" xfId="30452" builtinId="9" hidden="1"/>
    <cellStyle name="Followed Hyperlink" xfId="30450" builtinId="9" hidden="1"/>
    <cellStyle name="Followed Hyperlink" xfId="30448" builtinId="9" hidden="1"/>
    <cellStyle name="Followed Hyperlink" xfId="30446" builtinId="9" hidden="1"/>
    <cellStyle name="Followed Hyperlink" xfId="30444" builtinId="9" hidden="1"/>
    <cellStyle name="Followed Hyperlink" xfId="30442" builtinId="9" hidden="1"/>
    <cellStyle name="Followed Hyperlink" xfId="30440" builtinId="9" hidden="1"/>
    <cellStyle name="Followed Hyperlink" xfId="30438" builtinId="9" hidden="1"/>
    <cellStyle name="Followed Hyperlink" xfId="30436" builtinId="9" hidden="1"/>
    <cellStyle name="Followed Hyperlink" xfId="30434" builtinId="9" hidden="1"/>
    <cellStyle name="Followed Hyperlink" xfId="30432" builtinId="9" hidden="1"/>
    <cellStyle name="Followed Hyperlink" xfId="30430" builtinId="9" hidden="1"/>
    <cellStyle name="Followed Hyperlink" xfId="30428" builtinId="9" hidden="1"/>
    <cellStyle name="Followed Hyperlink" xfId="30426" builtinId="9" hidden="1"/>
    <cellStyle name="Followed Hyperlink" xfId="30424" builtinId="9" hidden="1"/>
    <cellStyle name="Followed Hyperlink" xfId="30422" builtinId="9" hidden="1"/>
    <cellStyle name="Followed Hyperlink" xfId="30420" builtinId="9" hidden="1"/>
    <cellStyle name="Followed Hyperlink" xfId="30418" builtinId="9" hidden="1"/>
    <cellStyle name="Followed Hyperlink" xfId="30416" builtinId="9" hidden="1"/>
    <cellStyle name="Followed Hyperlink" xfId="30414" builtinId="9" hidden="1"/>
    <cellStyle name="Followed Hyperlink" xfId="30412" builtinId="9" hidden="1"/>
    <cellStyle name="Followed Hyperlink" xfId="30410" builtinId="9" hidden="1"/>
    <cellStyle name="Followed Hyperlink" xfId="30408" builtinId="9" hidden="1"/>
    <cellStyle name="Followed Hyperlink" xfId="30406" builtinId="9" hidden="1"/>
    <cellStyle name="Followed Hyperlink" xfId="30404" builtinId="9" hidden="1"/>
    <cellStyle name="Followed Hyperlink" xfId="30402" builtinId="9" hidden="1"/>
    <cellStyle name="Followed Hyperlink" xfId="30400" builtinId="9" hidden="1"/>
    <cellStyle name="Followed Hyperlink" xfId="30398" builtinId="9" hidden="1"/>
    <cellStyle name="Followed Hyperlink" xfId="30396" builtinId="9" hidden="1"/>
    <cellStyle name="Followed Hyperlink" xfId="30394" builtinId="9" hidden="1"/>
    <cellStyle name="Followed Hyperlink" xfId="30392" builtinId="9" hidden="1"/>
    <cellStyle name="Followed Hyperlink" xfId="30390" builtinId="9" hidden="1"/>
    <cellStyle name="Followed Hyperlink" xfId="30388" builtinId="9" hidden="1"/>
    <cellStyle name="Followed Hyperlink" xfId="30386" builtinId="9" hidden="1"/>
    <cellStyle name="Followed Hyperlink" xfId="30384" builtinId="9" hidden="1"/>
    <cellStyle name="Followed Hyperlink" xfId="30382" builtinId="9" hidden="1"/>
    <cellStyle name="Followed Hyperlink" xfId="30380" builtinId="9" hidden="1"/>
    <cellStyle name="Followed Hyperlink" xfId="30378" builtinId="9" hidden="1"/>
    <cellStyle name="Followed Hyperlink" xfId="30376" builtinId="9" hidden="1"/>
    <cellStyle name="Followed Hyperlink" xfId="30374" builtinId="9" hidden="1"/>
    <cellStyle name="Followed Hyperlink" xfId="30372" builtinId="9" hidden="1"/>
    <cellStyle name="Followed Hyperlink" xfId="30370" builtinId="9" hidden="1"/>
    <cellStyle name="Followed Hyperlink" xfId="30368" builtinId="9" hidden="1"/>
    <cellStyle name="Followed Hyperlink" xfId="30366" builtinId="9" hidden="1"/>
    <cellStyle name="Followed Hyperlink" xfId="30364" builtinId="9" hidden="1"/>
    <cellStyle name="Followed Hyperlink" xfId="30362" builtinId="9" hidden="1"/>
    <cellStyle name="Followed Hyperlink" xfId="30360" builtinId="9" hidden="1"/>
    <cellStyle name="Followed Hyperlink" xfId="30358" builtinId="9" hidden="1"/>
    <cellStyle name="Followed Hyperlink" xfId="30356" builtinId="9" hidden="1"/>
    <cellStyle name="Followed Hyperlink" xfId="30354" builtinId="9" hidden="1"/>
    <cellStyle name="Followed Hyperlink" xfId="30352" builtinId="9" hidden="1"/>
    <cellStyle name="Followed Hyperlink" xfId="30350" builtinId="9" hidden="1"/>
    <cellStyle name="Followed Hyperlink" xfId="30348" builtinId="9" hidden="1"/>
    <cellStyle name="Followed Hyperlink" xfId="30346" builtinId="9" hidden="1"/>
    <cellStyle name="Followed Hyperlink" xfId="30344" builtinId="9" hidden="1"/>
    <cellStyle name="Followed Hyperlink" xfId="30342" builtinId="9" hidden="1"/>
    <cellStyle name="Followed Hyperlink" xfId="30340" builtinId="9" hidden="1"/>
    <cellStyle name="Followed Hyperlink" xfId="30338" builtinId="9" hidden="1"/>
    <cellStyle name="Followed Hyperlink" xfId="30336" builtinId="9" hidden="1"/>
    <cellStyle name="Followed Hyperlink" xfId="30334" builtinId="9" hidden="1"/>
    <cellStyle name="Followed Hyperlink" xfId="30332" builtinId="9" hidden="1"/>
    <cellStyle name="Followed Hyperlink" xfId="30330" builtinId="9" hidden="1"/>
    <cellStyle name="Followed Hyperlink" xfId="30328" builtinId="9" hidden="1"/>
    <cellStyle name="Followed Hyperlink" xfId="30326" builtinId="9" hidden="1"/>
    <cellStyle name="Followed Hyperlink" xfId="30322" builtinId="9" hidden="1"/>
    <cellStyle name="Followed Hyperlink" xfId="30320" builtinId="9" hidden="1"/>
    <cellStyle name="Followed Hyperlink" xfId="30318" builtinId="9" hidden="1"/>
    <cellStyle name="Followed Hyperlink" xfId="30316" builtinId="9" hidden="1"/>
    <cellStyle name="Followed Hyperlink" xfId="30314" builtinId="9" hidden="1"/>
    <cellStyle name="Followed Hyperlink" xfId="30312" builtinId="9" hidden="1"/>
    <cellStyle name="Followed Hyperlink" xfId="30310" builtinId="9" hidden="1"/>
    <cellStyle name="Followed Hyperlink" xfId="30308" builtinId="9" hidden="1"/>
    <cellStyle name="Followed Hyperlink" xfId="30306" builtinId="9" hidden="1"/>
    <cellStyle name="Followed Hyperlink" xfId="30304" builtinId="9" hidden="1"/>
    <cellStyle name="Followed Hyperlink" xfId="30302" builtinId="9" hidden="1"/>
    <cellStyle name="Followed Hyperlink" xfId="30300" builtinId="9" hidden="1"/>
    <cellStyle name="Followed Hyperlink" xfId="30298" builtinId="9" hidden="1"/>
    <cellStyle name="Followed Hyperlink" xfId="30296" builtinId="9" hidden="1"/>
    <cellStyle name="Followed Hyperlink" xfId="30294" builtinId="9" hidden="1"/>
    <cellStyle name="Followed Hyperlink" xfId="30292" builtinId="9" hidden="1"/>
    <cellStyle name="Followed Hyperlink" xfId="30290" builtinId="9" hidden="1"/>
    <cellStyle name="Followed Hyperlink" xfId="30288" builtinId="9" hidden="1"/>
    <cellStyle name="Followed Hyperlink" xfId="30286" builtinId="9" hidden="1"/>
    <cellStyle name="Followed Hyperlink" xfId="30284" builtinId="9" hidden="1"/>
    <cellStyle name="Followed Hyperlink" xfId="30282" builtinId="9" hidden="1"/>
    <cellStyle name="Followed Hyperlink" xfId="30280" builtinId="9" hidden="1"/>
    <cellStyle name="Followed Hyperlink" xfId="30278" builtinId="9" hidden="1"/>
    <cellStyle name="Followed Hyperlink" xfId="30276" builtinId="9" hidden="1"/>
    <cellStyle name="Followed Hyperlink" xfId="30274" builtinId="9" hidden="1"/>
    <cellStyle name="Followed Hyperlink" xfId="30272" builtinId="9" hidden="1"/>
    <cellStyle name="Followed Hyperlink" xfId="30270" builtinId="9" hidden="1"/>
    <cellStyle name="Followed Hyperlink" xfId="30269" builtinId="9" hidden="1"/>
    <cellStyle name="Followed Hyperlink" xfId="30267" builtinId="9" hidden="1"/>
    <cellStyle name="Followed Hyperlink" xfId="30265" builtinId="9" hidden="1"/>
    <cellStyle name="Followed Hyperlink" xfId="30263" builtinId="9" hidden="1"/>
    <cellStyle name="Followed Hyperlink" xfId="30261" builtinId="9" hidden="1"/>
    <cellStyle name="Followed Hyperlink" xfId="30259" builtinId="9" hidden="1"/>
    <cellStyle name="Followed Hyperlink" xfId="30257" builtinId="9" hidden="1"/>
    <cellStyle name="Followed Hyperlink" xfId="30255" builtinId="9" hidden="1"/>
    <cellStyle name="Followed Hyperlink" xfId="30253" builtinId="9" hidden="1"/>
    <cellStyle name="Followed Hyperlink" xfId="30251" builtinId="9" hidden="1"/>
    <cellStyle name="Followed Hyperlink" xfId="30249" builtinId="9" hidden="1"/>
    <cellStyle name="Followed Hyperlink" xfId="30247" builtinId="9" hidden="1"/>
    <cellStyle name="Followed Hyperlink" xfId="30245" builtinId="9" hidden="1"/>
    <cellStyle name="Followed Hyperlink" xfId="30243" builtinId="9" hidden="1"/>
    <cellStyle name="Followed Hyperlink" xfId="30241" builtinId="9" hidden="1"/>
    <cellStyle name="Followed Hyperlink" xfId="30239" builtinId="9" hidden="1"/>
    <cellStyle name="Followed Hyperlink" xfId="30237" builtinId="9" hidden="1"/>
    <cellStyle name="Followed Hyperlink" xfId="30235" builtinId="9" hidden="1"/>
    <cellStyle name="Followed Hyperlink" xfId="30233" builtinId="9" hidden="1"/>
    <cellStyle name="Followed Hyperlink" xfId="30231" builtinId="9" hidden="1"/>
    <cellStyle name="Followed Hyperlink" xfId="30229" builtinId="9" hidden="1"/>
    <cellStyle name="Followed Hyperlink" xfId="30227" builtinId="9" hidden="1"/>
    <cellStyle name="Followed Hyperlink" xfId="30225" builtinId="9" hidden="1"/>
    <cellStyle name="Followed Hyperlink" xfId="30223" builtinId="9" hidden="1"/>
    <cellStyle name="Followed Hyperlink" xfId="30221" builtinId="9" hidden="1"/>
    <cellStyle name="Followed Hyperlink" xfId="30219" builtinId="9" hidden="1"/>
    <cellStyle name="Followed Hyperlink" xfId="30217" builtinId="9" hidden="1"/>
    <cellStyle name="Followed Hyperlink" xfId="30215" builtinId="9" hidden="1"/>
    <cellStyle name="Followed Hyperlink" xfId="30213" builtinId="9" hidden="1"/>
    <cellStyle name="Followed Hyperlink" xfId="30211" builtinId="9" hidden="1"/>
    <cellStyle name="Followed Hyperlink" xfId="30209" builtinId="9" hidden="1"/>
    <cellStyle name="Followed Hyperlink" xfId="30207" builtinId="9" hidden="1"/>
    <cellStyle name="Followed Hyperlink" xfId="30205" builtinId="9" hidden="1"/>
    <cellStyle name="Followed Hyperlink" xfId="30203" builtinId="9" hidden="1"/>
    <cellStyle name="Followed Hyperlink" xfId="30201" builtinId="9" hidden="1"/>
    <cellStyle name="Followed Hyperlink" xfId="30199" builtinId="9" hidden="1"/>
    <cellStyle name="Followed Hyperlink" xfId="30197" builtinId="9" hidden="1"/>
    <cellStyle name="Followed Hyperlink" xfId="30195" builtinId="9" hidden="1"/>
    <cellStyle name="Followed Hyperlink" xfId="30193" builtinId="9" hidden="1"/>
    <cellStyle name="Followed Hyperlink" xfId="30191" builtinId="9" hidden="1"/>
    <cellStyle name="Followed Hyperlink" xfId="30189" builtinId="9" hidden="1"/>
    <cellStyle name="Followed Hyperlink" xfId="30187" builtinId="9" hidden="1"/>
    <cellStyle name="Followed Hyperlink" xfId="30185" builtinId="9" hidden="1"/>
    <cellStyle name="Followed Hyperlink" xfId="30183" builtinId="9" hidden="1"/>
    <cellStyle name="Followed Hyperlink" xfId="30181" builtinId="9" hidden="1"/>
    <cellStyle name="Followed Hyperlink" xfId="30179" builtinId="9" hidden="1"/>
    <cellStyle name="Followed Hyperlink" xfId="30177" builtinId="9" hidden="1"/>
    <cellStyle name="Followed Hyperlink" xfId="30175" builtinId="9" hidden="1"/>
    <cellStyle name="Followed Hyperlink" xfId="30173" builtinId="9" hidden="1"/>
    <cellStyle name="Followed Hyperlink" xfId="30171" builtinId="9" hidden="1"/>
    <cellStyle name="Followed Hyperlink" xfId="30169" builtinId="9" hidden="1"/>
    <cellStyle name="Followed Hyperlink" xfId="30167" builtinId="9" hidden="1"/>
    <cellStyle name="Followed Hyperlink" xfId="30166" builtinId="9" hidden="1"/>
    <cellStyle name="Followed Hyperlink" xfId="30164" builtinId="9" hidden="1"/>
    <cellStyle name="Followed Hyperlink" xfId="30162" builtinId="9" hidden="1"/>
    <cellStyle name="Followed Hyperlink" xfId="30160" builtinId="9" hidden="1"/>
    <cellStyle name="Followed Hyperlink" xfId="30158" builtinId="9" hidden="1"/>
    <cellStyle name="Followed Hyperlink" xfId="30156" builtinId="9" hidden="1"/>
    <cellStyle name="Followed Hyperlink" xfId="30154" builtinId="9" hidden="1"/>
    <cellStyle name="Followed Hyperlink" xfId="30152" builtinId="9" hidden="1"/>
    <cellStyle name="Followed Hyperlink" xfId="30150" builtinId="9" hidden="1"/>
    <cellStyle name="Followed Hyperlink" xfId="30148" builtinId="9" hidden="1"/>
    <cellStyle name="Followed Hyperlink" xfId="30146" builtinId="9" hidden="1"/>
    <cellStyle name="Followed Hyperlink" xfId="30144" builtinId="9" hidden="1"/>
    <cellStyle name="Followed Hyperlink" xfId="30142" builtinId="9" hidden="1"/>
    <cellStyle name="Followed Hyperlink" xfId="30140" builtinId="9" hidden="1"/>
    <cellStyle name="Followed Hyperlink" xfId="28157" builtinId="9" hidden="1"/>
    <cellStyle name="Followed Hyperlink" xfId="29313" builtinId="9" hidden="1"/>
    <cellStyle name="Followed Hyperlink" xfId="29031" builtinId="9" hidden="1"/>
    <cellStyle name="Followed Hyperlink" xfId="29065" builtinId="9" hidden="1"/>
    <cellStyle name="Followed Hyperlink" xfId="28860" builtinId="9" hidden="1"/>
    <cellStyle name="Followed Hyperlink" xfId="29134" builtinId="9" hidden="1"/>
    <cellStyle name="Followed Hyperlink" xfId="29245" builtinId="9" hidden="1"/>
    <cellStyle name="Followed Hyperlink" xfId="29336" builtinId="9" hidden="1"/>
    <cellStyle name="Followed Hyperlink" xfId="29343" builtinId="9" hidden="1"/>
    <cellStyle name="Followed Hyperlink" xfId="29281" builtinId="9" hidden="1"/>
    <cellStyle name="Followed Hyperlink" xfId="28063" builtinId="9" hidden="1"/>
    <cellStyle name="Followed Hyperlink" xfId="29067" builtinId="9" hidden="1"/>
    <cellStyle name="Followed Hyperlink" xfId="29037" builtinId="9" hidden="1"/>
    <cellStyle name="Followed Hyperlink" xfId="29070" builtinId="9" hidden="1"/>
    <cellStyle name="Followed Hyperlink" xfId="29248" builtinId="9" hidden="1"/>
    <cellStyle name="Followed Hyperlink" xfId="28862" builtinId="9" hidden="1"/>
    <cellStyle name="Followed Hyperlink" xfId="27192" builtinId="9" hidden="1"/>
    <cellStyle name="Followed Hyperlink" xfId="28418" builtinId="9" hidden="1"/>
    <cellStyle name="Followed Hyperlink" xfId="29246" builtinId="9" hidden="1"/>
    <cellStyle name="Followed Hyperlink" xfId="28071" builtinId="9" hidden="1"/>
    <cellStyle name="Followed Hyperlink" xfId="29338" builtinId="9" hidden="1"/>
    <cellStyle name="Followed Hyperlink" xfId="29341" builtinId="9" hidden="1"/>
    <cellStyle name="Followed Hyperlink" xfId="29135" builtinId="9" hidden="1"/>
    <cellStyle name="Followed Hyperlink" xfId="29033" builtinId="9" hidden="1"/>
    <cellStyle name="Followed Hyperlink" xfId="29337" builtinId="9" hidden="1"/>
    <cellStyle name="Followed Hyperlink" xfId="30139" builtinId="9" hidden="1"/>
    <cellStyle name="Followed Hyperlink" xfId="30143" builtinId="9" hidden="1"/>
    <cellStyle name="Followed Hyperlink" xfId="30147" builtinId="9" hidden="1"/>
    <cellStyle name="Followed Hyperlink" xfId="30151" builtinId="9" hidden="1"/>
    <cellStyle name="Followed Hyperlink" xfId="30155" builtinId="9" hidden="1"/>
    <cellStyle name="Followed Hyperlink" xfId="30159" builtinId="9" hidden="1"/>
    <cellStyle name="Followed Hyperlink" xfId="30163" builtinId="9" hidden="1"/>
    <cellStyle name="Followed Hyperlink" xfId="29998" builtinId="9" hidden="1"/>
    <cellStyle name="Followed Hyperlink" xfId="30170" builtinId="9" hidden="1"/>
    <cellStyle name="Followed Hyperlink" xfId="30174" builtinId="9" hidden="1"/>
    <cellStyle name="Followed Hyperlink" xfId="30178" builtinId="9" hidden="1"/>
    <cellStyle name="Followed Hyperlink" xfId="30182" builtinId="9" hidden="1"/>
    <cellStyle name="Followed Hyperlink" xfId="30186" builtinId="9" hidden="1"/>
    <cellStyle name="Followed Hyperlink" xfId="30190" builtinId="9" hidden="1"/>
    <cellStyle name="Followed Hyperlink" xfId="30194" builtinId="9" hidden="1"/>
    <cellStyle name="Followed Hyperlink" xfId="30198" builtinId="9" hidden="1"/>
    <cellStyle name="Followed Hyperlink" xfId="30202" builtinId="9" hidden="1"/>
    <cellStyle name="Followed Hyperlink" xfId="30206" builtinId="9" hidden="1"/>
    <cellStyle name="Followed Hyperlink" xfId="30210" builtinId="9" hidden="1"/>
    <cellStyle name="Followed Hyperlink" xfId="30214" builtinId="9" hidden="1"/>
    <cellStyle name="Followed Hyperlink" xfId="30218" builtinId="9" hidden="1"/>
    <cellStyle name="Followed Hyperlink" xfId="30222" builtinId="9" hidden="1"/>
    <cellStyle name="Followed Hyperlink" xfId="30226" builtinId="9" hidden="1"/>
    <cellStyle name="Followed Hyperlink" xfId="30230" builtinId="9" hidden="1"/>
    <cellStyle name="Followed Hyperlink" xfId="30234" builtinId="9" hidden="1"/>
    <cellStyle name="Followed Hyperlink" xfId="30238" builtinId="9" hidden="1"/>
    <cellStyle name="Followed Hyperlink" xfId="30242" builtinId="9" hidden="1"/>
    <cellStyle name="Followed Hyperlink" xfId="30246" builtinId="9" hidden="1"/>
    <cellStyle name="Followed Hyperlink" xfId="30250" builtinId="9" hidden="1"/>
    <cellStyle name="Followed Hyperlink" xfId="30254" builtinId="9" hidden="1"/>
    <cellStyle name="Followed Hyperlink" xfId="30258" builtinId="9" hidden="1"/>
    <cellStyle name="Followed Hyperlink" xfId="30262" builtinId="9" hidden="1"/>
    <cellStyle name="Followed Hyperlink" xfId="30266" builtinId="9" hidden="1"/>
    <cellStyle name="Followed Hyperlink" xfId="29185" builtinId="9" hidden="1"/>
    <cellStyle name="Followed Hyperlink" xfId="30273" builtinId="9" hidden="1"/>
    <cellStyle name="Followed Hyperlink" xfId="30277" builtinId="9" hidden="1"/>
    <cellStyle name="Followed Hyperlink" xfId="30281" builtinId="9" hidden="1"/>
    <cellStyle name="Followed Hyperlink" xfId="30285" builtinId="9" hidden="1"/>
    <cellStyle name="Followed Hyperlink" xfId="30289" builtinId="9" hidden="1"/>
    <cellStyle name="Followed Hyperlink" xfId="30293" builtinId="9" hidden="1"/>
    <cellStyle name="Followed Hyperlink" xfId="30297" builtinId="9" hidden="1"/>
    <cellStyle name="Followed Hyperlink" xfId="30301" builtinId="9" hidden="1"/>
    <cellStyle name="Followed Hyperlink" xfId="30305" builtinId="9" hidden="1"/>
    <cellStyle name="Followed Hyperlink" xfId="30309" builtinId="9" hidden="1"/>
    <cellStyle name="Followed Hyperlink" xfId="30313" builtinId="9" hidden="1"/>
    <cellStyle name="Followed Hyperlink" xfId="30317" builtinId="9" hidden="1"/>
    <cellStyle name="Followed Hyperlink" xfId="30321" builtinId="9" hidden="1"/>
    <cellStyle name="Followed Hyperlink" xfId="28397" builtinId="9" hidden="1"/>
    <cellStyle name="Followed Hyperlink" xfId="30122" builtinId="9" hidden="1"/>
    <cellStyle name="Followed Hyperlink" xfId="29071" builtinId="9" hidden="1"/>
    <cellStyle name="Followed Hyperlink" xfId="29345" builtinId="9" hidden="1"/>
    <cellStyle name="Followed Hyperlink" xfId="29123" builtinId="9" hidden="1"/>
    <cellStyle name="Followed Hyperlink" xfId="29218" builtinId="9" hidden="1"/>
    <cellStyle name="Followed Hyperlink" xfId="28207" builtinId="9" hidden="1"/>
    <cellStyle name="Followed Hyperlink" xfId="28113" builtinId="9" hidden="1"/>
    <cellStyle name="Followed Hyperlink" xfId="28069" builtinId="9" hidden="1"/>
    <cellStyle name="Followed Hyperlink" xfId="29150" builtinId="9" hidden="1"/>
    <cellStyle name="Followed Hyperlink" xfId="29048" builtinId="9" hidden="1"/>
    <cellStyle name="Followed Hyperlink" xfId="29221" builtinId="9" hidden="1"/>
    <cellStyle name="Followed Hyperlink" xfId="29260" builtinId="9" hidden="1"/>
    <cellStyle name="Followed Hyperlink" xfId="29316" builtinId="9" hidden="1"/>
    <cellStyle name="Followed Hyperlink" xfId="29120" builtinId="9" hidden="1"/>
    <cellStyle name="Followed Hyperlink" xfId="29137" builtinId="9" hidden="1"/>
    <cellStyle name="Followed Hyperlink" xfId="29206" builtinId="9" hidden="1"/>
    <cellStyle name="Followed Hyperlink" xfId="29302" builtinId="9" hidden="1"/>
    <cellStyle name="Followed Hyperlink" xfId="29298" builtinId="9" hidden="1"/>
    <cellStyle name="Followed Hyperlink" xfId="29285" builtinId="9" hidden="1"/>
    <cellStyle name="Followed Hyperlink" xfId="24731" builtinId="9" hidden="1"/>
    <cellStyle name="Followed Hyperlink" xfId="29050" builtinId="9" hidden="1"/>
    <cellStyle name="Followed Hyperlink" xfId="29157" builtinId="9" hidden="1"/>
    <cellStyle name="Followed Hyperlink" xfId="28062" builtinId="9" hidden="1"/>
    <cellStyle name="Followed Hyperlink" xfId="29078" builtinId="9" hidden="1"/>
    <cellStyle name="Followed Hyperlink" xfId="29080" builtinId="9" hidden="1"/>
    <cellStyle name="Followed Hyperlink" xfId="28861" builtinId="9" hidden="1"/>
    <cellStyle name="Followed Hyperlink" xfId="29140" builtinId="9" hidden="1"/>
    <cellStyle name="Followed Hyperlink" xfId="28068" builtinId="9" hidden="1"/>
    <cellStyle name="Followed Hyperlink" xfId="29344" builtinId="9" hidden="1"/>
    <cellStyle name="Followed Hyperlink" xfId="29335" builtinId="9" hidden="1"/>
    <cellStyle name="Followed Hyperlink" xfId="29149" builtinId="9" hidden="1"/>
    <cellStyle name="Followed Hyperlink" xfId="28067" builtinId="9" hidden="1"/>
    <cellStyle name="Followed Hyperlink" xfId="29083" builtinId="9" hidden="1"/>
    <cellStyle name="Followed Hyperlink" xfId="29084" builtinId="9" hidden="1"/>
    <cellStyle name="Followed Hyperlink" xfId="29059" builtinId="9" hidden="1"/>
    <cellStyle name="Followed Hyperlink" xfId="29061" builtinId="9" hidden="1"/>
    <cellStyle name="Followed Hyperlink" xfId="29160" builtinId="9" hidden="1"/>
    <cellStyle name="Followed Hyperlink" xfId="29288" builtinId="9" hidden="1"/>
    <cellStyle name="Followed Hyperlink" xfId="29121" builtinId="9" hidden="1"/>
    <cellStyle name="Followed Hyperlink" xfId="29186" builtinId="9" hidden="1"/>
    <cellStyle name="Followed Hyperlink" xfId="29997" builtinId="9" hidden="1"/>
    <cellStyle name="Followed Hyperlink" xfId="25909" builtinId="9" hidden="1"/>
    <cellStyle name="Followed Hyperlink" xfId="29986" builtinId="9" hidden="1"/>
    <cellStyle name="Followed Hyperlink" xfId="27258" builtinId="9" hidden="1"/>
    <cellStyle name="Followed Hyperlink" xfId="29985" builtinId="9" hidden="1"/>
    <cellStyle name="Followed Hyperlink" xfId="28152" builtinId="9" hidden="1"/>
    <cellStyle name="Followed Hyperlink" xfId="30036" builtinId="9" hidden="1"/>
    <cellStyle name="Followed Hyperlink" xfId="29984" builtinId="9" hidden="1"/>
    <cellStyle name="Followed Hyperlink" xfId="29983" builtinId="9" hidden="1"/>
    <cellStyle name="Followed Hyperlink" xfId="29188" builtinId="9" hidden="1"/>
    <cellStyle name="Followed Hyperlink" xfId="30035" builtinId="9" hidden="1"/>
    <cellStyle name="Followed Hyperlink" xfId="29981" builtinId="9" hidden="1"/>
    <cellStyle name="Followed Hyperlink" xfId="29980" builtinId="9" hidden="1"/>
    <cellStyle name="Followed Hyperlink" xfId="29978" builtinId="9" hidden="1"/>
    <cellStyle name="Followed Hyperlink" xfId="30118" builtinId="9" hidden="1"/>
    <cellStyle name="Followed Hyperlink" xfId="30090" builtinId="9" hidden="1"/>
    <cellStyle name="Followed Hyperlink" xfId="30089" builtinId="9" hidden="1"/>
    <cellStyle name="Followed Hyperlink" xfId="30088" builtinId="9" hidden="1"/>
    <cellStyle name="Followed Hyperlink" xfId="30062" builtinId="9" hidden="1"/>
    <cellStyle name="Followed Hyperlink" xfId="30108" builtinId="9" hidden="1"/>
    <cellStyle name="Followed Hyperlink" xfId="30102" builtinId="9" hidden="1"/>
    <cellStyle name="Followed Hyperlink" xfId="30082" builtinId="9" hidden="1"/>
    <cellStyle name="Followed Hyperlink" xfId="30059" builtinId="9" hidden="1"/>
    <cellStyle name="Followed Hyperlink" xfId="30026" builtinId="9" hidden="1"/>
    <cellStyle name="Followed Hyperlink" xfId="30110" builtinId="9" hidden="1"/>
    <cellStyle name="Followed Hyperlink" xfId="30104" builtinId="9" hidden="1"/>
    <cellStyle name="Followed Hyperlink" xfId="30083" builtinId="9" hidden="1"/>
    <cellStyle name="Followed Hyperlink" xfId="30061" builtinId="9" hidden="1"/>
    <cellStyle name="Followed Hyperlink" xfId="30034" builtinId="9" hidden="1"/>
    <cellStyle name="Followed Hyperlink" xfId="30080" builtinId="9" hidden="1"/>
    <cellStyle name="Followed Hyperlink" xfId="29976" builtinId="9" hidden="1"/>
    <cellStyle name="Followed Hyperlink" xfId="29975" builtinId="9" hidden="1"/>
    <cellStyle name="Followed Hyperlink" xfId="29974" builtinId="9" hidden="1"/>
    <cellStyle name="Followed Hyperlink" xfId="29973" builtinId="9" hidden="1"/>
    <cellStyle name="Followed Hyperlink" xfId="29972" builtinId="9" hidden="1"/>
    <cellStyle name="Followed Hyperlink" xfId="29971" builtinId="9" hidden="1"/>
    <cellStyle name="Followed Hyperlink" xfId="29970" builtinId="9" hidden="1"/>
    <cellStyle name="Followed Hyperlink" xfId="29969" builtinId="9" hidden="1"/>
    <cellStyle name="Followed Hyperlink" xfId="27225" builtinId="9" hidden="1"/>
    <cellStyle name="Followed Hyperlink" xfId="30033" builtinId="9" hidden="1"/>
    <cellStyle name="Followed Hyperlink" xfId="29195" builtinId="9" hidden="1"/>
    <cellStyle name="Followed Hyperlink" xfId="30032" builtinId="9" hidden="1"/>
    <cellStyle name="Followed Hyperlink" xfId="29968" builtinId="9" hidden="1"/>
    <cellStyle name="Followed Hyperlink" xfId="29189" builtinId="9" hidden="1"/>
    <cellStyle name="Followed Hyperlink" xfId="29101" builtinId="9" hidden="1"/>
    <cellStyle name="Followed Hyperlink" xfId="30009" builtinId="9" hidden="1"/>
    <cellStyle name="Followed Hyperlink" xfId="29967" builtinId="9" hidden="1"/>
    <cellStyle name="Followed Hyperlink" xfId="28285" builtinId="9" hidden="1"/>
    <cellStyle name="Followed Hyperlink" xfId="30017" builtinId="9" hidden="1"/>
    <cellStyle name="Followed Hyperlink" xfId="30016" builtinId="9" hidden="1"/>
    <cellStyle name="Followed Hyperlink" xfId="30031" builtinId="9" hidden="1"/>
    <cellStyle name="Followed Hyperlink" xfId="30003" builtinId="9" hidden="1"/>
    <cellStyle name="Followed Hyperlink" xfId="26135" builtinId="9" hidden="1"/>
    <cellStyle name="Followed Hyperlink" xfId="29966" builtinId="9" hidden="1"/>
    <cellStyle name="Followed Hyperlink" xfId="29190" builtinId="9" hidden="1"/>
    <cellStyle name="Followed Hyperlink" xfId="29129" builtinId="9" hidden="1"/>
    <cellStyle name="Followed Hyperlink" xfId="29928" builtinId="9" hidden="1"/>
    <cellStyle name="Followed Hyperlink" xfId="29682" builtinId="9" hidden="1"/>
    <cellStyle name="Followed Hyperlink" xfId="29062" builtinId="9" hidden="1"/>
    <cellStyle name="Followed Hyperlink" xfId="30030" builtinId="9" hidden="1"/>
    <cellStyle name="Followed Hyperlink" xfId="29927" builtinId="9" hidden="1"/>
    <cellStyle name="Followed Hyperlink" xfId="28245" builtinId="9" hidden="1"/>
    <cellStyle name="Followed Hyperlink" xfId="29926" builtinId="9" hidden="1"/>
    <cellStyle name="Followed Hyperlink" xfId="28255" builtinId="9" hidden="1"/>
    <cellStyle name="Followed Hyperlink" xfId="29226" builtinId="9" hidden="1"/>
    <cellStyle name="Followed Hyperlink" xfId="30029" builtinId="9" hidden="1"/>
    <cellStyle name="Followed Hyperlink" xfId="29777" builtinId="9" hidden="1"/>
    <cellStyle name="Followed Hyperlink" xfId="29210" builtinId="9" hidden="1"/>
    <cellStyle name="Followed Hyperlink" xfId="29180" builtinId="9" hidden="1"/>
    <cellStyle name="Followed Hyperlink" xfId="27273" builtinId="9" hidden="1"/>
    <cellStyle name="Followed Hyperlink" xfId="29162" builtinId="9" hidden="1"/>
    <cellStyle name="Followed Hyperlink" xfId="30129" builtinId="9" hidden="1"/>
    <cellStyle name="Followed Hyperlink" xfId="30028" builtinId="9" hidden="1"/>
    <cellStyle name="Followed Hyperlink" xfId="30047" builtinId="9" hidden="1"/>
    <cellStyle name="Followed Hyperlink" xfId="29965" builtinId="9" hidden="1"/>
    <cellStyle name="Followed Hyperlink" xfId="29722" builtinId="9" hidden="1"/>
    <cellStyle name="Followed Hyperlink" xfId="29318" builtinId="9" hidden="1"/>
    <cellStyle name="Followed Hyperlink" xfId="29776" builtinId="9" hidden="1"/>
    <cellStyle name="Followed Hyperlink" xfId="26438" builtinId="9" hidden="1"/>
    <cellStyle name="Followed Hyperlink" xfId="29287" builtinId="9" hidden="1"/>
    <cellStyle name="Followed Hyperlink" xfId="30027" builtinId="9" hidden="1"/>
    <cellStyle name="Followed Hyperlink" xfId="29723" builtinId="9" hidden="1"/>
    <cellStyle name="Followed Hyperlink" xfId="29330" builtinId="9" hidden="1"/>
    <cellStyle name="Followed Hyperlink" xfId="29724" builtinId="9" hidden="1"/>
    <cellStyle name="Followed Hyperlink" xfId="29024" builtinId="9" hidden="1"/>
    <cellStyle name="Followed Hyperlink" xfId="29725" builtinId="9" hidden="1"/>
    <cellStyle name="Followed Hyperlink" xfId="29124" builtinId="9" hidden="1"/>
    <cellStyle name="Followed Hyperlink" xfId="28177" builtinId="9" hidden="1"/>
    <cellStyle name="Followed Hyperlink" xfId="29538" builtinId="9" hidden="1"/>
    <cellStyle name="Followed Hyperlink" xfId="29240" builtinId="9" hidden="1"/>
    <cellStyle name="Followed Hyperlink" xfId="30468" builtinId="9" hidden="1"/>
    <cellStyle name="Followed Hyperlink" xfId="30469" builtinId="9" hidden="1"/>
    <cellStyle name="Followed Hyperlink" xfId="30470" builtinId="9" hidden="1"/>
    <cellStyle name="Followed Hyperlink" xfId="30471" builtinId="9" hidden="1"/>
    <cellStyle name="Followed Hyperlink" xfId="30472" builtinId="9" hidden="1"/>
    <cellStyle name="Followed Hyperlink" xfId="30473" builtinId="9" hidden="1"/>
    <cellStyle name="Followed Hyperlink" xfId="30474" builtinId="9" hidden="1"/>
    <cellStyle name="Followed Hyperlink" xfId="30475" builtinId="9" hidden="1"/>
    <cellStyle name="Followed Hyperlink" xfId="30476" builtinId="9" hidden="1"/>
    <cellStyle name="Followed Hyperlink" xfId="30477" builtinId="9" hidden="1"/>
    <cellStyle name="Followed Hyperlink" xfId="30478" builtinId="9" hidden="1"/>
    <cellStyle name="Followed Hyperlink" xfId="30479" builtinId="9" hidden="1"/>
    <cellStyle name="Followed Hyperlink" xfId="30480" builtinId="9" hidden="1"/>
    <cellStyle name="Followed Hyperlink" xfId="30481" builtinId="9" hidden="1"/>
    <cellStyle name="Followed Hyperlink" xfId="30482" builtinId="9" hidden="1"/>
    <cellStyle name="Followed Hyperlink" xfId="30483" builtinId="9" hidden="1"/>
    <cellStyle name="Followed Hyperlink" xfId="30484" builtinId="9" hidden="1"/>
    <cellStyle name="Followed Hyperlink" xfId="30485" builtinId="9" hidden="1"/>
    <cellStyle name="Followed Hyperlink" xfId="30486" builtinId="9" hidden="1"/>
    <cellStyle name="Followed Hyperlink" xfId="30487" builtinId="9" hidden="1"/>
    <cellStyle name="Followed Hyperlink" xfId="30488" builtinId="9" hidden="1"/>
    <cellStyle name="Followed Hyperlink" xfId="30489" builtinId="9" hidden="1"/>
    <cellStyle name="Followed Hyperlink" xfId="30490" builtinId="9" hidden="1"/>
    <cellStyle name="Followed Hyperlink" xfId="30491" builtinId="9" hidden="1"/>
    <cellStyle name="Followed Hyperlink" xfId="30492" builtinId="9" hidden="1"/>
    <cellStyle name="Followed Hyperlink" xfId="30493" builtinId="9" hidden="1"/>
    <cellStyle name="Followed Hyperlink" xfId="30494" builtinId="9" hidden="1"/>
    <cellStyle name="Followed Hyperlink" xfId="30495" builtinId="9" hidden="1"/>
    <cellStyle name="Followed Hyperlink" xfId="30496" builtinId="9" hidden="1"/>
    <cellStyle name="Followed Hyperlink" xfId="30497"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3" builtinId="9" hidden="1"/>
    <cellStyle name="Followed Hyperlink" xfId="30504" builtinId="9" hidden="1"/>
    <cellStyle name="Followed Hyperlink" xfId="30505" builtinId="9" hidden="1"/>
    <cellStyle name="Followed Hyperlink" xfId="30506" builtinId="9" hidden="1"/>
    <cellStyle name="Followed Hyperlink" xfId="30507" builtinId="9" hidden="1"/>
    <cellStyle name="Followed Hyperlink" xfId="30508" builtinId="9" hidden="1"/>
    <cellStyle name="Followed Hyperlink" xfId="30509" builtinId="9" hidden="1"/>
    <cellStyle name="Followed Hyperlink" xfId="30510" builtinId="9" hidden="1"/>
    <cellStyle name="Followed Hyperlink" xfId="30511" builtinId="9" hidden="1"/>
    <cellStyle name="Followed Hyperlink" xfId="30512" builtinId="9" hidden="1"/>
    <cellStyle name="Followed Hyperlink" xfId="30513" builtinId="9" hidden="1"/>
    <cellStyle name="Followed Hyperlink" xfId="30514" builtinId="9" hidden="1"/>
    <cellStyle name="Followed Hyperlink" xfId="30515" builtinId="9" hidden="1"/>
    <cellStyle name="Followed Hyperlink" xfId="30516" builtinId="9" hidden="1"/>
    <cellStyle name="Followed Hyperlink" xfId="30517" builtinId="9" hidden="1"/>
    <cellStyle name="Followed Hyperlink" xfId="30518" builtinId="9" hidden="1"/>
    <cellStyle name="Followed Hyperlink" xfId="30519" builtinId="9" hidden="1"/>
    <cellStyle name="Followed Hyperlink" xfId="30520" builtinId="9" hidden="1"/>
    <cellStyle name="Followed Hyperlink" xfId="30521" builtinId="9" hidden="1"/>
    <cellStyle name="Followed Hyperlink" xfId="30522" builtinId="9" hidden="1"/>
    <cellStyle name="Followed Hyperlink" xfId="30523" builtinId="9" hidden="1"/>
    <cellStyle name="Followed Hyperlink" xfId="30524" builtinId="9" hidden="1"/>
    <cellStyle name="Followed Hyperlink" xfId="30525" builtinId="9" hidden="1"/>
    <cellStyle name="Followed Hyperlink" xfId="30526" builtinId="9" hidden="1"/>
    <cellStyle name="Followed Hyperlink" xfId="30527" builtinId="9" hidden="1"/>
    <cellStyle name="Followed Hyperlink" xfId="30528" builtinId="9" hidden="1"/>
    <cellStyle name="Followed Hyperlink" xfId="30529" builtinId="9" hidden="1"/>
    <cellStyle name="Followed Hyperlink" xfId="30530" builtinId="9" hidden="1"/>
    <cellStyle name="Followed Hyperlink" xfId="30531" builtinId="9" hidden="1"/>
    <cellStyle name="Followed Hyperlink" xfId="30532" builtinId="9" hidden="1"/>
    <cellStyle name="Followed Hyperlink" xfId="30533" builtinId="9" hidden="1"/>
    <cellStyle name="Followed Hyperlink" xfId="30534" builtinId="9" hidden="1"/>
    <cellStyle name="Followed Hyperlink" xfId="30535"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1" builtinId="9" hidden="1"/>
    <cellStyle name="Followed Hyperlink" xfId="30542" builtinId="9" hidden="1"/>
    <cellStyle name="Followed Hyperlink" xfId="30543" builtinId="9" hidden="1"/>
    <cellStyle name="Followed Hyperlink" xfId="30544" builtinId="9" hidden="1"/>
    <cellStyle name="Followed Hyperlink" xfId="30545" builtinId="9" hidden="1"/>
    <cellStyle name="Followed Hyperlink" xfId="30546" builtinId="9" hidden="1"/>
    <cellStyle name="Followed Hyperlink" xfId="30547" builtinId="9" hidden="1"/>
    <cellStyle name="Followed Hyperlink" xfId="30548" builtinId="9" hidden="1"/>
    <cellStyle name="Followed Hyperlink" xfId="30549" builtinId="9" hidden="1"/>
    <cellStyle name="Followed Hyperlink" xfId="30550" builtinId="9" hidden="1"/>
    <cellStyle name="Followed Hyperlink" xfId="30551" builtinId="9" hidden="1"/>
    <cellStyle name="Followed Hyperlink" xfId="30552" builtinId="9" hidden="1"/>
    <cellStyle name="Followed Hyperlink" xfId="30553" builtinId="9" hidden="1"/>
    <cellStyle name="Followed Hyperlink" xfId="30554" builtinId="9" hidden="1"/>
    <cellStyle name="Followed Hyperlink" xfId="30555" builtinId="9" hidden="1"/>
    <cellStyle name="Followed Hyperlink" xfId="30556" builtinId="9" hidden="1"/>
    <cellStyle name="Followed Hyperlink" xfId="30557" builtinId="9" hidden="1"/>
    <cellStyle name="Followed Hyperlink" xfId="30558" builtinId="9" hidden="1"/>
    <cellStyle name="Followed Hyperlink" xfId="30559" builtinId="9" hidden="1"/>
    <cellStyle name="Followed Hyperlink" xfId="30560" builtinId="9" hidden="1"/>
    <cellStyle name="Followed Hyperlink" xfId="30561" builtinId="9" hidden="1"/>
    <cellStyle name="Followed Hyperlink" xfId="30562" builtinId="9" hidden="1"/>
    <cellStyle name="Followed Hyperlink" xfId="30563" builtinId="9" hidden="1"/>
    <cellStyle name="Followed Hyperlink" xfId="30564" builtinId="9" hidden="1"/>
    <cellStyle name="Followed Hyperlink" xfId="30565" builtinId="9" hidden="1"/>
    <cellStyle name="Followed Hyperlink" xfId="30566" builtinId="9" hidden="1"/>
    <cellStyle name="Followed Hyperlink" xfId="30567" builtinId="9" hidden="1"/>
    <cellStyle name="Followed Hyperlink" xfId="30568" builtinId="9" hidden="1"/>
    <cellStyle name="Followed Hyperlink" xfId="30569" builtinId="9" hidden="1"/>
    <cellStyle name="Followed Hyperlink" xfId="30570" builtinId="9" hidden="1"/>
    <cellStyle name="Followed Hyperlink" xfId="30571" builtinId="9" hidden="1"/>
    <cellStyle name="Followed Hyperlink" xfId="30572" builtinId="9" hidden="1"/>
    <cellStyle name="Followed Hyperlink" xfId="30573"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79" builtinId="9" hidden="1"/>
    <cellStyle name="Followed Hyperlink" xfId="30580" builtinId="9" hidden="1"/>
    <cellStyle name="Followed Hyperlink" xfId="30581" builtinId="9" hidden="1"/>
    <cellStyle name="Followed Hyperlink" xfId="30582" builtinId="9" hidden="1"/>
    <cellStyle name="Followed Hyperlink" xfId="30583" builtinId="9" hidden="1"/>
    <cellStyle name="Followed Hyperlink" xfId="30584" builtinId="9" hidden="1"/>
    <cellStyle name="Followed Hyperlink" xfId="30585" builtinId="9" hidden="1"/>
    <cellStyle name="Followed Hyperlink" xfId="30586" builtinId="9" hidden="1"/>
    <cellStyle name="Followed Hyperlink" xfId="30587" builtinId="9" hidden="1"/>
    <cellStyle name="Followed Hyperlink" xfId="30588" builtinId="9" hidden="1"/>
    <cellStyle name="Followed Hyperlink" xfId="30589" builtinId="9" hidden="1"/>
    <cellStyle name="Followed Hyperlink" xfId="30590" builtinId="9" hidden="1"/>
    <cellStyle name="Followed Hyperlink" xfId="30591" builtinId="9" hidden="1"/>
    <cellStyle name="Followed Hyperlink" xfId="30592" builtinId="9" hidden="1"/>
    <cellStyle name="Followed Hyperlink" xfId="30593" builtinId="9" hidden="1"/>
    <cellStyle name="Followed Hyperlink" xfId="30594" builtinId="9" hidden="1"/>
    <cellStyle name="Followed Hyperlink" xfId="30595" builtinId="9" hidden="1"/>
    <cellStyle name="Followed Hyperlink" xfId="30596" builtinId="9" hidden="1"/>
    <cellStyle name="Followed Hyperlink" xfId="30597" builtinId="9" hidden="1"/>
    <cellStyle name="Followed Hyperlink" xfId="30598" builtinId="9" hidden="1"/>
    <cellStyle name="Followed Hyperlink" xfId="30599" builtinId="9" hidden="1"/>
    <cellStyle name="Followed Hyperlink" xfId="30600" builtinId="9" hidden="1"/>
    <cellStyle name="Followed Hyperlink" xfId="30601" builtinId="9" hidden="1"/>
    <cellStyle name="Followed Hyperlink" xfId="30602" builtinId="9" hidden="1"/>
    <cellStyle name="Followed Hyperlink" xfId="30603" builtinId="9" hidden="1"/>
    <cellStyle name="Followed Hyperlink" xfId="30604" builtinId="9" hidden="1"/>
    <cellStyle name="Followed Hyperlink" xfId="30605" builtinId="9" hidden="1"/>
    <cellStyle name="Followed Hyperlink" xfId="30606" builtinId="9" hidden="1"/>
    <cellStyle name="Followed Hyperlink" xfId="30607" builtinId="9" hidden="1"/>
    <cellStyle name="Followed Hyperlink" xfId="30608" builtinId="9" hidden="1"/>
    <cellStyle name="Followed Hyperlink" xfId="30609" builtinId="9" hidden="1"/>
    <cellStyle name="Followed Hyperlink" xfId="30610" builtinId="9" hidden="1"/>
    <cellStyle name="Followed Hyperlink" xfId="30611"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17" builtinId="9" hidden="1"/>
    <cellStyle name="Followed Hyperlink" xfId="30618" builtinId="9" hidden="1"/>
    <cellStyle name="Followed Hyperlink" xfId="30619" builtinId="9" hidden="1"/>
    <cellStyle name="Followed Hyperlink" xfId="30620" builtinId="9" hidden="1"/>
    <cellStyle name="Followed Hyperlink" xfId="30621" builtinId="9" hidden="1"/>
    <cellStyle name="Followed Hyperlink" xfId="30622" builtinId="9" hidden="1"/>
    <cellStyle name="Followed Hyperlink" xfId="30623" builtinId="9" hidden="1"/>
    <cellStyle name="Followed Hyperlink" xfId="30624" builtinId="9" hidden="1"/>
    <cellStyle name="Followed Hyperlink" xfId="30625" builtinId="9" hidden="1"/>
    <cellStyle name="Followed Hyperlink" xfId="30626" builtinId="9" hidden="1"/>
    <cellStyle name="Followed Hyperlink" xfId="30627" builtinId="9" hidden="1"/>
    <cellStyle name="Followed Hyperlink" xfId="30628" builtinId="9" hidden="1"/>
    <cellStyle name="Followed Hyperlink" xfId="30629" builtinId="9" hidden="1"/>
    <cellStyle name="Followed Hyperlink" xfId="30630" builtinId="9" hidden="1"/>
    <cellStyle name="Followed Hyperlink" xfId="30631" builtinId="9" hidden="1"/>
    <cellStyle name="Followed Hyperlink" xfId="30632" builtinId="9" hidden="1"/>
    <cellStyle name="Followed Hyperlink" xfId="30633" builtinId="9" hidden="1"/>
    <cellStyle name="Followed Hyperlink" xfId="30634" builtinId="9" hidden="1"/>
    <cellStyle name="Followed Hyperlink" xfId="30635" builtinId="9" hidden="1"/>
    <cellStyle name="Followed Hyperlink" xfId="30636" builtinId="9" hidden="1"/>
    <cellStyle name="Followed Hyperlink" xfId="30637" builtinId="9" hidden="1"/>
    <cellStyle name="Followed Hyperlink" xfId="30638" builtinId="9" hidden="1"/>
    <cellStyle name="Followed Hyperlink" xfId="30639" builtinId="9" hidden="1"/>
    <cellStyle name="Followed Hyperlink" xfId="30640" builtinId="9" hidden="1"/>
    <cellStyle name="Followed Hyperlink" xfId="30641" builtinId="9" hidden="1"/>
    <cellStyle name="Followed Hyperlink" xfId="30642" builtinId="9" hidden="1"/>
    <cellStyle name="Followed Hyperlink" xfId="30643" builtinId="9" hidden="1"/>
    <cellStyle name="Followed Hyperlink" xfId="30644" builtinId="9" hidden="1"/>
    <cellStyle name="Followed Hyperlink" xfId="30645" builtinId="9" hidden="1"/>
    <cellStyle name="Followed Hyperlink" xfId="30646" builtinId="9" hidden="1"/>
    <cellStyle name="Followed Hyperlink" xfId="30647" builtinId="9" hidden="1"/>
    <cellStyle name="Followed Hyperlink" xfId="30648" builtinId="9" hidden="1"/>
    <cellStyle name="Followed Hyperlink" xfId="30649"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55" builtinId="9" hidden="1"/>
    <cellStyle name="Followed Hyperlink" xfId="30656" builtinId="9" hidden="1"/>
    <cellStyle name="Followed Hyperlink" xfId="30657" builtinId="9" hidden="1"/>
    <cellStyle name="Followed Hyperlink" xfId="30658" builtinId="9" hidden="1"/>
    <cellStyle name="Followed Hyperlink" xfId="30659" builtinId="9" hidden="1"/>
    <cellStyle name="Followed Hyperlink" xfId="30660" builtinId="9" hidden="1"/>
    <cellStyle name="Followed Hyperlink" xfId="30661" builtinId="9" hidden="1"/>
    <cellStyle name="Followed Hyperlink" xfId="30662" builtinId="9" hidden="1"/>
    <cellStyle name="Followed Hyperlink" xfId="30663" builtinId="9" hidden="1"/>
    <cellStyle name="Followed Hyperlink" xfId="30664" builtinId="9" hidden="1"/>
    <cellStyle name="Followed Hyperlink" xfId="30665" builtinId="9" hidden="1"/>
    <cellStyle name="Followed Hyperlink" xfId="30666" builtinId="9" hidden="1"/>
    <cellStyle name="Followed Hyperlink" xfId="30667" builtinId="9" hidden="1"/>
    <cellStyle name="Followed Hyperlink" xfId="30668" builtinId="9" hidden="1"/>
    <cellStyle name="Followed Hyperlink" xfId="30669" builtinId="9" hidden="1"/>
    <cellStyle name="Followed Hyperlink" xfId="30670" builtinId="9" hidden="1"/>
    <cellStyle name="Followed Hyperlink" xfId="30671" builtinId="9" hidden="1"/>
    <cellStyle name="Followed Hyperlink" xfId="30672" builtinId="9" hidden="1"/>
    <cellStyle name="Followed Hyperlink" xfId="30673" builtinId="9" hidden="1"/>
    <cellStyle name="Followed Hyperlink" xfId="30674" builtinId="9" hidden="1"/>
    <cellStyle name="Followed Hyperlink" xfId="30675" builtinId="9" hidden="1"/>
    <cellStyle name="Followed Hyperlink" xfId="30676" builtinId="9" hidden="1"/>
    <cellStyle name="Followed Hyperlink" xfId="30677" builtinId="9" hidden="1"/>
    <cellStyle name="Followed Hyperlink" xfId="30678" builtinId="9" hidden="1"/>
    <cellStyle name="Followed Hyperlink" xfId="30679" builtinId="9" hidden="1"/>
    <cellStyle name="Followed Hyperlink" xfId="30680" builtinId="9" hidden="1"/>
    <cellStyle name="Followed Hyperlink" xfId="30681" builtinId="9" hidden="1"/>
    <cellStyle name="Followed Hyperlink" xfId="30682" builtinId="9" hidden="1"/>
    <cellStyle name="Followed Hyperlink" xfId="30683" builtinId="9" hidden="1"/>
    <cellStyle name="Followed Hyperlink" xfId="30684" builtinId="9" hidden="1"/>
    <cellStyle name="Followed Hyperlink" xfId="30685" builtinId="9" hidden="1"/>
    <cellStyle name="Followed Hyperlink" xfId="30686" builtinId="9" hidden="1"/>
    <cellStyle name="Followed Hyperlink" xfId="30687"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3" builtinId="9" hidden="1"/>
    <cellStyle name="Followed Hyperlink" xfId="30694" builtinId="9" hidden="1"/>
    <cellStyle name="Followed Hyperlink" xfId="30695" builtinId="9" hidden="1"/>
    <cellStyle name="Followed Hyperlink" xfId="30696" builtinId="9" hidden="1"/>
    <cellStyle name="Followed Hyperlink" xfId="30697" builtinId="9" hidden="1"/>
    <cellStyle name="Followed Hyperlink" xfId="30698" builtinId="9" hidden="1"/>
    <cellStyle name="Followed Hyperlink" xfId="30699" builtinId="9" hidden="1"/>
    <cellStyle name="Followed Hyperlink" xfId="30700" builtinId="9" hidden="1"/>
    <cellStyle name="Followed Hyperlink" xfId="30701" builtinId="9" hidden="1"/>
    <cellStyle name="Followed Hyperlink" xfId="30702" builtinId="9" hidden="1"/>
    <cellStyle name="Followed Hyperlink" xfId="30703" builtinId="9" hidden="1"/>
    <cellStyle name="Followed Hyperlink" xfId="30704" builtinId="9" hidden="1"/>
    <cellStyle name="Followed Hyperlink" xfId="30705" builtinId="9" hidden="1"/>
    <cellStyle name="Followed Hyperlink" xfId="30706" builtinId="9" hidden="1"/>
    <cellStyle name="Followed Hyperlink" xfId="30707" builtinId="9" hidden="1"/>
    <cellStyle name="Followed Hyperlink" xfId="30708" builtinId="9" hidden="1"/>
    <cellStyle name="Followed Hyperlink" xfId="30709" builtinId="9" hidden="1"/>
    <cellStyle name="Followed Hyperlink" xfId="30710" builtinId="9" hidden="1"/>
    <cellStyle name="Followed Hyperlink" xfId="30711" builtinId="9" hidden="1"/>
    <cellStyle name="Followed Hyperlink" xfId="30712" builtinId="9" hidden="1"/>
    <cellStyle name="Followed Hyperlink" xfId="30713" builtinId="9" hidden="1"/>
    <cellStyle name="Followed Hyperlink" xfId="30714" builtinId="9" hidden="1"/>
    <cellStyle name="Followed Hyperlink" xfId="30715" builtinId="9" hidden="1"/>
    <cellStyle name="Followed Hyperlink" xfId="30716" builtinId="9" hidden="1"/>
    <cellStyle name="Followed Hyperlink" xfId="30717" builtinId="9" hidden="1"/>
    <cellStyle name="Followed Hyperlink" xfId="30718" builtinId="9" hidden="1"/>
    <cellStyle name="Followed Hyperlink" xfId="30719" builtinId="9" hidden="1"/>
    <cellStyle name="Followed Hyperlink" xfId="30720" builtinId="9" hidden="1"/>
    <cellStyle name="Followed Hyperlink" xfId="30721" builtinId="9" hidden="1"/>
    <cellStyle name="Followed Hyperlink" xfId="30722" builtinId="9" hidden="1"/>
    <cellStyle name="Followed Hyperlink" xfId="30723" builtinId="9" hidden="1"/>
    <cellStyle name="Followed Hyperlink" xfId="30724" builtinId="9" hidden="1"/>
    <cellStyle name="Followed Hyperlink" xfId="30725"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1" builtinId="9" hidden="1"/>
    <cellStyle name="Followed Hyperlink" xfId="30732" builtinId="9" hidden="1"/>
    <cellStyle name="Followed Hyperlink" xfId="30733" builtinId="9" hidden="1"/>
    <cellStyle name="Followed Hyperlink" xfId="30734" builtinId="9" hidden="1"/>
    <cellStyle name="Followed Hyperlink" xfId="30735" builtinId="9" hidden="1"/>
    <cellStyle name="Followed Hyperlink" xfId="30736" builtinId="9" hidden="1"/>
    <cellStyle name="Followed Hyperlink" xfId="30737" builtinId="9" hidden="1"/>
    <cellStyle name="Followed Hyperlink" xfId="30738" builtinId="9" hidden="1"/>
    <cellStyle name="Followed Hyperlink" xfId="30739" builtinId="9" hidden="1"/>
    <cellStyle name="Followed Hyperlink" xfId="30740" builtinId="9" hidden="1"/>
    <cellStyle name="Followed Hyperlink" xfId="30741" builtinId="9" hidden="1"/>
    <cellStyle name="Followed Hyperlink" xfId="30742" builtinId="9" hidden="1"/>
    <cellStyle name="Followed Hyperlink" xfId="30743" builtinId="9" hidden="1"/>
    <cellStyle name="Followed Hyperlink" xfId="30744" builtinId="9" hidden="1"/>
    <cellStyle name="Followed Hyperlink" xfId="30745" builtinId="9" hidden="1"/>
    <cellStyle name="Followed Hyperlink" xfId="30746" builtinId="9" hidden="1"/>
    <cellStyle name="Followed Hyperlink" xfId="30747" builtinId="9" hidden="1"/>
    <cellStyle name="Followed Hyperlink" xfId="30748" builtinId="9" hidden="1"/>
    <cellStyle name="Followed Hyperlink" xfId="30749" builtinId="9" hidden="1"/>
    <cellStyle name="Followed Hyperlink" xfId="30750" builtinId="9" hidden="1"/>
    <cellStyle name="Followed Hyperlink" xfId="30751" builtinId="9" hidden="1"/>
    <cellStyle name="Followed Hyperlink" xfId="30752" builtinId="9" hidden="1"/>
    <cellStyle name="Followed Hyperlink" xfId="30753" builtinId="9" hidden="1"/>
    <cellStyle name="Followed Hyperlink" xfId="30754" builtinId="9" hidden="1"/>
    <cellStyle name="Followed Hyperlink" xfId="30755" builtinId="9" hidden="1"/>
    <cellStyle name="Followed Hyperlink" xfId="30756" builtinId="9" hidden="1"/>
    <cellStyle name="Followed Hyperlink" xfId="30757" builtinId="9" hidden="1"/>
    <cellStyle name="Followed Hyperlink" xfId="30758" builtinId="9" hidden="1"/>
    <cellStyle name="Followed Hyperlink" xfId="30759" builtinId="9" hidden="1"/>
    <cellStyle name="Followed Hyperlink" xfId="30760" builtinId="9" hidden="1"/>
    <cellStyle name="Followed Hyperlink" xfId="30761" builtinId="9" hidden="1"/>
    <cellStyle name="Followed Hyperlink" xfId="30762" builtinId="9" hidden="1"/>
    <cellStyle name="Followed Hyperlink" xfId="30763"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69" builtinId="9" hidden="1"/>
    <cellStyle name="Followed Hyperlink" xfId="30770" builtinId="9" hidden="1"/>
    <cellStyle name="Followed Hyperlink" xfId="30771" builtinId="9" hidden="1"/>
    <cellStyle name="Followed Hyperlink" xfId="30772" builtinId="9" hidden="1"/>
    <cellStyle name="Followed Hyperlink" xfId="30773" builtinId="9" hidden="1"/>
    <cellStyle name="Followed Hyperlink" xfId="30774" builtinId="9" hidden="1"/>
    <cellStyle name="Followed Hyperlink" xfId="30775" builtinId="9" hidden="1"/>
    <cellStyle name="Followed Hyperlink" xfId="30776" builtinId="9" hidden="1"/>
    <cellStyle name="Followed Hyperlink" xfId="30777" builtinId="9" hidden="1"/>
    <cellStyle name="Followed Hyperlink" xfId="30778" builtinId="9" hidden="1"/>
    <cellStyle name="Followed Hyperlink" xfId="30779" builtinId="9" hidden="1"/>
    <cellStyle name="Followed Hyperlink" xfId="30780" builtinId="9" hidden="1"/>
    <cellStyle name="Followed Hyperlink" xfId="30781" builtinId="9" hidden="1"/>
    <cellStyle name="Followed Hyperlink" xfId="30782" builtinId="9" hidden="1"/>
    <cellStyle name="Followed Hyperlink" xfId="30783" builtinId="9" hidden="1"/>
    <cellStyle name="Followed Hyperlink" xfId="30784" builtinId="9" hidden="1"/>
    <cellStyle name="Followed Hyperlink" xfId="30785" builtinId="9" hidden="1"/>
    <cellStyle name="Followed Hyperlink" xfId="30786" builtinId="9" hidden="1"/>
    <cellStyle name="Followed Hyperlink" xfId="30787" builtinId="9" hidden="1"/>
    <cellStyle name="Followed Hyperlink" xfId="30788" builtinId="9" hidden="1"/>
    <cellStyle name="Followed Hyperlink" xfId="30789" builtinId="9" hidden="1"/>
    <cellStyle name="Followed Hyperlink" xfId="30790" builtinId="9" hidden="1"/>
    <cellStyle name="Followed Hyperlink" xfId="30791" builtinId="9" hidden="1"/>
    <cellStyle name="Followed Hyperlink" xfId="30792" builtinId="9" hidden="1"/>
    <cellStyle name="Followed Hyperlink" xfId="30793" builtinId="9" hidden="1"/>
    <cellStyle name="Followed Hyperlink" xfId="30794" builtinId="9" hidden="1"/>
    <cellStyle name="Followed Hyperlink" xfId="30795" builtinId="9" hidden="1"/>
    <cellStyle name="Followed Hyperlink" xfId="30796" builtinId="9" hidden="1"/>
    <cellStyle name="Followed Hyperlink" xfId="30797" builtinId="9" hidden="1"/>
    <cellStyle name="Followed Hyperlink" xfId="30798" builtinId="9" hidden="1"/>
    <cellStyle name="Followed Hyperlink" xfId="30799" builtinId="9" hidden="1"/>
    <cellStyle name="Followed Hyperlink" xfId="30800" builtinId="9" hidden="1"/>
    <cellStyle name="Followed Hyperlink" xfId="30801"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07" builtinId="9" hidden="1"/>
    <cellStyle name="Followed Hyperlink" xfId="30808" builtinId="9" hidden="1"/>
    <cellStyle name="Followed Hyperlink" xfId="30809" builtinId="9" hidden="1"/>
    <cellStyle name="Followed Hyperlink" xfId="30810" builtinId="9" hidden="1"/>
    <cellStyle name="Followed Hyperlink" xfId="30811" builtinId="9" hidden="1"/>
    <cellStyle name="Followed Hyperlink" xfId="30812" builtinId="9" hidden="1"/>
    <cellStyle name="Followed Hyperlink" xfId="30813" builtinId="9" hidden="1"/>
    <cellStyle name="Followed Hyperlink" xfId="30814" builtinId="9" hidden="1"/>
    <cellStyle name="Followed Hyperlink" xfId="30815" builtinId="9" hidden="1"/>
    <cellStyle name="Followed Hyperlink" xfId="30818" builtinId="9" hidden="1"/>
    <cellStyle name="Followed Hyperlink" xfId="30820" builtinId="9" hidden="1"/>
    <cellStyle name="Followed Hyperlink" xfId="30822" builtinId="9" hidden="1"/>
    <cellStyle name="Followed Hyperlink" xfId="30824" builtinId="9" hidden="1"/>
    <cellStyle name="Followed Hyperlink" xfId="30826" builtinId="9" hidden="1"/>
    <cellStyle name="Followed Hyperlink" xfId="30828" builtinId="9" hidden="1"/>
    <cellStyle name="Followed Hyperlink" xfId="30830" builtinId="9" hidden="1"/>
    <cellStyle name="Followed Hyperlink" xfId="30832" builtinId="9" hidden="1"/>
    <cellStyle name="Followed Hyperlink" xfId="30834" builtinId="9" hidden="1"/>
    <cellStyle name="Followed Hyperlink" xfId="30836" builtinId="9" hidden="1"/>
    <cellStyle name="Followed Hyperlink" xfId="30838" builtinId="9" hidden="1"/>
    <cellStyle name="Followed Hyperlink" xfId="30840" builtinId="9" hidden="1"/>
    <cellStyle name="Followed Hyperlink" xfId="30842" builtinId="9" hidden="1"/>
    <cellStyle name="Followed Hyperlink" xfId="30844" builtinId="9" hidden="1"/>
    <cellStyle name="Followed Hyperlink" xfId="30846" builtinId="9" hidden="1"/>
    <cellStyle name="Followed Hyperlink" xfId="30848" builtinId="9" hidden="1"/>
    <cellStyle name="Followed Hyperlink" xfId="30850" builtinId="9" hidden="1"/>
    <cellStyle name="Followed Hyperlink" xfId="30852" builtinId="9" hidden="1"/>
    <cellStyle name="Followed Hyperlink" xfId="30854" builtinId="9" hidden="1"/>
    <cellStyle name="Followed Hyperlink" xfId="30856" builtinId="9" hidden="1"/>
    <cellStyle name="Followed Hyperlink" xfId="30858" builtinId="9" hidden="1"/>
    <cellStyle name="Followed Hyperlink" xfId="30860" builtinId="9" hidden="1"/>
    <cellStyle name="Followed Hyperlink" xfId="30862" builtinId="9" hidden="1"/>
    <cellStyle name="Followed Hyperlink" xfId="30864" builtinId="9" hidden="1"/>
    <cellStyle name="Followed Hyperlink" xfId="30866" builtinId="9" hidden="1"/>
    <cellStyle name="Followed Hyperlink" xfId="30868" builtinId="9" hidden="1"/>
    <cellStyle name="Followed Hyperlink" xfId="30870" builtinId="9" hidden="1"/>
    <cellStyle name="Followed Hyperlink" xfId="30872" builtinId="9" hidden="1"/>
    <cellStyle name="Followed Hyperlink" xfId="30874" builtinId="9" hidden="1"/>
    <cellStyle name="Followed Hyperlink" xfId="30876" builtinId="9" hidden="1"/>
    <cellStyle name="Followed Hyperlink" xfId="30878" builtinId="9" hidden="1"/>
    <cellStyle name="Followed Hyperlink" xfId="30880" builtinId="9" hidden="1"/>
    <cellStyle name="Followed Hyperlink" xfId="30882" builtinId="9" hidden="1"/>
    <cellStyle name="Followed Hyperlink" xfId="30884" builtinId="9" hidden="1"/>
    <cellStyle name="Followed Hyperlink" xfId="30886" builtinId="9" hidden="1"/>
    <cellStyle name="Followed Hyperlink" xfId="30888" builtinId="9" hidden="1"/>
    <cellStyle name="Followed Hyperlink" xfId="30890" builtinId="9" hidden="1"/>
    <cellStyle name="Followed Hyperlink" xfId="30892" builtinId="9" hidden="1"/>
    <cellStyle name="Followed Hyperlink" xfId="30894" builtinId="9" hidden="1"/>
    <cellStyle name="Followed Hyperlink" xfId="30896" builtinId="9" hidden="1"/>
    <cellStyle name="Followed Hyperlink" xfId="30898" builtinId="9" hidden="1"/>
    <cellStyle name="Followed Hyperlink" xfId="30900" builtinId="9" hidden="1"/>
    <cellStyle name="Followed Hyperlink" xfId="30902" builtinId="9" hidden="1"/>
    <cellStyle name="Followed Hyperlink" xfId="30904" builtinId="9" hidden="1"/>
    <cellStyle name="Followed Hyperlink" xfId="30906" builtinId="9" hidden="1"/>
    <cellStyle name="Followed Hyperlink" xfId="30908" builtinId="9" hidden="1"/>
    <cellStyle name="Followed Hyperlink" xfId="30910" builtinId="9" hidden="1"/>
    <cellStyle name="Followed Hyperlink" xfId="30912" builtinId="9" hidden="1"/>
    <cellStyle name="Followed Hyperlink" xfId="30914" builtinId="9" hidden="1"/>
    <cellStyle name="Followed Hyperlink" xfId="30916" builtinId="9" hidden="1"/>
    <cellStyle name="Followed Hyperlink" xfId="30918" builtinId="9" hidden="1"/>
    <cellStyle name="Followed Hyperlink" xfId="30920" builtinId="9" hidden="1"/>
    <cellStyle name="Followed Hyperlink" xfId="30922" builtinId="9" hidden="1"/>
    <cellStyle name="Followed Hyperlink" xfId="30924" builtinId="9" hidden="1"/>
    <cellStyle name="Followed Hyperlink" xfId="30926" builtinId="9" hidden="1"/>
    <cellStyle name="Followed Hyperlink" xfId="30928" builtinId="9" hidden="1"/>
    <cellStyle name="Followed Hyperlink" xfId="30930" builtinId="9" hidden="1"/>
    <cellStyle name="Followed Hyperlink" xfId="30932" builtinId="9" hidden="1"/>
    <cellStyle name="Followed Hyperlink" xfId="30934" builtinId="9" hidden="1"/>
    <cellStyle name="Followed Hyperlink" xfId="30936" builtinId="9" hidden="1"/>
    <cellStyle name="Followed Hyperlink" xfId="30938" builtinId="9" hidden="1"/>
    <cellStyle name="Followed Hyperlink" xfId="30940" builtinId="9" hidden="1"/>
    <cellStyle name="Followed Hyperlink" xfId="30942" builtinId="9" hidden="1"/>
    <cellStyle name="Followed Hyperlink" xfId="30944" builtinId="9" hidden="1"/>
    <cellStyle name="Followed Hyperlink" xfId="30946" builtinId="9" hidden="1"/>
    <cellStyle name="Followed Hyperlink" xfId="30948" builtinId="9" hidden="1"/>
    <cellStyle name="Followed Hyperlink" xfId="30950" builtinId="9" hidden="1"/>
    <cellStyle name="Followed Hyperlink" xfId="30952" builtinId="9" hidden="1"/>
    <cellStyle name="Followed Hyperlink" xfId="30954" builtinId="9" hidden="1"/>
    <cellStyle name="Followed Hyperlink" xfId="30956" builtinId="9" hidden="1"/>
    <cellStyle name="Followed Hyperlink" xfId="30958" builtinId="9" hidden="1"/>
    <cellStyle name="Followed Hyperlink" xfId="30960" builtinId="9" hidden="1"/>
    <cellStyle name="Followed Hyperlink" xfId="30962" builtinId="9" hidden="1"/>
    <cellStyle name="Followed Hyperlink" xfId="30964" builtinId="9" hidden="1"/>
    <cellStyle name="Followed Hyperlink" xfId="30966" builtinId="9" hidden="1"/>
    <cellStyle name="Followed Hyperlink" xfId="30968" builtinId="9" hidden="1"/>
    <cellStyle name="Followed Hyperlink" xfId="30970" builtinId="9" hidden="1"/>
    <cellStyle name="Followed Hyperlink" xfId="30972" builtinId="9" hidden="1"/>
    <cellStyle name="Followed Hyperlink" xfId="30974" builtinId="9" hidden="1"/>
    <cellStyle name="Followed Hyperlink" xfId="30976" builtinId="9" hidden="1"/>
    <cellStyle name="Followed Hyperlink" xfId="30978" builtinId="9" hidden="1"/>
    <cellStyle name="Followed Hyperlink" xfId="30980" builtinId="9" hidden="1"/>
    <cellStyle name="Followed Hyperlink" xfId="30982" builtinId="9" hidden="1"/>
    <cellStyle name="Followed Hyperlink" xfId="30984" builtinId="9" hidden="1"/>
    <cellStyle name="Followed Hyperlink" xfId="30986" builtinId="9" hidden="1"/>
    <cellStyle name="Followed Hyperlink" xfId="30988" builtinId="9" hidden="1"/>
    <cellStyle name="Followed Hyperlink" xfId="30990" builtinId="9" hidden="1"/>
    <cellStyle name="Followed Hyperlink" xfId="30992" builtinId="9" hidden="1"/>
    <cellStyle name="Followed Hyperlink" xfId="30994" builtinId="9" hidden="1"/>
    <cellStyle name="Followed Hyperlink" xfId="30996" builtinId="9" hidden="1"/>
    <cellStyle name="Followed Hyperlink" xfId="30998" builtinId="9" hidden="1"/>
    <cellStyle name="Followed Hyperlink" xfId="31000" builtinId="9" hidden="1"/>
    <cellStyle name="Followed Hyperlink" xfId="31002" builtinId="9" hidden="1"/>
    <cellStyle name="Followed Hyperlink" xfId="31004" builtinId="9" hidden="1"/>
    <cellStyle name="Followed Hyperlink" xfId="31006" builtinId="9" hidden="1"/>
    <cellStyle name="Followed Hyperlink" xfId="31008" builtinId="9" hidden="1"/>
    <cellStyle name="Followed Hyperlink" xfId="31010" builtinId="9" hidden="1"/>
    <cellStyle name="Followed Hyperlink" xfId="31012" builtinId="9" hidden="1"/>
    <cellStyle name="Followed Hyperlink" xfId="31014" builtinId="9" hidden="1"/>
    <cellStyle name="Followed Hyperlink" xfId="31016" builtinId="9" hidden="1"/>
    <cellStyle name="Followed Hyperlink" xfId="31018" builtinId="9" hidden="1"/>
    <cellStyle name="Followed Hyperlink" xfId="31020" builtinId="9" hidden="1"/>
    <cellStyle name="Followed Hyperlink" xfId="31022" builtinId="9" hidden="1"/>
    <cellStyle name="Followed Hyperlink" xfId="31024" builtinId="9" hidden="1"/>
    <cellStyle name="Followed Hyperlink" xfId="31026" builtinId="9" hidden="1"/>
    <cellStyle name="Followed Hyperlink" xfId="31028" builtinId="9" hidden="1"/>
    <cellStyle name="Followed Hyperlink" xfId="31030" builtinId="9" hidden="1"/>
    <cellStyle name="Followed Hyperlink" xfId="31032" builtinId="9" hidden="1"/>
    <cellStyle name="Followed Hyperlink" xfId="31034" builtinId="9" hidden="1"/>
    <cellStyle name="Followed Hyperlink" xfId="31036" builtinId="9" hidden="1"/>
    <cellStyle name="Followed Hyperlink" xfId="31040" builtinId="9" hidden="1"/>
    <cellStyle name="Followed Hyperlink" xfId="31042" builtinId="9" hidden="1"/>
    <cellStyle name="Followed Hyperlink" xfId="31044" builtinId="9" hidden="1"/>
    <cellStyle name="Followed Hyperlink" xfId="31046" builtinId="9" hidden="1"/>
    <cellStyle name="Followed Hyperlink" xfId="31048" builtinId="9" hidden="1"/>
    <cellStyle name="Followed Hyperlink" xfId="31050" builtinId="9" hidden="1"/>
    <cellStyle name="Followed Hyperlink" xfId="31052" builtinId="9" hidden="1"/>
    <cellStyle name="Followed Hyperlink" xfId="31054" builtinId="9" hidden="1"/>
    <cellStyle name="Followed Hyperlink" xfId="31056" builtinId="9" hidden="1"/>
    <cellStyle name="Followed Hyperlink" xfId="31058" builtinId="9" hidden="1"/>
    <cellStyle name="Followed Hyperlink" xfId="31060" builtinId="9" hidden="1"/>
    <cellStyle name="Followed Hyperlink" xfId="31062" builtinId="9" hidden="1"/>
    <cellStyle name="Followed Hyperlink" xfId="31064" builtinId="9" hidden="1"/>
    <cellStyle name="Followed Hyperlink" xfId="31066" builtinId="9" hidden="1"/>
    <cellStyle name="Followed Hyperlink" xfId="31068" builtinId="9" hidden="1"/>
    <cellStyle name="Followed Hyperlink" xfId="31070" builtinId="9" hidden="1"/>
    <cellStyle name="Followed Hyperlink" xfId="31072" builtinId="9" hidden="1"/>
    <cellStyle name="Followed Hyperlink" xfId="31074" builtinId="9" hidden="1"/>
    <cellStyle name="Followed Hyperlink" xfId="31076" builtinId="9" hidden="1"/>
    <cellStyle name="Followed Hyperlink" xfId="31078" builtinId="9" hidden="1"/>
    <cellStyle name="Followed Hyperlink" xfId="31080" builtinId="9" hidden="1"/>
    <cellStyle name="Followed Hyperlink" xfId="31082" builtinId="9" hidden="1"/>
    <cellStyle name="Followed Hyperlink" xfId="31084" builtinId="9" hidden="1"/>
    <cellStyle name="Followed Hyperlink" xfId="31086" builtinId="9" hidden="1"/>
    <cellStyle name="Followed Hyperlink" xfId="31088" builtinId="9" hidden="1"/>
    <cellStyle name="Followed Hyperlink" xfId="31090" builtinId="9" hidden="1"/>
    <cellStyle name="Followed Hyperlink" xfId="31092" builtinId="9" hidden="1"/>
    <cellStyle name="Followed Hyperlink" xfId="31094" builtinId="9" hidden="1"/>
    <cellStyle name="Followed Hyperlink" xfId="31096" builtinId="9" hidden="1"/>
    <cellStyle name="Followed Hyperlink" xfId="31098" builtinId="9" hidden="1"/>
    <cellStyle name="Followed Hyperlink" xfId="31100" builtinId="9" hidden="1"/>
    <cellStyle name="Followed Hyperlink" xfId="31102" builtinId="9" hidden="1"/>
    <cellStyle name="Followed Hyperlink" xfId="31104" builtinId="9" hidden="1"/>
    <cellStyle name="Followed Hyperlink" xfId="31106" builtinId="9" hidden="1"/>
    <cellStyle name="Followed Hyperlink" xfId="31108" builtinId="9" hidden="1"/>
    <cellStyle name="Followed Hyperlink" xfId="31110" builtinId="9" hidden="1"/>
    <cellStyle name="Followed Hyperlink" xfId="31112" builtinId="9" hidden="1"/>
    <cellStyle name="Followed Hyperlink" xfId="31114" builtinId="9" hidden="1"/>
    <cellStyle name="Followed Hyperlink" xfId="31116" builtinId="9" hidden="1"/>
    <cellStyle name="Followed Hyperlink" xfId="31118" builtinId="9" hidden="1"/>
    <cellStyle name="Followed Hyperlink" xfId="31120" builtinId="9" hidden="1"/>
    <cellStyle name="Followed Hyperlink" xfId="31122" builtinId="9" hidden="1"/>
    <cellStyle name="Followed Hyperlink" xfId="31124" builtinId="9" hidden="1"/>
    <cellStyle name="Followed Hyperlink" xfId="31126" builtinId="9" hidden="1"/>
    <cellStyle name="Followed Hyperlink" xfId="31128" builtinId="9" hidden="1"/>
    <cellStyle name="Followed Hyperlink" xfId="31130" builtinId="9" hidden="1"/>
    <cellStyle name="Followed Hyperlink" xfId="31132" builtinId="9" hidden="1"/>
    <cellStyle name="Followed Hyperlink" xfId="31134" builtinId="9" hidden="1"/>
    <cellStyle name="Followed Hyperlink" xfId="31136" builtinId="9" hidden="1"/>
    <cellStyle name="Followed Hyperlink" xfId="31138" builtinId="9" hidden="1"/>
    <cellStyle name="Followed Hyperlink" xfId="31140" builtinId="9" hidden="1"/>
    <cellStyle name="Followed Hyperlink" xfId="31142" builtinId="9" hidden="1"/>
    <cellStyle name="Followed Hyperlink" xfId="31144" builtinId="9" hidden="1"/>
    <cellStyle name="Followed Hyperlink" xfId="31146" builtinId="9" hidden="1"/>
    <cellStyle name="Followed Hyperlink" xfId="31148" builtinId="9" hidden="1"/>
    <cellStyle name="Followed Hyperlink" xfId="31150" builtinId="9" hidden="1"/>
    <cellStyle name="Followed Hyperlink" xfId="31152" builtinId="9" hidden="1"/>
    <cellStyle name="Followed Hyperlink" xfId="31154" builtinId="9" hidden="1"/>
    <cellStyle name="Followed Hyperlink" xfId="31156" builtinId="9" hidden="1"/>
    <cellStyle name="Followed Hyperlink" xfId="31158" builtinId="9" hidden="1"/>
    <cellStyle name="Followed Hyperlink" xfId="31160" builtinId="9" hidden="1"/>
    <cellStyle name="Followed Hyperlink" xfId="31162" builtinId="9" hidden="1"/>
    <cellStyle name="Followed Hyperlink" xfId="31164" builtinId="9" hidden="1"/>
    <cellStyle name="Followed Hyperlink" xfId="31166" builtinId="9" hidden="1"/>
    <cellStyle name="Followed Hyperlink" xfId="31168"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4" builtinId="9" hidden="1"/>
    <cellStyle name="Followed Hyperlink" xfId="31226" builtinId="9" hidden="1"/>
    <cellStyle name="Followed Hyperlink" xfId="31228" builtinId="9" hidden="1"/>
    <cellStyle name="Followed Hyperlink" xfId="31230" builtinId="9" hidden="1"/>
    <cellStyle name="Followed Hyperlink" xfId="31232" builtinId="9" hidden="1"/>
    <cellStyle name="Followed Hyperlink" xfId="31234" builtinId="9" hidden="1"/>
    <cellStyle name="Followed Hyperlink" xfId="31236" builtinId="9" hidden="1"/>
    <cellStyle name="Followed Hyperlink" xfId="31238" builtinId="9" hidden="1"/>
    <cellStyle name="Followed Hyperlink" xfId="31240" builtinId="9" hidden="1"/>
    <cellStyle name="Followed Hyperlink" xfId="31242" builtinId="9" hidden="1"/>
    <cellStyle name="Followed Hyperlink" xfId="31244" builtinId="9" hidden="1"/>
    <cellStyle name="Followed Hyperlink" xfId="31246" builtinId="9" hidden="1"/>
    <cellStyle name="Followed Hyperlink" xfId="31248" builtinId="9" hidden="1"/>
    <cellStyle name="Followed Hyperlink" xfId="31250" builtinId="9" hidden="1"/>
    <cellStyle name="Followed Hyperlink" xfId="31252" builtinId="9" hidden="1"/>
    <cellStyle name="Followed Hyperlink" xfId="31254" builtinId="9" hidden="1"/>
    <cellStyle name="Followed Hyperlink" xfId="31256" builtinId="9" hidden="1"/>
    <cellStyle name="Followed Hyperlink" xfId="31258"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33" builtinId="9" hidden="1"/>
    <cellStyle name="Followed Hyperlink" xfId="31229" builtinId="9" hidden="1"/>
    <cellStyle name="Followed Hyperlink" xfId="31225" builtinId="9" hidden="1"/>
    <cellStyle name="Followed Hyperlink" xfId="31221"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193" builtinId="9" hidden="1"/>
    <cellStyle name="Followed Hyperlink" xfId="31189" builtinId="9" hidden="1"/>
    <cellStyle name="Followed Hyperlink" xfId="31185"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57" builtinId="9" hidden="1"/>
    <cellStyle name="Followed Hyperlink" xfId="31153" builtinId="9" hidden="1"/>
    <cellStyle name="Followed Hyperlink" xfId="31149" builtinId="9" hidden="1"/>
    <cellStyle name="Followed Hyperlink" xfId="31145"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17" builtinId="9" hidden="1"/>
    <cellStyle name="Followed Hyperlink" xfId="31113" builtinId="9" hidden="1"/>
    <cellStyle name="Followed Hyperlink" xfId="31109"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081" builtinId="9" hidden="1"/>
    <cellStyle name="Followed Hyperlink" xfId="31077" builtinId="9" hidden="1"/>
    <cellStyle name="Followed Hyperlink" xfId="31073" builtinId="9" hidden="1"/>
    <cellStyle name="Followed Hyperlink" xfId="31069"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41" builtinId="9" hidden="1"/>
    <cellStyle name="Followed Hyperlink" xfId="31259" builtinId="9" hidden="1"/>
    <cellStyle name="Followed Hyperlink" xfId="30817" builtinId="9" hidden="1"/>
    <cellStyle name="Followed Hyperlink" xfId="31260" builtinId="9" hidden="1"/>
    <cellStyle name="Followed Hyperlink" xfId="31264" builtinId="9" hidden="1"/>
    <cellStyle name="Followed Hyperlink" xfId="31266" builtinId="9" hidden="1"/>
    <cellStyle name="Followed Hyperlink" xfId="31268" builtinId="9" hidden="1"/>
    <cellStyle name="Followed Hyperlink" xfId="31270" builtinId="9" hidden="1"/>
    <cellStyle name="Followed Hyperlink" xfId="31272" builtinId="9" hidden="1"/>
    <cellStyle name="Followed Hyperlink" xfId="31274" builtinId="9" hidden="1"/>
    <cellStyle name="Followed Hyperlink" xfId="31276" builtinId="9" hidden="1"/>
    <cellStyle name="Followed Hyperlink" xfId="31278" builtinId="9" hidden="1"/>
    <cellStyle name="Followed Hyperlink" xfId="31280" builtinId="9" hidden="1"/>
    <cellStyle name="Followed Hyperlink" xfId="31282" builtinId="9" hidden="1"/>
    <cellStyle name="Followed Hyperlink" xfId="31284" builtinId="9" hidden="1"/>
    <cellStyle name="Followed Hyperlink" xfId="31286" builtinId="9" hidden="1"/>
    <cellStyle name="Followed Hyperlink" xfId="31288" builtinId="9" hidden="1"/>
    <cellStyle name="Followed Hyperlink" xfId="31290" builtinId="9" hidden="1"/>
    <cellStyle name="Followed Hyperlink" xfId="31292" builtinId="9" hidden="1"/>
    <cellStyle name="Followed Hyperlink" xfId="31294" builtinId="9" hidden="1"/>
    <cellStyle name="Followed Hyperlink" xfId="31296" builtinId="9" hidden="1"/>
    <cellStyle name="Followed Hyperlink" xfId="31298" builtinId="9" hidden="1"/>
    <cellStyle name="Followed Hyperlink" xfId="31300" builtinId="9" hidden="1"/>
    <cellStyle name="Followed Hyperlink" xfId="31302" builtinId="9" hidden="1"/>
    <cellStyle name="Followed Hyperlink" xfId="31304" builtinId="9" hidden="1"/>
    <cellStyle name="Followed Hyperlink" xfId="31306" builtinId="9" hidden="1"/>
    <cellStyle name="Followed Hyperlink" xfId="31308" builtinId="9" hidden="1"/>
    <cellStyle name="Followed Hyperlink" xfId="31310" builtinId="9" hidden="1"/>
    <cellStyle name="Followed Hyperlink" xfId="31312" builtinId="9" hidden="1"/>
    <cellStyle name="Followed Hyperlink" xfId="31314" builtinId="9" hidden="1"/>
    <cellStyle name="Followed Hyperlink" xfId="31316" builtinId="9" hidden="1"/>
    <cellStyle name="Followed Hyperlink" xfId="31318" builtinId="9" hidden="1"/>
    <cellStyle name="Followed Hyperlink" xfId="31320" builtinId="9" hidden="1"/>
    <cellStyle name="Followed Hyperlink" xfId="31322" builtinId="9" hidden="1"/>
    <cellStyle name="Followed Hyperlink" xfId="31324" builtinId="9" hidden="1"/>
    <cellStyle name="Followed Hyperlink" xfId="31326" builtinId="9" hidden="1"/>
    <cellStyle name="Followed Hyperlink" xfId="31328" builtinId="9" hidden="1"/>
    <cellStyle name="Followed Hyperlink" xfId="31330" builtinId="9" hidden="1"/>
    <cellStyle name="Followed Hyperlink" xfId="31332" builtinId="9" hidden="1"/>
    <cellStyle name="Followed Hyperlink" xfId="31334" builtinId="9" hidden="1"/>
    <cellStyle name="Followed Hyperlink" xfId="31336" builtinId="9" hidden="1"/>
    <cellStyle name="Followed Hyperlink" xfId="31338" builtinId="9" hidden="1"/>
    <cellStyle name="Followed Hyperlink" xfId="31340" builtinId="9" hidden="1"/>
    <cellStyle name="Followed Hyperlink" xfId="31342" builtinId="9" hidden="1"/>
    <cellStyle name="Followed Hyperlink" xfId="31344" builtinId="9" hidden="1"/>
    <cellStyle name="Followed Hyperlink" xfId="31346" builtinId="9" hidden="1"/>
    <cellStyle name="Followed Hyperlink" xfId="31348" builtinId="9" hidden="1"/>
    <cellStyle name="Followed Hyperlink" xfId="31350" builtinId="9" hidden="1"/>
    <cellStyle name="Followed Hyperlink" xfId="31352" builtinId="9" hidden="1"/>
    <cellStyle name="Followed Hyperlink" xfId="31354" builtinId="9" hidden="1"/>
    <cellStyle name="Followed Hyperlink" xfId="31356" builtinId="9" hidden="1"/>
    <cellStyle name="Followed Hyperlink" xfId="31358" builtinId="9" hidden="1"/>
    <cellStyle name="Followed Hyperlink" xfId="31360" builtinId="9" hidden="1"/>
    <cellStyle name="Followed Hyperlink" xfId="31362" builtinId="9" hidden="1"/>
    <cellStyle name="Followed Hyperlink" xfId="31364" builtinId="9" hidden="1"/>
    <cellStyle name="Followed Hyperlink" xfId="31366" builtinId="9" hidden="1"/>
    <cellStyle name="Followed Hyperlink" xfId="31368" builtinId="9" hidden="1"/>
    <cellStyle name="Followed Hyperlink" xfId="31369" builtinId="9" hidden="1"/>
    <cellStyle name="Followed Hyperlink" xfId="31370" builtinId="9" hidden="1"/>
    <cellStyle name="Followed Hyperlink" xfId="31371"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77" builtinId="9" hidden="1"/>
    <cellStyle name="Followed Hyperlink" xfId="31378" builtinId="9" hidden="1"/>
    <cellStyle name="Followed Hyperlink" xfId="31379" builtinId="9" hidden="1"/>
    <cellStyle name="Followed Hyperlink" xfId="31380" builtinId="9" hidden="1"/>
    <cellStyle name="Followed Hyperlink" xfId="31381" builtinId="9" hidden="1"/>
    <cellStyle name="Followed Hyperlink" xfId="31382" builtinId="9" hidden="1"/>
    <cellStyle name="Followed Hyperlink" xfId="31383" builtinId="9" hidden="1"/>
    <cellStyle name="Followed Hyperlink" xfId="31384" builtinId="9" hidden="1"/>
    <cellStyle name="Followed Hyperlink" xfId="31385" builtinId="9" hidden="1"/>
    <cellStyle name="Followed Hyperlink" xfId="31386" builtinId="9" hidden="1"/>
    <cellStyle name="Followed Hyperlink" xfId="31387" builtinId="9" hidden="1"/>
    <cellStyle name="Followed Hyperlink" xfId="31388" builtinId="9" hidden="1"/>
    <cellStyle name="Followed Hyperlink" xfId="31389" builtinId="9" hidden="1"/>
    <cellStyle name="Followed Hyperlink" xfId="31390" builtinId="9" hidden="1"/>
    <cellStyle name="Followed Hyperlink" xfId="31391" builtinId="9" hidden="1"/>
    <cellStyle name="Followed Hyperlink" xfId="31392" builtinId="9" hidden="1"/>
    <cellStyle name="Followed Hyperlink" xfId="31393" builtinId="9" hidden="1"/>
    <cellStyle name="Followed Hyperlink" xfId="31394" builtinId="9" hidden="1"/>
    <cellStyle name="Followed Hyperlink" xfId="31395" builtinId="9" hidden="1"/>
    <cellStyle name="Followed Hyperlink" xfId="31396" builtinId="9" hidden="1"/>
    <cellStyle name="Followed Hyperlink" xfId="31397" builtinId="9" hidden="1"/>
    <cellStyle name="Followed Hyperlink" xfId="31398" builtinId="9" hidden="1"/>
    <cellStyle name="Followed Hyperlink" xfId="31399" builtinId="9" hidden="1"/>
    <cellStyle name="Followed Hyperlink" xfId="31400" builtinId="9" hidden="1"/>
    <cellStyle name="Followed Hyperlink" xfId="31401" builtinId="9" hidden="1"/>
    <cellStyle name="Followed Hyperlink" xfId="31402" builtinId="9" hidden="1"/>
    <cellStyle name="Followed Hyperlink" xfId="31403" builtinId="9" hidden="1"/>
    <cellStyle name="Followed Hyperlink" xfId="31404" builtinId="9" hidden="1"/>
    <cellStyle name="Followed Hyperlink" xfId="31405" builtinId="9" hidden="1"/>
    <cellStyle name="Followed Hyperlink" xfId="31406" builtinId="9" hidden="1"/>
    <cellStyle name="Followed Hyperlink" xfId="31407" builtinId="9" hidden="1"/>
    <cellStyle name="Followed Hyperlink" xfId="31408" builtinId="9" hidden="1"/>
    <cellStyle name="Followed Hyperlink" xfId="31409"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15" builtinId="9" hidden="1"/>
    <cellStyle name="Followed Hyperlink" xfId="31416" builtinId="9" hidden="1"/>
    <cellStyle name="Followed Hyperlink" xfId="31417" builtinId="9" hidden="1"/>
    <cellStyle name="Followed Hyperlink" xfId="31418" builtinId="9" hidden="1"/>
    <cellStyle name="Followed Hyperlink" xfId="31419" builtinId="9" hidden="1"/>
    <cellStyle name="Followed Hyperlink" xfId="31420" builtinId="9" hidden="1"/>
    <cellStyle name="Followed Hyperlink" xfId="31421" builtinId="9" hidden="1"/>
    <cellStyle name="Followed Hyperlink" xfId="31422" builtinId="9" hidden="1"/>
    <cellStyle name="Followed Hyperlink" xfId="31423" builtinId="9" hidden="1"/>
    <cellStyle name="Followed Hyperlink" xfId="31424" builtinId="9" hidden="1"/>
    <cellStyle name="Followed Hyperlink" xfId="31425" builtinId="9" hidden="1"/>
    <cellStyle name="Followed Hyperlink" xfId="31426" builtinId="9" hidden="1"/>
    <cellStyle name="Followed Hyperlink" xfId="31427" builtinId="9" hidden="1"/>
    <cellStyle name="Followed Hyperlink" xfId="31428" builtinId="9" hidden="1"/>
    <cellStyle name="Followed Hyperlink" xfId="31429" builtinId="9" hidden="1"/>
    <cellStyle name="Followed Hyperlink" xfId="31430" builtinId="9" hidden="1"/>
    <cellStyle name="Followed Hyperlink" xfId="31431" builtinId="9" hidden="1"/>
    <cellStyle name="Followed Hyperlink" xfId="31432" builtinId="9" hidden="1"/>
    <cellStyle name="Followed Hyperlink" xfId="31433" builtinId="9" hidden="1"/>
    <cellStyle name="Followed Hyperlink" xfId="31434" builtinId="9" hidden="1"/>
    <cellStyle name="Followed Hyperlink" xfId="31435" builtinId="9" hidden="1"/>
    <cellStyle name="Followed Hyperlink" xfId="31436" builtinId="9" hidden="1"/>
    <cellStyle name="Followed Hyperlink" xfId="31437" builtinId="9" hidden="1"/>
    <cellStyle name="Followed Hyperlink" xfId="31438" builtinId="9" hidden="1"/>
    <cellStyle name="Followed Hyperlink" xfId="31439" builtinId="9" hidden="1"/>
    <cellStyle name="Followed Hyperlink" xfId="31440" builtinId="9" hidden="1"/>
    <cellStyle name="Followed Hyperlink" xfId="31441" builtinId="9" hidden="1"/>
    <cellStyle name="Followed Hyperlink" xfId="31442" builtinId="9" hidden="1"/>
    <cellStyle name="Followed Hyperlink" xfId="31443" builtinId="9" hidden="1"/>
    <cellStyle name="Followed Hyperlink" xfId="31444" builtinId="9" hidden="1"/>
    <cellStyle name="Followed Hyperlink" xfId="31445" builtinId="9" hidden="1"/>
    <cellStyle name="Followed Hyperlink" xfId="31446" builtinId="9" hidden="1"/>
    <cellStyle name="Followed Hyperlink" xfId="31447"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3" builtinId="9" hidden="1"/>
    <cellStyle name="Followed Hyperlink" xfId="31454" builtinId="9" hidden="1"/>
    <cellStyle name="Followed Hyperlink" xfId="31455" builtinId="9" hidden="1"/>
    <cellStyle name="Followed Hyperlink" xfId="31456" builtinId="9" hidden="1"/>
    <cellStyle name="Followed Hyperlink" xfId="31457" builtinId="9" hidden="1"/>
    <cellStyle name="Followed Hyperlink" xfId="31458" builtinId="9" hidden="1"/>
    <cellStyle name="Followed Hyperlink" xfId="31459" builtinId="9" hidden="1"/>
    <cellStyle name="Followed Hyperlink" xfId="31460" builtinId="9" hidden="1"/>
    <cellStyle name="Followed Hyperlink" xfId="31461" builtinId="9" hidden="1"/>
    <cellStyle name="Followed Hyperlink" xfId="31462" builtinId="9" hidden="1"/>
    <cellStyle name="Followed Hyperlink" xfId="31463" builtinId="9" hidden="1"/>
    <cellStyle name="Followed Hyperlink" xfId="31464" builtinId="9" hidden="1"/>
    <cellStyle name="Followed Hyperlink" xfId="31465" builtinId="9" hidden="1"/>
    <cellStyle name="Followed Hyperlink" xfId="31466" builtinId="9" hidden="1"/>
    <cellStyle name="Followed Hyperlink" xfId="31467" builtinId="9" hidden="1"/>
    <cellStyle name="Followed Hyperlink" xfId="31468" builtinId="9" hidden="1"/>
    <cellStyle name="Followed Hyperlink" xfId="31469" builtinId="9" hidden="1"/>
    <cellStyle name="Followed Hyperlink" xfId="31470" builtinId="9" hidden="1"/>
    <cellStyle name="Followed Hyperlink" xfId="31471" builtinId="9" hidden="1"/>
    <cellStyle name="Followed Hyperlink" xfId="31472" builtinId="9" hidden="1"/>
    <cellStyle name="Followed Hyperlink" xfId="31473" builtinId="9" hidden="1"/>
    <cellStyle name="Followed Hyperlink" xfId="31474" builtinId="9" hidden="1"/>
    <cellStyle name="Followed Hyperlink" xfId="31475" builtinId="9" hidden="1"/>
    <cellStyle name="Followed Hyperlink" xfId="31476" builtinId="9" hidden="1"/>
    <cellStyle name="Followed Hyperlink" xfId="31477" builtinId="9" hidden="1"/>
    <cellStyle name="Followed Hyperlink" xfId="31478" builtinId="9" hidden="1"/>
    <cellStyle name="Followed Hyperlink" xfId="31479" builtinId="9" hidden="1"/>
    <cellStyle name="Followed Hyperlink" xfId="31480" builtinId="9" hidden="1"/>
    <cellStyle name="Followed Hyperlink" xfId="31481" builtinId="9" hidden="1"/>
    <cellStyle name="Followed Hyperlink" xfId="31482" builtinId="9" hidden="1"/>
    <cellStyle name="Followed Hyperlink" xfId="31483" builtinId="9" hidden="1"/>
    <cellStyle name="Followed Hyperlink" xfId="31484" builtinId="9" hidden="1"/>
    <cellStyle name="Followed Hyperlink" xfId="31485"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1" builtinId="9" hidden="1"/>
    <cellStyle name="Followed Hyperlink" xfId="31492" builtinId="9" hidden="1"/>
    <cellStyle name="Followed Hyperlink" xfId="31493" builtinId="9" hidden="1"/>
    <cellStyle name="Followed Hyperlink" xfId="31494" builtinId="9" hidden="1"/>
    <cellStyle name="Followed Hyperlink" xfId="31495" builtinId="9" hidden="1"/>
    <cellStyle name="Followed Hyperlink" xfId="31496" builtinId="9" hidden="1"/>
    <cellStyle name="Followed Hyperlink" xfId="31497" builtinId="9" hidden="1"/>
    <cellStyle name="Followed Hyperlink" xfId="31498" builtinId="9" hidden="1"/>
    <cellStyle name="Followed Hyperlink" xfId="31499" builtinId="9" hidden="1"/>
    <cellStyle name="Followed Hyperlink" xfId="31500" builtinId="9" hidden="1"/>
    <cellStyle name="Followed Hyperlink" xfId="31501" builtinId="9" hidden="1"/>
    <cellStyle name="Followed Hyperlink" xfId="31502" builtinId="9" hidden="1"/>
    <cellStyle name="Followed Hyperlink" xfId="31503" builtinId="9" hidden="1"/>
    <cellStyle name="Followed Hyperlink" xfId="31504" builtinId="9" hidden="1"/>
    <cellStyle name="Followed Hyperlink" xfId="31505" builtinId="9" hidden="1"/>
    <cellStyle name="Followed Hyperlink" xfId="31506" builtinId="9" hidden="1"/>
    <cellStyle name="Followed Hyperlink" xfId="31507" builtinId="9" hidden="1"/>
    <cellStyle name="Followed Hyperlink" xfId="31508" builtinId="9" hidden="1"/>
    <cellStyle name="Followed Hyperlink" xfId="31509" builtinId="9" hidden="1"/>
    <cellStyle name="Followed Hyperlink" xfId="31510" builtinId="9" hidden="1"/>
    <cellStyle name="Followed Hyperlink" xfId="31511" builtinId="9" hidden="1"/>
    <cellStyle name="Followed Hyperlink" xfId="31512" builtinId="9" hidden="1"/>
    <cellStyle name="Followed Hyperlink" xfId="31513" builtinId="9" hidden="1"/>
    <cellStyle name="Followed Hyperlink" xfId="31514" builtinId="9" hidden="1"/>
    <cellStyle name="Followed Hyperlink" xfId="31515" builtinId="9" hidden="1"/>
    <cellStyle name="Followed Hyperlink" xfId="31516" builtinId="9" hidden="1"/>
    <cellStyle name="Followed Hyperlink" xfId="31517" builtinId="9" hidden="1"/>
    <cellStyle name="Followed Hyperlink" xfId="31518" builtinId="9" hidden="1"/>
    <cellStyle name="Followed Hyperlink" xfId="31519" builtinId="9" hidden="1"/>
    <cellStyle name="Followed Hyperlink" xfId="31520" builtinId="9" hidden="1"/>
    <cellStyle name="Followed Hyperlink" xfId="31521" builtinId="9" hidden="1"/>
    <cellStyle name="Followed Hyperlink" xfId="31522" builtinId="9" hidden="1"/>
    <cellStyle name="Followed Hyperlink" xfId="31523"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29" builtinId="9" hidden="1"/>
    <cellStyle name="Followed Hyperlink" xfId="31530" builtinId="9" hidden="1"/>
    <cellStyle name="Followed Hyperlink" xfId="31531" builtinId="9" hidden="1"/>
    <cellStyle name="Followed Hyperlink" xfId="31532" builtinId="9" hidden="1"/>
    <cellStyle name="Followed Hyperlink" xfId="31533" builtinId="9" hidden="1"/>
    <cellStyle name="Followed Hyperlink" xfId="31534" builtinId="9" hidden="1"/>
    <cellStyle name="Followed Hyperlink" xfId="31535" builtinId="9" hidden="1"/>
    <cellStyle name="Followed Hyperlink" xfId="31536" builtinId="9" hidden="1"/>
    <cellStyle name="Followed Hyperlink" xfId="31537" builtinId="9" hidden="1"/>
    <cellStyle name="Followed Hyperlink" xfId="31538" builtinId="9" hidden="1"/>
    <cellStyle name="Followed Hyperlink" xfId="31539" builtinId="9" hidden="1"/>
    <cellStyle name="Followed Hyperlink" xfId="31540" builtinId="9" hidden="1"/>
    <cellStyle name="Followed Hyperlink" xfId="31541" builtinId="9" hidden="1"/>
    <cellStyle name="Followed Hyperlink" xfId="31542" builtinId="9" hidden="1"/>
    <cellStyle name="Followed Hyperlink" xfId="31543" builtinId="9" hidden="1"/>
    <cellStyle name="Followed Hyperlink" xfId="31544" builtinId="9" hidden="1"/>
    <cellStyle name="Followed Hyperlink" xfId="31545" builtinId="9" hidden="1"/>
    <cellStyle name="Followed Hyperlink" xfId="31546" builtinId="9" hidden="1"/>
    <cellStyle name="Followed Hyperlink" xfId="31547" builtinId="9" hidden="1"/>
    <cellStyle name="Followed Hyperlink" xfId="31548" builtinId="9" hidden="1"/>
    <cellStyle name="Followed Hyperlink" xfId="31549" builtinId="9" hidden="1"/>
    <cellStyle name="Followed Hyperlink" xfId="31550" builtinId="9" hidden="1"/>
    <cellStyle name="Followed Hyperlink" xfId="31551" builtinId="9" hidden="1"/>
    <cellStyle name="Followed Hyperlink" xfId="31552" builtinId="9" hidden="1"/>
    <cellStyle name="Followed Hyperlink" xfId="31553" builtinId="9" hidden="1"/>
    <cellStyle name="Followed Hyperlink" xfId="31554" builtinId="9" hidden="1"/>
    <cellStyle name="Followed Hyperlink" xfId="31555" builtinId="9" hidden="1"/>
    <cellStyle name="Followed Hyperlink" xfId="31556" builtinId="9" hidden="1"/>
    <cellStyle name="Followed Hyperlink" xfId="31557" builtinId="9" hidden="1"/>
    <cellStyle name="Followed Hyperlink" xfId="31558" builtinId="9" hidden="1"/>
    <cellStyle name="Followed Hyperlink" xfId="31559" builtinId="9" hidden="1"/>
    <cellStyle name="Followed Hyperlink" xfId="31560" builtinId="9" hidden="1"/>
    <cellStyle name="Followed Hyperlink" xfId="31561"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67" builtinId="9" hidden="1"/>
    <cellStyle name="Followed Hyperlink" xfId="31568" builtinId="9" hidden="1"/>
    <cellStyle name="Followed Hyperlink" xfId="31569" builtinId="9" hidden="1"/>
    <cellStyle name="Followed Hyperlink" xfId="31570" builtinId="9" hidden="1"/>
    <cellStyle name="Followed Hyperlink" xfId="31571" builtinId="9" hidden="1"/>
    <cellStyle name="Followed Hyperlink" xfId="31572" builtinId="9" hidden="1"/>
    <cellStyle name="Followed Hyperlink" xfId="31573" builtinId="9" hidden="1"/>
    <cellStyle name="Followed Hyperlink" xfId="31574" builtinId="9" hidden="1"/>
    <cellStyle name="Followed Hyperlink" xfId="31575" builtinId="9" hidden="1"/>
    <cellStyle name="Followed Hyperlink" xfId="31576" builtinId="9" hidden="1"/>
    <cellStyle name="Followed Hyperlink" xfId="31577" builtinId="9" hidden="1"/>
    <cellStyle name="Followed Hyperlink" xfId="31578" builtinId="9" hidden="1"/>
    <cellStyle name="Followed Hyperlink" xfId="31579" builtinId="9" hidden="1"/>
    <cellStyle name="Followed Hyperlink" xfId="31580" builtinId="9" hidden="1"/>
    <cellStyle name="Followed Hyperlink" xfId="31581" builtinId="9" hidden="1"/>
    <cellStyle name="Followed Hyperlink" xfId="31582" builtinId="9" hidden="1"/>
    <cellStyle name="Followed Hyperlink" xfId="31583" builtinId="9" hidden="1"/>
    <cellStyle name="Followed Hyperlink" xfId="31584" builtinId="9" hidden="1"/>
    <cellStyle name="Followed Hyperlink" xfId="31585" builtinId="9" hidden="1"/>
    <cellStyle name="Followed Hyperlink" xfId="31586" builtinId="9" hidden="1"/>
    <cellStyle name="Followed Hyperlink" xfId="31587" builtinId="9" hidden="1"/>
    <cellStyle name="Followed Hyperlink" xfId="31588" builtinId="9" hidden="1"/>
    <cellStyle name="Followed Hyperlink" xfId="31589" builtinId="9" hidden="1"/>
    <cellStyle name="Followed Hyperlink" xfId="31590" builtinId="9" hidden="1"/>
    <cellStyle name="Followed Hyperlink" xfId="31591" builtinId="9" hidden="1"/>
    <cellStyle name="Followed Hyperlink" xfId="31592" builtinId="9" hidden="1"/>
    <cellStyle name="Followed Hyperlink" xfId="31593" builtinId="9" hidden="1"/>
    <cellStyle name="Followed Hyperlink" xfId="31594" builtinId="9" hidden="1"/>
    <cellStyle name="Followed Hyperlink" xfId="31595" builtinId="9" hidden="1"/>
    <cellStyle name="Followed Hyperlink" xfId="31596" builtinId="9" hidden="1"/>
    <cellStyle name="Followed Hyperlink" xfId="31597" builtinId="9" hidden="1"/>
    <cellStyle name="Followed Hyperlink" xfId="31598" builtinId="9" hidden="1"/>
    <cellStyle name="Followed Hyperlink" xfId="31599"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05" builtinId="9" hidden="1"/>
    <cellStyle name="Followed Hyperlink" xfId="31606" builtinId="9" hidden="1"/>
    <cellStyle name="Followed Hyperlink" xfId="31607" builtinId="9" hidden="1"/>
    <cellStyle name="Followed Hyperlink" xfId="31608" builtinId="9" hidden="1"/>
    <cellStyle name="Followed Hyperlink" xfId="31609" builtinId="9" hidden="1"/>
    <cellStyle name="Followed Hyperlink" xfId="31610" builtinId="9" hidden="1"/>
    <cellStyle name="Followed Hyperlink" xfId="31611" builtinId="9" hidden="1"/>
    <cellStyle name="Followed Hyperlink" xfId="31612" builtinId="9" hidden="1"/>
    <cellStyle name="Followed Hyperlink" xfId="31613" builtinId="9" hidden="1"/>
    <cellStyle name="Followed Hyperlink" xfId="31614" builtinId="9" hidden="1"/>
    <cellStyle name="Followed Hyperlink" xfId="31615" builtinId="9" hidden="1"/>
    <cellStyle name="Followed Hyperlink" xfId="31616" builtinId="9" hidden="1"/>
    <cellStyle name="Followed Hyperlink" xfId="31617" builtinId="9" hidden="1"/>
    <cellStyle name="Followed Hyperlink" xfId="31618" builtinId="9" hidden="1"/>
    <cellStyle name="Followed Hyperlink" xfId="31619" builtinId="9" hidden="1"/>
    <cellStyle name="Followed Hyperlink" xfId="31620" builtinId="9" hidden="1"/>
    <cellStyle name="Followed Hyperlink" xfId="31621" builtinId="9" hidden="1"/>
    <cellStyle name="Followed Hyperlink" xfId="31622" builtinId="9" hidden="1"/>
    <cellStyle name="Followed Hyperlink" xfId="31623" builtinId="9" hidden="1"/>
    <cellStyle name="Followed Hyperlink" xfId="31624" builtinId="9" hidden="1"/>
    <cellStyle name="Followed Hyperlink" xfId="31625" builtinId="9" hidden="1"/>
    <cellStyle name="Followed Hyperlink" xfId="31626" builtinId="9" hidden="1"/>
    <cellStyle name="Followed Hyperlink" xfId="31627" builtinId="9" hidden="1"/>
    <cellStyle name="Followed Hyperlink" xfId="31628" builtinId="9" hidden="1"/>
    <cellStyle name="Followed Hyperlink" xfId="31629" builtinId="9" hidden="1"/>
    <cellStyle name="Followed Hyperlink" xfId="31630" builtinId="9" hidden="1"/>
    <cellStyle name="Followed Hyperlink" xfId="31631" builtinId="9" hidden="1"/>
    <cellStyle name="Followed Hyperlink" xfId="31632" builtinId="9" hidden="1"/>
    <cellStyle name="Followed Hyperlink" xfId="31633" builtinId="9" hidden="1"/>
    <cellStyle name="Followed Hyperlink" xfId="31634" builtinId="9" hidden="1"/>
    <cellStyle name="Followed Hyperlink" xfId="31635" builtinId="9" hidden="1"/>
    <cellStyle name="Followed Hyperlink" xfId="31636" builtinId="9" hidden="1"/>
    <cellStyle name="Followed Hyperlink" xfId="31637"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3" builtinId="9" hidden="1"/>
    <cellStyle name="Followed Hyperlink" xfId="31644" builtinId="9" hidden="1"/>
    <cellStyle name="Followed Hyperlink" xfId="31645" builtinId="9" hidden="1"/>
    <cellStyle name="Followed Hyperlink" xfId="31646" builtinId="9" hidden="1"/>
    <cellStyle name="Followed Hyperlink" xfId="31647" builtinId="9" hidden="1"/>
    <cellStyle name="Followed Hyperlink" xfId="31648" builtinId="9" hidden="1"/>
    <cellStyle name="Followed Hyperlink" xfId="31649" builtinId="9" hidden="1"/>
    <cellStyle name="Followed Hyperlink" xfId="31650" builtinId="9" hidden="1"/>
    <cellStyle name="Followed Hyperlink" xfId="31651" builtinId="9" hidden="1"/>
    <cellStyle name="Followed Hyperlink" xfId="31652" builtinId="9" hidden="1"/>
    <cellStyle name="Followed Hyperlink" xfId="31653" builtinId="9" hidden="1"/>
    <cellStyle name="Followed Hyperlink" xfId="31654" builtinId="9" hidden="1"/>
    <cellStyle name="Followed Hyperlink" xfId="31655" builtinId="9" hidden="1"/>
    <cellStyle name="Followed Hyperlink" xfId="31656" builtinId="9" hidden="1"/>
    <cellStyle name="Followed Hyperlink" xfId="31657" builtinId="9" hidden="1"/>
    <cellStyle name="Followed Hyperlink" xfId="31658" builtinId="9" hidden="1"/>
    <cellStyle name="Followed Hyperlink" xfId="31659" builtinId="9" hidden="1"/>
    <cellStyle name="Followed Hyperlink" xfId="31660" builtinId="9" hidden="1"/>
    <cellStyle name="Followed Hyperlink" xfId="31661" builtinId="9" hidden="1"/>
    <cellStyle name="Followed Hyperlink" xfId="31662" builtinId="9" hidden="1"/>
    <cellStyle name="Followed Hyperlink" xfId="31663" builtinId="9" hidden="1"/>
    <cellStyle name="Followed Hyperlink" xfId="31664" builtinId="9" hidden="1"/>
    <cellStyle name="Followed Hyperlink" xfId="31665" builtinId="9" hidden="1"/>
    <cellStyle name="Followed Hyperlink" xfId="31666" builtinId="9" hidden="1"/>
    <cellStyle name="Followed Hyperlink" xfId="31667" builtinId="9" hidden="1"/>
    <cellStyle name="Followed Hyperlink" xfId="31668" builtinId="9" hidden="1"/>
    <cellStyle name="Followed Hyperlink" xfId="31669" builtinId="9" hidden="1"/>
    <cellStyle name="Followed Hyperlink" xfId="31670" builtinId="9" hidden="1"/>
    <cellStyle name="Followed Hyperlink" xfId="31671" builtinId="9" hidden="1"/>
    <cellStyle name="Followed Hyperlink" xfId="31672" builtinId="9" hidden="1"/>
    <cellStyle name="Followed Hyperlink" xfId="31673" builtinId="9" hidden="1"/>
    <cellStyle name="Followed Hyperlink" xfId="31674" builtinId="9" hidden="1"/>
    <cellStyle name="Followed Hyperlink" xfId="31675"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1" builtinId="9" hidden="1"/>
    <cellStyle name="Followed Hyperlink" xfId="31684" builtinId="9" hidden="1"/>
    <cellStyle name="Followed Hyperlink" xfId="31685" builtinId="9" hidden="1"/>
    <cellStyle name="Followed Hyperlink" xfId="31686" builtinId="9" hidden="1"/>
    <cellStyle name="Followed Hyperlink" xfId="31687" builtinId="9" hidden="1"/>
    <cellStyle name="Followed Hyperlink" xfId="31688" builtinId="9" hidden="1"/>
    <cellStyle name="Followed Hyperlink" xfId="31689" builtinId="9" hidden="1"/>
    <cellStyle name="Followed Hyperlink" xfId="31690" builtinId="9" hidden="1"/>
    <cellStyle name="Followed Hyperlink" xfId="31691" builtinId="9" hidden="1"/>
    <cellStyle name="Followed Hyperlink" xfId="31692" builtinId="9" hidden="1"/>
    <cellStyle name="Followed Hyperlink" xfId="31693" builtinId="9" hidden="1"/>
    <cellStyle name="Followed Hyperlink" xfId="31694" builtinId="9" hidden="1"/>
    <cellStyle name="Followed Hyperlink" xfId="31695" builtinId="9" hidden="1"/>
    <cellStyle name="Followed Hyperlink" xfId="31696" builtinId="9" hidden="1"/>
    <cellStyle name="Followed Hyperlink" xfId="31697" builtinId="9" hidden="1"/>
    <cellStyle name="Followed Hyperlink" xfId="31698" builtinId="9" hidden="1"/>
    <cellStyle name="Followed Hyperlink" xfId="31699" builtinId="9" hidden="1"/>
    <cellStyle name="Followed Hyperlink" xfId="31700" builtinId="9" hidden="1"/>
    <cellStyle name="Followed Hyperlink" xfId="31701" builtinId="9" hidden="1"/>
    <cellStyle name="Followed Hyperlink" xfId="31702" builtinId="9" hidden="1"/>
    <cellStyle name="Followed Hyperlink" xfId="31703" builtinId="9" hidden="1"/>
    <cellStyle name="Followed Hyperlink" xfId="31704" builtinId="9" hidden="1"/>
    <cellStyle name="Followed Hyperlink" xfId="31705" builtinId="9" hidden="1"/>
    <cellStyle name="Followed Hyperlink" xfId="31706" builtinId="9" hidden="1"/>
    <cellStyle name="Followed Hyperlink" xfId="31707" builtinId="9" hidden="1"/>
    <cellStyle name="Followed Hyperlink" xfId="31708" builtinId="9" hidden="1"/>
    <cellStyle name="Followed Hyperlink" xfId="31709" builtinId="9" hidden="1"/>
    <cellStyle name="Followed Hyperlink" xfId="31710" builtinId="9" hidden="1"/>
    <cellStyle name="Followed Hyperlink" xfId="31711" builtinId="9" hidden="1"/>
    <cellStyle name="Followed Hyperlink" xfId="31712" builtinId="9" hidden="1"/>
    <cellStyle name="Followed Hyperlink" xfId="31713"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19" builtinId="9" hidden="1"/>
    <cellStyle name="Followed Hyperlink" xfId="31720" builtinId="9" hidden="1"/>
    <cellStyle name="Followed Hyperlink" xfId="31721" builtinId="9" hidden="1"/>
    <cellStyle name="Followed Hyperlink" xfId="31722" builtinId="9" hidden="1"/>
    <cellStyle name="Followed Hyperlink" xfId="31723" builtinId="9" hidden="1"/>
    <cellStyle name="Followed Hyperlink" xfId="31724" builtinId="9" hidden="1"/>
    <cellStyle name="Followed Hyperlink" xfId="31725" builtinId="9" hidden="1"/>
    <cellStyle name="Followed Hyperlink" xfId="31726" builtinId="9" hidden="1"/>
    <cellStyle name="Followed Hyperlink" xfId="31727" builtinId="9" hidden="1"/>
    <cellStyle name="Followed Hyperlink" xfId="31728" builtinId="9" hidden="1"/>
    <cellStyle name="Followed Hyperlink" xfId="31729" builtinId="9" hidden="1"/>
    <cellStyle name="Followed Hyperlink" xfId="31730" builtinId="9" hidden="1"/>
    <cellStyle name="Followed Hyperlink" xfId="31731" builtinId="9" hidden="1"/>
    <cellStyle name="Followed Hyperlink" xfId="31732" builtinId="9" hidden="1"/>
    <cellStyle name="Followed Hyperlink" xfId="31733" builtinId="9" hidden="1"/>
    <cellStyle name="Followed Hyperlink" xfId="31734" builtinId="9" hidden="1"/>
    <cellStyle name="Followed Hyperlink" xfId="31735" builtinId="9" hidden="1"/>
    <cellStyle name="Followed Hyperlink" xfId="31736" builtinId="9" hidden="1"/>
    <cellStyle name="Followed Hyperlink" xfId="31737" builtinId="9" hidden="1"/>
    <cellStyle name="Followed Hyperlink" xfId="31738" builtinId="9" hidden="1"/>
    <cellStyle name="Followed Hyperlink" xfId="31739" builtinId="9" hidden="1"/>
    <cellStyle name="Followed Hyperlink" xfId="31740" builtinId="9" hidden="1"/>
    <cellStyle name="Followed Hyperlink" xfId="31741" builtinId="9" hidden="1"/>
    <cellStyle name="Followed Hyperlink" xfId="31742" builtinId="9" hidden="1"/>
    <cellStyle name="Followed Hyperlink" xfId="31743" builtinId="9" hidden="1"/>
    <cellStyle name="Followed Hyperlink" xfId="31744" builtinId="9" hidden="1"/>
    <cellStyle name="Followed Hyperlink" xfId="31745" builtinId="9" hidden="1"/>
    <cellStyle name="Followed Hyperlink" xfId="31746" builtinId="9" hidden="1"/>
    <cellStyle name="Followed Hyperlink" xfId="31747" builtinId="9" hidden="1"/>
    <cellStyle name="Followed Hyperlink" xfId="31748" builtinId="9" hidden="1"/>
    <cellStyle name="Followed Hyperlink" xfId="31749" builtinId="9" hidden="1"/>
    <cellStyle name="Followed Hyperlink" xfId="31750" builtinId="9" hidden="1"/>
    <cellStyle name="Followed Hyperlink" xfId="31751"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57" builtinId="9" hidden="1"/>
    <cellStyle name="Followed Hyperlink" xfId="31758" builtinId="9" hidden="1"/>
    <cellStyle name="Followed Hyperlink" xfId="31759" builtinId="9" hidden="1"/>
    <cellStyle name="Followed Hyperlink" xfId="31760" builtinId="9" hidden="1"/>
    <cellStyle name="Followed Hyperlink" xfId="31761" builtinId="9" hidden="1"/>
    <cellStyle name="Followed Hyperlink" xfId="31762" builtinId="9" hidden="1"/>
    <cellStyle name="Followed Hyperlink" xfId="31763" builtinId="9" hidden="1"/>
    <cellStyle name="Followed Hyperlink" xfId="31764" builtinId="9" hidden="1"/>
    <cellStyle name="Followed Hyperlink" xfId="31765" builtinId="9" hidden="1"/>
    <cellStyle name="Followed Hyperlink" xfId="31766" builtinId="9" hidden="1"/>
    <cellStyle name="Followed Hyperlink" xfId="31767" builtinId="9" hidden="1"/>
    <cellStyle name="Followed Hyperlink" xfId="31768" builtinId="9" hidden="1"/>
    <cellStyle name="Followed Hyperlink" xfId="31769" builtinId="9" hidden="1"/>
    <cellStyle name="Followed Hyperlink" xfId="31770" builtinId="9" hidden="1"/>
    <cellStyle name="Followed Hyperlink" xfId="31771" builtinId="9" hidden="1"/>
    <cellStyle name="Followed Hyperlink" xfId="31772" builtinId="9" hidden="1"/>
    <cellStyle name="Followed Hyperlink" xfId="31773" builtinId="9" hidden="1"/>
    <cellStyle name="Followed Hyperlink" xfId="31774" builtinId="9" hidden="1"/>
    <cellStyle name="Followed Hyperlink" xfId="31775" builtinId="9" hidden="1"/>
    <cellStyle name="Followed Hyperlink" xfId="31776" builtinId="9" hidden="1"/>
    <cellStyle name="Followed Hyperlink" xfId="31777" builtinId="9" hidden="1"/>
    <cellStyle name="Followed Hyperlink" xfId="31778" builtinId="9" hidden="1"/>
    <cellStyle name="Followed Hyperlink" xfId="31779" builtinId="9" hidden="1"/>
    <cellStyle name="Followed Hyperlink" xfId="31780" builtinId="9" hidden="1"/>
    <cellStyle name="Followed Hyperlink" xfId="31781" builtinId="9" hidden="1"/>
    <cellStyle name="Followed Hyperlink" xfId="31782" builtinId="9" hidden="1"/>
    <cellStyle name="Followed Hyperlink" xfId="31783" builtinId="9" hidden="1"/>
    <cellStyle name="Followed Hyperlink" xfId="31784" builtinId="9" hidden="1"/>
    <cellStyle name="Followed Hyperlink" xfId="31785" builtinId="9" hidden="1"/>
    <cellStyle name="Followed Hyperlink" xfId="31786" builtinId="9" hidden="1"/>
    <cellStyle name="Followed Hyperlink" xfId="31787" builtinId="9" hidden="1"/>
    <cellStyle name="Followed Hyperlink" xfId="31788" builtinId="9" hidden="1"/>
    <cellStyle name="Followed Hyperlink" xfId="31789"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795" builtinId="9" hidden="1"/>
    <cellStyle name="Followed Hyperlink" xfId="31796" builtinId="9" hidden="1"/>
    <cellStyle name="Followed Hyperlink" xfId="31797" builtinId="9" hidden="1"/>
    <cellStyle name="Followed Hyperlink" xfId="31798" builtinId="9" hidden="1"/>
    <cellStyle name="Followed Hyperlink" xfId="31799" builtinId="9" hidden="1"/>
    <cellStyle name="Followed Hyperlink" xfId="31800" builtinId="9" hidden="1"/>
    <cellStyle name="Followed Hyperlink" xfId="31801" builtinId="9" hidden="1"/>
    <cellStyle name="Followed Hyperlink" xfId="31802" builtinId="9" hidden="1"/>
    <cellStyle name="Followed Hyperlink" xfId="31803" builtinId="9" hidden="1"/>
    <cellStyle name="Followed Hyperlink" xfId="31804" builtinId="9" hidden="1"/>
    <cellStyle name="Followed Hyperlink" xfId="31805" builtinId="9" hidden="1"/>
    <cellStyle name="Followed Hyperlink" xfId="31806" builtinId="9" hidden="1"/>
    <cellStyle name="Followed Hyperlink" xfId="31807" builtinId="9" hidden="1"/>
    <cellStyle name="Followed Hyperlink" xfId="31808" builtinId="9" hidden="1"/>
    <cellStyle name="Followed Hyperlink" xfId="31811" builtinId="9" hidden="1"/>
    <cellStyle name="Followed Hyperlink" xfId="31812" builtinId="9" hidden="1"/>
    <cellStyle name="Followed Hyperlink" xfId="31813" builtinId="9" hidden="1"/>
    <cellStyle name="Followed Hyperlink" xfId="31814" builtinId="9" hidden="1"/>
    <cellStyle name="Followed Hyperlink" xfId="31815" builtinId="9" hidden="1"/>
    <cellStyle name="Followed Hyperlink" xfId="31816" builtinId="9" hidden="1"/>
    <cellStyle name="Followed Hyperlink" xfId="31817" builtinId="9" hidden="1"/>
    <cellStyle name="Followed Hyperlink" xfId="31818" builtinId="9" hidden="1"/>
    <cellStyle name="Followed Hyperlink" xfId="31819" builtinId="9" hidden="1"/>
    <cellStyle name="Followed Hyperlink" xfId="31820" builtinId="9" hidden="1"/>
    <cellStyle name="Followed Hyperlink" xfId="31821" builtinId="9" hidden="1"/>
    <cellStyle name="Followed Hyperlink" xfId="31822" builtinId="9" hidden="1"/>
    <cellStyle name="Followed Hyperlink" xfId="31823" builtinId="9" hidden="1"/>
    <cellStyle name="Followed Hyperlink" xfId="31824" builtinId="9" hidden="1"/>
    <cellStyle name="Followed Hyperlink" xfId="31825" builtinId="9" hidden="1"/>
    <cellStyle name="Followed Hyperlink" xfId="31826" builtinId="9" hidden="1"/>
    <cellStyle name="Followed Hyperlink" xfId="31827"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3" builtinId="9" hidden="1"/>
    <cellStyle name="Followed Hyperlink" xfId="31834" builtinId="9" hidden="1"/>
    <cellStyle name="Followed Hyperlink" xfId="31835" builtinId="9" hidden="1"/>
    <cellStyle name="Followed Hyperlink" xfId="31836" builtinId="9" hidden="1"/>
    <cellStyle name="Followed Hyperlink" xfId="31837" builtinId="9" hidden="1"/>
    <cellStyle name="Followed Hyperlink" xfId="31838" builtinId="9" hidden="1"/>
    <cellStyle name="Followed Hyperlink" xfId="31839" builtinId="9" hidden="1"/>
    <cellStyle name="Followed Hyperlink" xfId="31840" builtinId="9" hidden="1"/>
    <cellStyle name="Followed Hyperlink" xfId="31841" builtinId="9" hidden="1"/>
    <cellStyle name="Followed Hyperlink" xfId="31842" builtinId="9" hidden="1"/>
    <cellStyle name="Followed Hyperlink" xfId="31843" builtinId="9" hidden="1"/>
    <cellStyle name="Followed Hyperlink" xfId="31844" builtinId="9" hidden="1"/>
    <cellStyle name="Followed Hyperlink" xfId="31845" builtinId="9" hidden="1"/>
    <cellStyle name="Followed Hyperlink" xfId="31846" builtinId="9" hidden="1"/>
    <cellStyle name="Followed Hyperlink" xfId="31847" builtinId="9" hidden="1"/>
    <cellStyle name="Followed Hyperlink" xfId="31848" builtinId="9" hidden="1"/>
    <cellStyle name="Followed Hyperlink" xfId="31849" builtinId="9" hidden="1"/>
    <cellStyle name="Followed Hyperlink" xfId="31850" builtinId="9" hidden="1"/>
    <cellStyle name="Followed Hyperlink" xfId="31851" builtinId="9" hidden="1"/>
    <cellStyle name="Followed Hyperlink" xfId="31852" builtinId="9" hidden="1"/>
    <cellStyle name="Followed Hyperlink" xfId="31853" builtinId="9" hidden="1"/>
    <cellStyle name="Followed Hyperlink" xfId="31854" builtinId="9" hidden="1"/>
    <cellStyle name="Followed Hyperlink" xfId="31855" builtinId="9" hidden="1"/>
    <cellStyle name="Followed Hyperlink" xfId="31856" builtinId="9" hidden="1"/>
    <cellStyle name="Followed Hyperlink" xfId="31857" builtinId="9" hidden="1"/>
    <cellStyle name="Followed Hyperlink" xfId="31858" builtinId="9" hidden="1"/>
    <cellStyle name="Followed Hyperlink" xfId="31859" builtinId="9" hidden="1"/>
    <cellStyle name="Followed Hyperlink" xfId="31860" builtinId="9" hidden="1"/>
    <cellStyle name="Followed Hyperlink" xfId="31861" builtinId="9" hidden="1"/>
    <cellStyle name="Followed Hyperlink" xfId="31862" builtinId="9" hidden="1"/>
    <cellStyle name="Followed Hyperlink" xfId="31863" builtinId="9" hidden="1"/>
    <cellStyle name="Followed Hyperlink" xfId="31864" builtinId="9" hidden="1"/>
    <cellStyle name="Followed Hyperlink" xfId="31865"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1" builtinId="9" hidden="1"/>
    <cellStyle name="Followed Hyperlink" xfId="31872" builtinId="9" hidden="1"/>
    <cellStyle name="Followed Hyperlink" xfId="31873" builtinId="9" hidden="1"/>
    <cellStyle name="Followed Hyperlink" xfId="31874" builtinId="9" hidden="1"/>
    <cellStyle name="Followed Hyperlink" xfId="31875" builtinId="9" hidden="1"/>
    <cellStyle name="Followed Hyperlink" xfId="31876" builtinId="9" hidden="1"/>
    <cellStyle name="Followed Hyperlink" xfId="31877" builtinId="9" hidden="1"/>
    <cellStyle name="Followed Hyperlink" xfId="31878" builtinId="9" hidden="1"/>
    <cellStyle name="Followed Hyperlink" xfId="31879" builtinId="9" hidden="1"/>
    <cellStyle name="Followed Hyperlink" xfId="31880" builtinId="9" hidden="1"/>
    <cellStyle name="Followed Hyperlink" xfId="31881" builtinId="9" hidden="1"/>
    <cellStyle name="Followed Hyperlink" xfId="31882" builtinId="9" hidden="1"/>
    <cellStyle name="Followed Hyperlink" xfId="31883" builtinId="9" hidden="1"/>
    <cellStyle name="Followed Hyperlink" xfId="31884" builtinId="9" hidden="1"/>
    <cellStyle name="Followed Hyperlink" xfId="31885" builtinId="9" hidden="1"/>
    <cellStyle name="Followed Hyperlink" xfId="31886" builtinId="9" hidden="1"/>
    <cellStyle name="Followed Hyperlink" xfId="31887" builtinId="9" hidden="1"/>
    <cellStyle name="Followed Hyperlink" xfId="31888" builtinId="9" hidden="1"/>
    <cellStyle name="Followed Hyperlink" xfId="31889" builtinId="9" hidden="1"/>
    <cellStyle name="Followed Hyperlink" xfId="31890" builtinId="9" hidden="1"/>
    <cellStyle name="Followed Hyperlink" xfId="31891" builtinId="9" hidden="1"/>
    <cellStyle name="Followed Hyperlink" xfId="31892" builtinId="9" hidden="1"/>
    <cellStyle name="Followed Hyperlink" xfId="31893" builtinId="9" hidden="1"/>
    <cellStyle name="Followed Hyperlink" xfId="31894" builtinId="9" hidden="1"/>
    <cellStyle name="Followed Hyperlink" xfId="31895" builtinId="9" hidden="1"/>
    <cellStyle name="Followed Hyperlink" xfId="31896" builtinId="9" hidden="1"/>
    <cellStyle name="Followed Hyperlink" xfId="31897" builtinId="9" hidden="1"/>
    <cellStyle name="Followed Hyperlink" xfId="31898" builtinId="9" hidden="1"/>
    <cellStyle name="Followed Hyperlink" xfId="31899" builtinId="9" hidden="1"/>
    <cellStyle name="Followed Hyperlink" xfId="31900" builtinId="9" hidden="1"/>
    <cellStyle name="Followed Hyperlink" xfId="31901" builtinId="9" hidden="1"/>
    <cellStyle name="Followed Hyperlink" xfId="31902" builtinId="9" hidden="1"/>
    <cellStyle name="Followed Hyperlink" xfId="31903"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09" builtinId="9" hidden="1"/>
    <cellStyle name="Followed Hyperlink" xfId="31910" builtinId="9" hidden="1"/>
    <cellStyle name="Followed Hyperlink" xfId="31911" builtinId="9" hidden="1"/>
    <cellStyle name="Followed Hyperlink" xfId="31912" builtinId="9" hidden="1"/>
    <cellStyle name="Followed Hyperlink" xfId="31913" builtinId="9" hidden="1"/>
    <cellStyle name="Followed Hyperlink" xfId="31914" builtinId="9" hidden="1"/>
    <cellStyle name="Followed Hyperlink" xfId="31915" builtinId="9" hidden="1"/>
    <cellStyle name="Followed Hyperlink" xfId="31916" builtinId="9" hidden="1"/>
    <cellStyle name="Followed Hyperlink" xfId="31917" builtinId="9" hidden="1"/>
    <cellStyle name="Followed Hyperlink" xfId="31918" builtinId="9" hidden="1"/>
    <cellStyle name="Followed Hyperlink" xfId="31919" builtinId="9" hidden="1"/>
    <cellStyle name="Followed Hyperlink" xfId="31920" builtinId="9" hidden="1"/>
    <cellStyle name="Followed Hyperlink" xfId="31921" builtinId="9" hidden="1"/>
    <cellStyle name="Followed Hyperlink" xfId="31922" builtinId="9" hidden="1"/>
    <cellStyle name="Followed Hyperlink" xfId="31923" builtinId="9" hidden="1"/>
    <cellStyle name="Followed Hyperlink" xfId="31924" builtinId="9" hidden="1"/>
    <cellStyle name="Followed Hyperlink" xfId="31925" builtinId="9" hidden="1"/>
    <cellStyle name="Followed Hyperlink" xfId="31926" builtinId="9" hidden="1"/>
    <cellStyle name="Followed Hyperlink" xfId="31927" builtinId="9" hidden="1"/>
    <cellStyle name="Followed Hyperlink" xfId="31928" builtinId="9" hidden="1"/>
    <cellStyle name="Followed Hyperlink" xfId="31929" builtinId="9" hidden="1"/>
    <cellStyle name="Followed Hyperlink" xfId="31930" builtinId="9" hidden="1"/>
    <cellStyle name="Followed Hyperlink" xfId="31931" builtinId="9" hidden="1"/>
    <cellStyle name="Followed Hyperlink" xfId="31932" builtinId="9" hidden="1"/>
    <cellStyle name="Followed Hyperlink" xfId="31933" builtinId="9" hidden="1"/>
    <cellStyle name="Followed Hyperlink" xfId="31934" builtinId="9" hidden="1"/>
    <cellStyle name="Followed Hyperlink" xfId="31935" builtinId="9" hidden="1"/>
    <cellStyle name="Followed Hyperlink" xfId="31936" builtinId="9" hidden="1"/>
    <cellStyle name="Followed Hyperlink" xfId="31937" builtinId="9" hidden="1"/>
    <cellStyle name="Followed Hyperlink" xfId="31938" builtinId="9" hidden="1"/>
    <cellStyle name="Followed Hyperlink" xfId="31939" builtinId="9" hidden="1"/>
    <cellStyle name="Followed Hyperlink" xfId="31940" builtinId="9" hidden="1"/>
    <cellStyle name="Followed Hyperlink" xfId="31941"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47" builtinId="9" hidden="1"/>
    <cellStyle name="Followed Hyperlink" xfId="31948" builtinId="9" hidden="1"/>
    <cellStyle name="Followed Hyperlink" xfId="31949" builtinId="9" hidden="1"/>
    <cellStyle name="Followed Hyperlink" xfId="31950" builtinId="9" hidden="1"/>
    <cellStyle name="Followed Hyperlink" xfId="31951" builtinId="9" hidden="1"/>
    <cellStyle name="Followed Hyperlink" xfId="31952" builtinId="9" hidden="1"/>
    <cellStyle name="Followed Hyperlink" xfId="31953" builtinId="9" hidden="1"/>
    <cellStyle name="Followed Hyperlink" xfId="31954" builtinId="9" hidden="1"/>
    <cellStyle name="Followed Hyperlink" xfId="31955" builtinId="9" hidden="1"/>
    <cellStyle name="Followed Hyperlink" xfId="31956" builtinId="9" hidden="1"/>
    <cellStyle name="Followed Hyperlink" xfId="31957" builtinId="9" hidden="1"/>
    <cellStyle name="Followed Hyperlink" xfId="31958" builtinId="9" hidden="1"/>
    <cellStyle name="Followed Hyperlink" xfId="33354" builtinId="9" hidden="1"/>
    <cellStyle name="Followed Hyperlink" xfId="33355" builtinId="9" hidden="1"/>
    <cellStyle name="Followed Hyperlink" xfId="33356" builtinId="9" hidden="1"/>
    <cellStyle name="Followed Hyperlink" xfId="33357" builtinId="9" hidden="1"/>
    <cellStyle name="Followed Hyperlink 10" xfId="31981"/>
    <cellStyle name="Followed Hyperlink 100" xfId="32071"/>
    <cellStyle name="Followed Hyperlink 101" xfId="32072"/>
    <cellStyle name="Followed Hyperlink 102" xfId="32073"/>
    <cellStyle name="Followed Hyperlink 103" xfId="32074"/>
    <cellStyle name="Followed Hyperlink 104" xfId="32075"/>
    <cellStyle name="Followed Hyperlink 105" xfId="32076"/>
    <cellStyle name="Followed Hyperlink 106" xfId="32077"/>
    <cellStyle name="Followed Hyperlink 107" xfId="32078"/>
    <cellStyle name="Followed Hyperlink 108" xfId="32079"/>
    <cellStyle name="Followed Hyperlink 109" xfId="32080"/>
    <cellStyle name="Followed Hyperlink 11" xfId="31982"/>
    <cellStyle name="Followed Hyperlink 110" xfId="32081"/>
    <cellStyle name="Followed Hyperlink 111" xfId="32082"/>
    <cellStyle name="Followed Hyperlink 112" xfId="32083"/>
    <cellStyle name="Followed Hyperlink 113" xfId="32084"/>
    <cellStyle name="Followed Hyperlink 114" xfId="32085"/>
    <cellStyle name="Followed Hyperlink 115" xfId="32086"/>
    <cellStyle name="Followed Hyperlink 116" xfId="32087"/>
    <cellStyle name="Followed Hyperlink 117" xfId="32088"/>
    <cellStyle name="Followed Hyperlink 118" xfId="32089"/>
    <cellStyle name="Followed Hyperlink 119" xfId="32090"/>
    <cellStyle name="Followed Hyperlink 12" xfId="31983"/>
    <cellStyle name="Followed Hyperlink 120" xfId="32091"/>
    <cellStyle name="Followed Hyperlink 121" xfId="32092"/>
    <cellStyle name="Followed Hyperlink 122" xfId="32093"/>
    <cellStyle name="Followed Hyperlink 123" xfId="32094"/>
    <cellStyle name="Followed Hyperlink 124" xfId="32095"/>
    <cellStyle name="Followed Hyperlink 125" xfId="32096"/>
    <cellStyle name="Followed Hyperlink 126" xfId="32097"/>
    <cellStyle name="Followed Hyperlink 127" xfId="32098"/>
    <cellStyle name="Followed Hyperlink 128" xfId="32099"/>
    <cellStyle name="Followed Hyperlink 129" xfId="32100"/>
    <cellStyle name="Followed Hyperlink 13" xfId="31984"/>
    <cellStyle name="Followed Hyperlink 130" xfId="32101"/>
    <cellStyle name="Followed Hyperlink 131" xfId="32102"/>
    <cellStyle name="Followed Hyperlink 132" xfId="32103"/>
    <cellStyle name="Followed Hyperlink 133" xfId="32104"/>
    <cellStyle name="Followed Hyperlink 134" xfId="32105"/>
    <cellStyle name="Followed Hyperlink 135" xfId="32106"/>
    <cellStyle name="Followed Hyperlink 136" xfId="32107"/>
    <cellStyle name="Followed Hyperlink 137" xfId="32108"/>
    <cellStyle name="Followed Hyperlink 138" xfId="32109"/>
    <cellStyle name="Followed Hyperlink 139" xfId="32110"/>
    <cellStyle name="Followed Hyperlink 14" xfId="31985"/>
    <cellStyle name="Followed Hyperlink 140" xfId="32111"/>
    <cellStyle name="Followed Hyperlink 141" xfId="32112"/>
    <cellStyle name="Followed Hyperlink 142" xfId="32113"/>
    <cellStyle name="Followed Hyperlink 143" xfId="32114"/>
    <cellStyle name="Followed Hyperlink 144" xfId="32115"/>
    <cellStyle name="Followed Hyperlink 145" xfId="32116"/>
    <cellStyle name="Followed Hyperlink 146" xfId="32117"/>
    <cellStyle name="Followed Hyperlink 147" xfId="32118"/>
    <cellStyle name="Followed Hyperlink 148" xfId="32119"/>
    <cellStyle name="Followed Hyperlink 149" xfId="32120"/>
    <cellStyle name="Followed Hyperlink 15" xfId="31986"/>
    <cellStyle name="Followed Hyperlink 150" xfId="32121"/>
    <cellStyle name="Followed Hyperlink 151" xfId="32122"/>
    <cellStyle name="Followed Hyperlink 152" xfId="32123"/>
    <cellStyle name="Followed Hyperlink 153" xfId="32124"/>
    <cellStyle name="Followed Hyperlink 154" xfId="32125"/>
    <cellStyle name="Followed Hyperlink 155" xfId="32126"/>
    <cellStyle name="Followed Hyperlink 156" xfId="32127"/>
    <cellStyle name="Followed Hyperlink 157" xfId="32128"/>
    <cellStyle name="Followed Hyperlink 158" xfId="32129"/>
    <cellStyle name="Followed Hyperlink 159" xfId="32130"/>
    <cellStyle name="Followed Hyperlink 16" xfId="31987"/>
    <cellStyle name="Followed Hyperlink 160" xfId="32131"/>
    <cellStyle name="Followed Hyperlink 161" xfId="32132"/>
    <cellStyle name="Followed Hyperlink 162" xfId="32133"/>
    <cellStyle name="Followed Hyperlink 163" xfId="32134"/>
    <cellStyle name="Followed Hyperlink 164" xfId="32135"/>
    <cellStyle name="Followed Hyperlink 165" xfId="32136"/>
    <cellStyle name="Followed Hyperlink 166" xfId="32137"/>
    <cellStyle name="Followed Hyperlink 167" xfId="32138"/>
    <cellStyle name="Followed Hyperlink 168" xfId="32139"/>
    <cellStyle name="Followed Hyperlink 169" xfId="32140"/>
    <cellStyle name="Followed Hyperlink 17" xfId="31988"/>
    <cellStyle name="Followed Hyperlink 170" xfId="32141"/>
    <cellStyle name="Followed Hyperlink 171" xfId="32142"/>
    <cellStyle name="Followed Hyperlink 172" xfId="32143"/>
    <cellStyle name="Followed Hyperlink 173" xfId="32144"/>
    <cellStyle name="Followed Hyperlink 174" xfId="32145"/>
    <cellStyle name="Followed Hyperlink 175" xfId="32146"/>
    <cellStyle name="Followed Hyperlink 176" xfId="32147"/>
    <cellStyle name="Followed Hyperlink 177" xfId="32148"/>
    <cellStyle name="Followed Hyperlink 178" xfId="32149"/>
    <cellStyle name="Followed Hyperlink 179" xfId="32150"/>
    <cellStyle name="Followed Hyperlink 18" xfId="31989"/>
    <cellStyle name="Followed Hyperlink 180" xfId="32151"/>
    <cellStyle name="Followed Hyperlink 181" xfId="32152"/>
    <cellStyle name="Followed Hyperlink 182" xfId="32153"/>
    <cellStyle name="Followed Hyperlink 183" xfId="32154"/>
    <cellStyle name="Followed Hyperlink 184" xfId="32155"/>
    <cellStyle name="Followed Hyperlink 185" xfId="32156"/>
    <cellStyle name="Followed Hyperlink 186" xfId="32157"/>
    <cellStyle name="Followed Hyperlink 187" xfId="32158"/>
    <cellStyle name="Followed Hyperlink 188" xfId="32159"/>
    <cellStyle name="Followed Hyperlink 189" xfId="32160"/>
    <cellStyle name="Followed Hyperlink 19" xfId="31990"/>
    <cellStyle name="Followed Hyperlink 190" xfId="32161"/>
    <cellStyle name="Followed Hyperlink 191" xfId="32162"/>
    <cellStyle name="Followed Hyperlink 192" xfId="32163"/>
    <cellStyle name="Followed Hyperlink 193" xfId="32164"/>
    <cellStyle name="Followed Hyperlink 194" xfId="32165"/>
    <cellStyle name="Followed Hyperlink 195" xfId="32166"/>
    <cellStyle name="Followed Hyperlink 196" xfId="32167"/>
    <cellStyle name="Followed Hyperlink 197" xfId="32168"/>
    <cellStyle name="Followed Hyperlink 198" xfId="32169"/>
    <cellStyle name="Followed Hyperlink 199" xfId="32170"/>
    <cellStyle name="Followed Hyperlink 2" xfId="31973"/>
    <cellStyle name="Followed Hyperlink 20" xfId="31991"/>
    <cellStyle name="Followed Hyperlink 200" xfId="32171"/>
    <cellStyle name="Followed Hyperlink 201" xfId="32172"/>
    <cellStyle name="Followed Hyperlink 202" xfId="32173"/>
    <cellStyle name="Followed Hyperlink 203" xfId="32174"/>
    <cellStyle name="Followed Hyperlink 204" xfId="32175"/>
    <cellStyle name="Followed Hyperlink 205" xfId="32176"/>
    <cellStyle name="Followed Hyperlink 206" xfId="32177"/>
    <cellStyle name="Followed Hyperlink 207" xfId="32178"/>
    <cellStyle name="Followed Hyperlink 208" xfId="32179"/>
    <cellStyle name="Followed Hyperlink 209" xfId="32180"/>
    <cellStyle name="Followed Hyperlink 21" xfId="31992"/>
    <cellStyle name="Followed Hyperlink 210" xfId="32181"/>
    <cellStyle name="Followed Hyperlink 211" xfId="32182"/>
    <cellStyle name="Followed Hyperlink 212" xfId="32183"/>
    <cellStyle name="Followed Hyperlink 213" xfId="32184"/>
    <cellStyle name="Followed Hyperlink 214" xfId="32185"/>
    <cellStyle name="Followed Hyperlink 215" xfId="32186"/>
    <cellStyle name="Followed Hyperlink 216" xfId="32187"/>
    <cellStyle name="Followed Hyperlink 217" xfId="32188"/>
    <cellStyle name="Followed Hyperlink 218" xfId="32189"/>
    <cellStyle name="Followed Hyperlink 219" xfId="32190"/>
    <cellStyle name="Followed Hyperlink 22" xfId="31993"/>
    <cellStyle name="Followed Hyperlink 220" xfId="32191"/>
    <cellStyle name="Followed Hyperlink 221" xfId="32192"/>
    <cellStyle name="Followed Hyperlink 222" xfId="32193"/>
    <cellStyle name="Followed Hyperlink 223" xfId="32194"/>
    <cellStyle name="Followed Hyperlink 224" xfId="32195"/>
    <cellStyle name="Followed Hyperlink 225" xfId="32196"/>
    <cellStyle name="Followed Hyperlink 226" xfId="32197"/>
    <cellStyle name="Followed Hyperlink 227" xfId="32198"/>
    <cellStyle name="Followed Hyperlink 228" xfId="32199"/>
    <cellStyle name="Followed Hyperlink 229" xfId="32200"/>
    <cellStyle name="Followed Hyperlink 23" xfId="31994"/>
    <cellStyle name="Followed Hyperlink 230" xfId="32201"/>
    <cellStyle name="Followed Hyperlink 231" xfId="32202"/>
    <cellStyle name="Followed Hyperlink 232" xfId="32203"/>
    <cellStyle name="Followed Hyperlink 233" xfId="32204"/>
    <cellStyle name="Followed Hyperlink 234" xfId="32205"/>
    <cellStyle name="Followed Hyperlink 235" xfId="32206"/>
    <cellStyle name="Followed Hyperlink 236" xfId="32207"/>
    <cellStyle name="Followed Hyperlink 237" xfId="32208"/>
    <cellStyle name="Followed Hyperlink 238" xfId="32209"/>
    <cellStyle name="Followed Hyperlink 239" xfId="32210"/>
    <cellStyle name="Followed Hyperlink 24" xfId="31995"/>
    <cellStyle name="Followed Hyperlink 240" xfId="32211"/>
    <cellStyle name="Followed Hyperlink 241" xfId="32212"/>
    <cellStyle name="Followed Hyperlink 242" xfId="32213"/>
    <cellStyle name="Followed Hyperlink 243" xfId="32214"/>
    <cellStyle name="Followed Hyperlink 244" xfId="32215"/>
    <cellStyle name="Followed Hyperlink 245" xfId="32216"/>
    <cellStyle name="Followed Hyperlink 246" xfId="32217"/>
    <cellStyle name="Followed Hyperlink 247" xfId="32218"/>
    <cellStyle name="Followed Hyperlink 248" xfId="32219"/>
    <cellStyle name="Followed Hyperlink 249" xfId="32220"/>
    <cellStyle name="Followed Hyperlink 25" xfId="31996"/>
    <cellStyle name="Followed Hyperlink 250" xfId="32221"/>
    <cellStyle name="Followed Hyperlink 251" xfId="32222"/>
    <cellStyle name="Followed Hyperlink 252" xfId="32223"/>
    <cellStyle name="Followed Hyperlink 253" xfId="32224"/>
    <cellStyle name="Followed Hyperlink 254" xfId="32225"/>
    <cellStyle name="Followed Hyperlink 255" xfId="32226"/>
    <cellStyle name="Followed Hyperlink 256" xfId="32227"/>
    <cellStyle name="Followed Hyperlink 257" xfId="32228"/>
    <cellStyle name="Followed Hyperlink 258" xfId="32229"/>
    <cellStyle name="Followed Hyperlink 259" xfId="32230"/>
    <cellStyle name="Followed Hyperlink 26" xfId="31997"/>
    <cellStyle name="Followed Hyperlink 260" xfId="32231"/>
    <cellStyle name="Followed Hyperlink 261" xfId="32232"/>
    <cellStyle name="Followed Hyperlink 262" xfId="32233"/>
    <cellStyle name="Followed Hyperlink 263" xfId="32234"/>
    <cellStyle name="Followed Hyperlink 264" xfId="32235"/>
    <cellStyle name="Followed Hyperlink 265" xfId="32236"/>
    <cellStyle name="Followed Hyperlink 266" xfId="32237"/>
    <cellStyle name="Followed Hyperlink 267" xfId="32238"/>
    <cellStyle name="Followed Hyperlink 268" xfId="32239"/>
    <cellStyle name="Followed Hyperlink 269" xfId="32240"/>
    <cellStyle name="Followed Hyperlink 27" xfId="31998"/>
    <cellStyle name="Followed Hyperlink 270" xfId="32241"/>
    <cellStyle name="Followed Hyperlink 271" xfId="32242"/>
    <cellStyle name="Followed Hyperlink 272" xfId="32243"/>
    <cellStyle name="Followed Hyperlink 273" xfId="32244"/>
    <cellStyle name="Followed Hyperlink 274" xfId="32245"/>
    <cellStyle name="Followed Hyperlink 28" xfId="31999"/>
    <cellStyle name="Followed Hyperlink 29" xfId="32000"/>
    <cellStyle name="Followed Hyperlink 3" xfId="31974"/>
    <cellStyle name="Followed Hyperlink 30" xfId="32001"/>
    <cellStyle name="Followed Hyperlink 31" xfId="32002"/>
    <cellStyle name="Followed Hyperlink 32" xfId="32003"/>
    <cellStyle name="Followed Hyperlink 33" xfId="32004"/>
    <cellStyle name="Followed Hyperlink 34" xfId="32005"/>
    <cellStyle name="Followed Hyperlink 35" xfId="32006"/>
    <cellStyle name="Followed Hyperlink 36" xfId="32007"/>
    <cellStyle name="Followed Hyperlink 37" xfId="32008"/>
    <cellStyle name="Followed Hyperlink 38" xfId="32009"/>
    <cellStyle name="Followed Hyperlink 39" xfId="32010"/>
    <cellStyle name="Followed Hyperlink 4" xfId="31975"/>
    <cellStyle name="Followed Hyperlink 40" xfId="32011"/>
    <cellStyle name="Followed Hyperlink 41" xfId="32012"/>
    <cellStyle name="Followed Hyperlink 42" xfId="32013"/>
    <cellStyle name="Followed Hyperlink 43" xfId="32014"/>
    <cellStyle name="Followed Hyperlink 44" xfId="32015"/>
    <cellStyle name="Followed Hyperlink 45" xfId="32016"/>
    <cellStyle name="Followed Hyperlink 46" xfId="32017"/>
    <cellStyle name="Followed Hyperlink 47" xfId="32018"/>
    <cellStyle name="Followed Hyperlink 48" xfId="32019"/>
    <cellStyle name="Followed Hyperlink 49" xfId="32020"/>
    <cellStyle name="Followed Hyperlink 5" xfId="31976"/>
    <cellStyle name="Followed Hyperlink 50" xfId="32021"/>
    <cellStyle name="Followed Hyperlink 51" xfId="32022"/>
    <cellStyle name="Followed Hyperlink 52" xfId="32023"/>
    <cellStyle name="Followed Hyperlink 53" xfId="32024"/>
    <cellStyle name="Followed Hyperlink 54" xfId="32025"/>
    <cellStyle name="Followed Hyperlink 55" xfId="32026"/>
    <cellStyle name="Followed Hyperlink 56" xfId="32027"/>
    <cellStyle name="Followed Hyperlink 57" xfId="32028"/>
    <cellStyle name="Followed Hyperlink 58" xfId="32029"/>
    <cellStyle name="Followed Hyperlink 59" xfId="32030"/>
    <cellStyle name="Followed Hyperlink 6" xfId="31977"/>
    <cellStyle name="Followed Hyperlink 60" xfId="32031"/>
    <cellStyle name="Followed Hyperlink 61" xfId="32032"/>
    <cellStyle name="Followed Hyperlink 62" xfId="32033"/>
    <cellStyle name="Followed Hyperlink 63" xfId="32034"/>
    <cellStyle name="Followed Hyperlink 64" xfId="32035"/>
    <cellStyle name="Followed Hyperlink 65" xfId="32036"/>
    <cellStyle name="Followed Hyperlink 66" xfId="32037"/>
    <cellStyle name="Followed Hyperlink 67" xfId="32038"/>
    <cellStyle name="Followed Hyperlink 68" xfId="32039"/>
    <cellStyle name="Followed Hyperlink 69" xfId="32040"/>
    <cellStyle name="Followed Hyperlink 7" xfId="31978"/>
    <cellStyle name="Followed Hyperlink 70" xfId="32041"/>
    <cellStyle name="Followed Hyperlink 71" xfId="32042"/>
    <cellStyle name="Followed Hyperlink 72" xfId="32043"/>
    <cellStyle name="Followed Hyperlink 73" xfId="32044"/>
    <cellStyle name="Followed Hyperlink 74" xfId="32045"/>
    <cellStyle name="Followed Hyperlink 75" xfId="32046"/>
    <cellStyle name="Followed Hyperlink 76" xfId="32047"/>
    <cellStyle name="Followed Hyperlink 77" xfId="32048"/>
    <cellStyle name="Followed Hyperlink 78" xfId="32049"/>
    <cellStyle name="Followed Hyperlink 79" xfId="32050"/>
    <cellStyle name="Followed Hyperlink 8" xfId="31979"/>
    <cellStyle name="Followed Hyperlink 80" xfId="32051"/>
    <cellStyle name="Followed Hyperlink 81" xfId="32052"/>
    <cellStyle name="Followed Hyperlink 82" xfId="32053"/>
    <cellStyle name="Followed Hyperlink 83" xfId="32054"/>
    <cellStyle name="Followed Hyperlink 84" xfId="32055"/>
    <cellStyle name="Followed Hyperlink 85" xfId="32056"/>
    <cellStyle name="Followed Hyperlink 86" xfId="32057"/>
    <cellStyle name="Followed Hyperlink 87" xfId="32058"/>
    <cellStyle name="Followed Hyperlink 88" xfId="32059"/>
    <cellStyle name="Followed Hyperlink 89" xfId="32060"/>
    <cellStyle name="Followed Hyperlink 9" xfId="31980"/>
    <cellStyle name="Followed Hyperlink 90" xfId="32061"/>
    <cellStyle name="Followed Hyperlink 91" xfId="32062"/>
    <cellStyle name="Followed Hyperlink 92" xfId="32063"/>
    <cellStyle name="Followed Hyperlink 93" xfId="32064"/>
    <cellStyle name="Followed Hyperlink 94" xfId="32065"/>
    <cellStyle name="Followed Hyperlink 95" xfId="32066"/>
    <cellStyle name="Followed Hyperlink 96" xfId="32067"/>
    <cellStyle name="Followed Hyperlink 97" xfId="32068"/>
    <cellStyle name="Followed Hyperlink 98" xfId="32069"/>
    <cellStyle name="Followed Hyperlink 99" xfId="32070"/>
    <cellStyle name="Good" xfId="786" builtinId="26" customBuiltin="1"/>
    <cellStyle name="Good 2" xfId="1379"/>
    <cellStyle name="Good 2 2" xfId="1529"/>
    <cellStyle name="Good 2 2 2" xfId="32517"/>
    <cellStyle name="Good 2 2 3" xfId="33182"/>
    <cellStyle name="Good 2 2_AGL" xfId="32518"/>
    <cellStyle name="Good 2 3" xfId="32519"/>
    <cellStyle name="Good 2 4" xfId="33183"/>
    <cellStyle name="Good 2_AGL" xfId="32520"/>
    <cellStyle name="Good 3" xfId="1490"/>
    <cellStyle name="Good 3 2" xfId="32521"/>
    <cellStyle name="Good 3 3" xfId="33184"/>
    <cellStyle name="Good 3_AGL" xfId="32522"/>
    <cellStyle name="Good 4" xfId="32523"/>
    <cellStyle name="Good 5" xfId="33185"/>
    <cellStyle name="Header1" xfId="1380"/>
    <cellStyle name="Header1 2" xfId="32254"/>
    <cellStyle name="Header2" xfId="1381"/>
    <cellStyle name="Header2 2" xfId="3379"/>
    <cellStyle name="Header2 2 2" xfId="14591"/>
    <cellStyle name="Header2 2_Sheet10" xfId="33186"/>
    <cellStyle name="Header2 3" xfId="5604"/>
    <cellStyle name="Header2 3 2" xfId="16815"/>
    <cellStyle name="Header2 4" xfId="9360"/>
    <cellStyle name="Header2_AGL" xfId="32524"/>
    <cellStyle name="Heading" xfId="922"/>
    <cellStyle name="Heading 1" xfId="793" builtinId="16" customBuiltin="1"/>
    <cellStyle name="Heading 1 2" xfId="1382"/>
    <cellStyle name="Heading 1 2 2" xfId="1450"/>
    <cellStyle name="Heading 1 2 2 2" xfId="32525"/>
    <cellStyle name="Heading 1 2 2 3" xfId="33187"/>
    <cellStyle name="Heading 1 2 2_AGL" xfId="32526"/>
    <cellStyle name="Heading 1 2 3" xfId="32527"/>
    <cellStyle name="Heading 1 2 4" xfId="33188"/>
    <cellStyle name="Heading 1 2_AGL" xfId="32528"/>
    <cellStyle name="Heading 1 3" xfId="1383"/>
    <cellStyle name="Heading 1 3 2" xfId="1527"/>
    <cellStyle name="Heading 1 3 2 2" xfId="32529"/>
    <cellStyle name="Heading 1 3 2 3" xfId="33189"/>
    <cellStyle name="Heading 1 3 2_AGL" xfId="32530"/>
    <cellStyle name="Heading 1 3 3" xfId="32531"/>
    <cellStyle name="Heading 1 3 4" xfId="33190"/>
    <cellStyle name="Heading 1 3_AGL" xfId="32532"/>
    <cellStyle name="Heading 1 4" xfId="1491"/>
    <cellStyle name="Heading 1 4 2" xfId="32533"/>
    <cellStyle name="Heading 1 4 3" xfId="33191"/>
    <cellStyle name="Heading 1 4_AGL" xfId="32534"/>
    <cellStyle name="Heading 1 5" xfId="32535"/>
    <cellStyle name="Heading 1 6" xfId="33192"/>
    <cellStyle name="Heading 2" xfId="794" builtinId="17" customBuiltin="1"/>
    <cellStyle name="Heading 2 2" xfId="923"/>
    <cellStyle name="Heading 2 2 2" xfId="1408"/>
    <cellStyle name="Heading 2 2 2 2" xfId="32536"/>
    <cellStyle name="Heading 2 2 2 3" xfId="33193"/>
    <cellStyle name="Heading 2 2 2_AGL" xfId="32537"/>
    <cellStyle name="Heading 2 2 3" xfId="32538"/>
    <cellStyle name="Heading 2 2 4" xfId="33194"/>
    <cellStyle name="Heading 2 2_AGL" xfId="32539"/>
    <cellStyle name="Heading 2 3" xfId="1384"/>
    <cellStyle name="Heading 2 3 2" xfId="32540"/>
    <cellStyle name="Heading 2 3 3" xfId="33195"/>
    <cellStyle name="Heading 2 3_AGL" xfId="32541"/>
    <cellStyle name="Heading 2 4" xfId="1492"/>
    <cellStyle name="Heading 2 4 2" xfId="32542"/>
    <cellStyle name="Heading 2 4 3" xfId="33196"/>
    <cellStyle name="Heading 2 4_AGL" xfId="32543"/>
    <cellStyle name="Heading 2 5" xfId="32544"/>
    <cellStyle name="Heading 2 6" xfId="33197"/>
    <cellStyle name="Heading 3" xfId="795" builtinId="18" customBuiltin="1"/>
    <cellStyle name="Heading 3 2" xfId="924"/>
    <cellStyle name="Heading 3 2 2" xfId="32545"/>
    <cellStyle name="Heading 3 2 3" xfId="33198"/>
    <cellStyle name="Heading 3 2_AGL" xfId="32546"/>
    <cellStyle name="Heading 3 3" xfId="1385"/>
    <cellStyle name="Heading 3 3 2" xfId="32547"/>
    <cellStyle name="Heading 3 3 3" xfId="33199"/>
    <cellStyle name="Heading 3 3_AGL" xfId="32548"/>
    <cellStyle name="Heading 3 4" xfId="1493"/>
    <cellStyle name="Heading 3 4 2" xfId="32549"/>
    <cellStyle name="Heading 3 4 3" xfId="33200"/>
    <cellStyle name="Heading 3 4_AGL" xfId="32550"/>
    <cellStyle name="Heading 3 5" xfId="32551"/>
    <cellStyle name="Heading 3 6" xfId="33201"/>
    <cellStyle name="Heading 4" xfId="796" builtinId="19" customBuiltin="1"/>
    <cellStyle name="Heading 4 2" xfId="925"/>
    <cellStyle name="Heading 4 2 2" xfId="1409"/>
    <cellStyle name="Heading 4 2 2 2" xfId="32552"/>
    <cellStyle name="Heading 4 2 2 3" xfId="33202"/>
    <cellStyle name="Heading 4 2 2_AGL" xfId="32553"/>
    <cellStyle name="Heading 4 2 3" xfId="32554"/>
    <cellStyle name="Heading 4 2 4" xfId="33203"/>
    <cellStyle name="Heading 4 2_AGL" xfId="32555"/>
    <cellStyle name="Heading 4 3" xfId="1494"/>
    <cellStyle name="Heading 4 3 2" xfId="32556"/>
    <cellStyle name="Heading 4 3 3" xfId="33204"/>
    <cellStyle name="Heading 4 3_AGL" xfId="32557"/>
    <cellStyle name="Heading 4 4" xfId="32558"/>
    <cellStyle name="Heading 4 5" xfId="33205"/>
    <cellStyle name="Heading 5" xfId="32255"/>
    <cellStyle name="Heading 6" xfId="33206"/>
    <cellStyle name="Heading1" xfId="926"/>
    <cellStyle name="Heading1 2" xfId="32256"/>
    <cellStyle name="Heading1 3" xfId="33207"/>
    <cellStyle name="Heading1_AGL" xfId="32559"/>
    <cellStyle name="Headline" xfId="927"/>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10" xfId="247" hidden="1"/>
    <cellStyle name="Hyperlink 10" xfId="645" hidden="1"/>
    <cellStyle name="Hyperlink 10" xfId="2245" hidden="1"/>
    <cellStyle name="Hyperlink 10" xfId="2643" hidden="1"/>
    <cellStyle name="Hyperlink 10" xfId="3830" hidden="1"/>
    <cellStyle name="Hyperlink 10" xfId="2824" hidden="1"/>
    <cellStyle name="Hyperlink 10" xfId="4213" hidden="1"/>
    <cellStyle name="Hyperlink 10" xfId="3853" hidden="1"/>
    <cellStyle name="Hyperlink 10" xfId="5678" hidden="1"/>
    <cellStyle name="Hyperlink 10" xfId="4543" hidden="1"/>
    <cellStyle name="Hyperlink 10" xfId="5875" hidden="1"/>
    <cellStyle name="Hyperlink 10" xfId="5846" hidden="1"/>
    <cellStyle name="Hyperlink 10" xfId="5863" hidden="1"/>
    <cellStyle name="Hyperlink 10" xfId="6771" hidden="1"/>
    <cellStyle name="Hyperlink 10" xfId="5491" hidden="1"/>
    <cellStyle name="Hyperlink 10" xfId="7728" hidden="1"/>
    <cellStyle name="Hyperlink 10" xfId="5792" hidden="1"/>
    <cellStyle name="Hyperlink 10" xfId="8655" hidden="1"/>
    <cellStyle name="Hyperlink 10" xfId="10211" hidden="1"/>
    <cellStyle name="Hyperlink 10" xfId="10605" hidden="1"/>
    <cellStyle name="Hyperlink 10" xfId="11575" hidden="1"/>
    <cellStyle name="Hyperlink 10" xfId="11973" hidden="1"/>
    <cellStyle name="Hyperlink 10" xfId="13457" hidden="1"/>
    <cellStyle name="Hyperlink 10" xfId="13855" hidden="1"/>
    <cellStyle name="Hyperlink 10" xfId="15041" hidden="1"/>
    <cellStyle name="Hyperlink 10" xfId="14036" hidden="1"/>
    <cellStyle name="Hyperlink 10" xfId="15424" hidden="1"/>
    <cellStyle name="Hyperlink 10" xfId="15064" hidden="1"/>
    <cellStyle name="Hyperlink 10" xfId="16889" hidden="1"/>
    <cellStyle name="Hyperlink 10" xfId="15754" hidden="1"/>
    <cellStyle name="Hyperlink 10" xfId="17086" hidden="1"/>
    <cellStyle name="Hyperlink 10" xfId="17057" hidden="1"/>
    <cellStyle name="Hyperlink 10" xfId="17074" hidden="1"/>
    <cellStyle name="Hyperlink 10" xfId="17982" hidden="1"/>
    <cellStyle name="Hyperlink 10" xfId="16702" hidden="1"/>
    <cellStyle name="Hyperlink 10" xfId="18939" hidden="1"/>
    <cellStyle name="Hyperlink 10" xfId="17003" hidden="1"/>
    <cellStyle name="Hyperlink 10" xfId="19866" hidden="1"/>
    <cellStyle name="Hyperlink 10" xfId="21422" hidden="1"/>
    <cellStyle name="Hyperlink 10" xfId="21816" hidden="1"/>
    <cellStyle name="Hyperlink 10" xfId="13120" hidden="1"/>
    <cellStyle name="Hyperlink 10" xfId="12134" hidden="1"/>
    <cellStyle name="Hyperlink 10" xfId="23147" hidden="1"/>
    <cellStyle name="Hyperlink 10" xfId="23545" hidden="1"/>
    <cellStyle name="Hyperlink 10" xfId="24457" hidden="1"/>
    <cellStyle name="Hyperlink 10" xfId="23726" hidden="1"/>
    <cellStyle name="Hyperlink 10" xfId="24837" hidden="1"/>
    <cellStyle name="Hyperlink 10" xfId="24480" hidden="1"/>
    <cellStyle name="Hyperlink 10" xfId="26301" hidden="1"/>
    <cellStyle name="Hyperlink 10" xfId="25167" hidden="1"/>
    <cellStyle name="Hyperlink 10" xfId="26498" hidden="1"/>
    <cellStyle name="Hyperlink 10" xfId="26469" hidden="1"/>
    <cellStyle name="Hyperlink 10" xfId="26486" hidden="1"/>
    <cellStyle name="Hyperlink 10" xfId="27394" hidden="1"/>
    <cellStyle name="Hyperlink 10" xfId="26115" hidden="1"/>
    <cellStyle name="Hyperlink 10" xfId="28351" hidden="1"/>
    <cellStyle name="Hyperlink 10" xfId="26415" hidden="1"/>
    <cellStyle name="Hyperlink 10" xfId="29278" hidden="1"/>
    <cellStyle name="Hyperlink 10" xfId="30833" hidden="1"/>
    <cellStyle name="Hyperlink 10" xfId="31227"/>
    <cellStyle name="Hyperlink 10 2" xfId="1661"/>
    <cellStyle name="Hyperlink 10 3" xfId="1662"/>
    <cellStyle name="Hyperlink 10 9" xfId="32560"/>
    <cellStyle name="Hyperlink 10_AGL" xfId="32561"/>
    <cellStyle name="Hyperlink 100" xfId="427" hidden="1"/>
    <cellStyle name="Hyperlink 100" xfId="761" hidden="1"/>
    <cellStyle name="Hyperlink 100" xfId="2425" hidden="1"/>
    <cellStyle name="Hyperlink 100" xfId="2759" hidden="1"/>
    <cellStyle name="Hyperlink 100" xfId="2212" hidden="1"/>
    <cellStyle name="Hyperlink 100" xfId="4013" hidden="1"/>
    <cellStyle name="Hyperlink 100" xfId="5121" hidden="1"/>
    <cellStyle name="Hyperlink 100" xfId="4739" hidden="1"/>
    <cellStyle name="Hyperlink 100" xfId="6081" hidden="1"/>
    <cellStyle name="Hyperlink 100" xfId="4056" hidden="1"/>
    <cellStyle name="Hyperlink 100" xfId="7064" hidden="1"/>
    <cellStyle name="Hyperlink 100" xfId="6686" hidden="1"/>
    <cellStyle name="Hyperlink 100" xfId="8021" hidden="1"/>
    <cellStyle name="Hyperlink 100" xfId="7644" hidden="1"/>
    <cellStyle name="Hyperlink 100" xfId="8939" hidden="1"/>
    <cellStyle name="Hyperlink 100" xfId="8577" hidden="1"/>
    <cellStyle name="Hyperlink 100" xfId="9727" hidden="1"/>
    <cellStyle name="Hyperlink 100" xfId="9416" hidden="1"/>
    <cellStyle name="Hyperlink 100" xfId="10391" hidden="1"/>
    <cellStyle name="Hyperlink 100" xfId="10721" hidden="1"/>
    <cellStyle name="Hyperlink 100" xfId="11755" hidden="1"/>
    <cellStyle name="Hyperlink 100" xfId="12089" hidden="1"/>
    <cellStyle name="Hyperlink 100" xfId="13637" hidden="1"/>
    <cellStyle name="Hyperlink 100" xfId="13971" hidden="1"/>
    <cellStyle name="Hyperlink 100" xfId="13424" hidden="1"/>
    <cellStyle name="Hyperlink 100" xfId="15224" hidden="1"/>
    <cellStyle name="Hyperlink 100" xfId="16332" hidden="1"/>
    <cellStyle name="Hyperlink 100" xfId="15950" hidden="1"/>
    <cellStyle name="Hyperlink 100" xfId="17292" hidden="1"/>
    <cellStyle name="Hyperlink 100" xfId="15267" hidden="1"/>
    <cellStyle name="Hyperlink 100" xfId="18275" hidden="1"/>
    <cellStyle name="Hyperlink 100" xfId="17897" hidden="1"/>
    <cellStyle name="Hyperlink 100" xfId="19232" hidden="1"/>
    <cellStyle name="Hyperlink 100" xfId="18855" hidden="1"/>
    <cellStyle name="Hyperlink 100" xfId="20150" hidden="1"/>
    <cellStyle name="Hyperlink 100" xfId="19788" hidden="1"/>
    <cellStyle name="Hyperlink 100" xfId="20938" hidden="1"/>
    <cellStyle name="Hyperlink 100" xfId="20627" hidden="1"/>
    <cellStyle name="Hyperlink 100" xfId="21602" hidden="1"/>
    <cellStyle name="Hyperlink 100" xfId="21932" hidden="1"/>
    <cellStyle name="Hyperlink 100" xfId="11550" hidden="1"/>
    <cellStyle name="Hyperlink 100" xfId="22559" hidden="1"/>
    <cellStyle name="Hyperlink 100" xfId="23327" hidden="1"/>
    <cellStyle name="Hyperlink 100" xfId="23661" hidden="1"/>
    <cellStyle name="Hyperlink 100" xfId="23114" hidden="1"/>
    <cellStyle name="Hyperlink 100" xfId="24637" hidden="1"/>
    <cellStyle name="Hyperlink 100" xfId="25745" hidden="1"/>
    <cellStyle name="Hyperlink 100" xfId="25363" hidden="1"/>
    <cellStyle name="Hyperlink 100" xfId="26704" hidden="1"/>
    <cellStyle name="Hyperlink 100" xfId="24680" hidden="1"/>
    <cellStyle name="Hyperlink 100" xfId="27687" hidden="1"/>
    <cellStyle name="Hyperlink 100" xfId="27309" hidden="1"/>
    <cellStyle name="Hyperlink 100" xfId="28644" hidden="1"/>
    <cellStyle name="Hyperlink 100" xfId="28267" hidden="1"/>
    <cellStyle name="Hyperlink 100" xfId="29562" hidden="1"/>
    <cellStyle name="Hyperlink 100" xfId="29200" hidden="1"/>
    <cellStyle name="Hyperlink 100" xfId="30349" hidden="1"/>
    <cellStyle name="Hyperlink 100" xfId="30038" hidden="1"/>
    <cellStyle name="Hyperlink 100" xfId="31013" hidden="1"/>
    <cellStyle name="Hyperlink 100" xfId="31343"/>
    <cellStyle name="Hyperlink 100 2" xfId="1663"/>
    <cellStyle name="Hyperlink 100 3" xfId="1664"/>
    <cellStyle name="Hyperlink 100 9" xfId="32562"/>
    <cellStyle name="Hyperlink 100_AGL" xfId="32563"/>
    <cellStyle name="Hyperlink 101" xfId="429" hidden="1"/>
    <cellStyle name="Hyperlink 101" xfId="763" hidden="1"/>
    <cellStyle name="Hyperlink 101" xfId="2427" hidden="1"/>
    <cellStyle name="Hyperlink 101" xfId="2761" hidden="1"/>
    <cellStyle name="Hyperlink 101" xfId="2208" hidden="1"/>
    <cellStyle name="Hyperlink 101" xfId="4015" hidden="1"/>
    <cellStyle name="Hyperlink 101" xfId="5119" hidden="1"/>
    <cellStyle name="Hyperlink 101" xfId="4172" hidden="1"/>
    <cellStyle name="Hyperlink 101" xfId="6079" hidden="1"/>
    <cellStyle name="Hyperlink 101" xfId="5743" hidden="1"/>
    <cellStyle name="Hyperlink 101" xfId="7062" hidden="1"/>
    <cellStyle name="Hyperlink 101" xfId="4865" hidden="1"/>
    <cellStyle name="Hyperlink 101" xfId="8019" hidden="1"/>
    <cellStyle name="Hyperlink 101" xfId="6669" hidden="1"/>
    <cellStyle name="Hyperlink 101" xfId="8937" hidden="1"/>
    <cellStyle name="Hyperlink 101" xfId="7629" hidden="1"/>
    <cellStyle name="Hyperlink 101" xfId="9725" hidden="1"/>
    <cellStyle name="Hyperlink 101" xfId="8564" hidden="1"/>
    <cellStyle name="Hyperlink 101" xfId="10393" hidden="1"/>
    <cellStyle name="Hyperlink 101" xfId="10723" hidden="1"/>
    <cellStyle name="Hyperlink 101" xfId="11757" hidden="1"/>
    <cellStyle name="Hyperlink 101" xfId="12091" hidden="1"/>
    <cellStyle name="Hyperlink 101" xfId="13639" hidden="1"/>
    <cellStyle name="Hyperlink 101" xfId="13973" hidden="1"/>
    <cellStyle name="Hyperlink 101" xfId="13420" hidden="1"/>
    <cellStyle name="Hyperlink 101" xfId="15226" hidden="1"/>
    <cellStyle name="Hyperlink 101" xfId="16330" hidden="1"/>
    <cellStyle name="Hyperlink 101" xfId="15383" hidden="1"/>
    <cellStyle name="Hyperlink 101" xfId="17290" hidden="1"/>
    <cellStyle name="Hyperlink 101" xfId="16954" hidden="1"/>
    <cellStyle name="Hyperlink 101" xfId="18273" hidden="1"/>
    <cellStyle name="Hyperlink 101" xfId="16076" hidden="1"/>
    <cellStyle name="Hyperlink 101" xfId="19230" hidden="1"/>
    <cellStyle name="Hyperlink 101" xfId="17880" hidden="1"/>
    <cellStyle name="Hyperlink 101" xfId="20148" hidden="1"/>
    <cellStyle name="Hyperlink 101" xfId="18840" hidden="1"/>
    <cellStyle name="Hyperlink 101" xfId="20936" hidden="1"/>
    <cellStyle name="Hyperlink 101" xfId="19775" hidden="1"/>
    <cellStyle name="Hyperlink 101" xfId="21604" hidden="1"/>
    <cellStyle name="Hyperlink 101" xfId="21934" hidden="1"/>
    <cellStyle name="Hyperlink 101" xfId="11546" hidden="1"/>
    <cellStyle name="Hyperlink 101" xfId="22561" hidden="1"/>
    <cellStyle name="Hyperlink 101" xfId="23329" hidden="1"/>
    <cellStyle name="Hyperlink 101" xfId="23663" hidden="1"/>
    <cellStyle name="Hyperlink 101" xfId="23110" hidden="1"/>
    <cellStyle name="Hyperlink 101" xfId="24639" hidden="1"/>
    <cellStyle name="Hyperlink 101" xfId="25743" hidden="1"/>
    <cellStyle name="Hyperlink 101" xfId="24796" hidden="1"/>
    <cellStyle name="Hyperlink 101" xfId="26702" hidden="1"/>
    <cellStyle name="Hyperlink 101" xfId="26366" hidden="1"/>
    <cellStyle name="Hyperlink 101" xfId="27685" hidden="1"/>
    <cellStyle name="Hyperlink 101" xfId="25489" hidden="1"/>
    <cellStyle name="Hyperlink 101" xfId="28642" hidden="1"/>
    <cellStyle name="Hyperlink 101" xfId="27292" hidden="1"/>
    <cellStyle name="Hyperlink 101" xfId="29560" hidden="1"/>
    <cellStyle name="Hyperlink 101" xfId="28252" hidden="1"/>
    <cellStyle name="Hyperlink 101" xfId="30347" hidden="1"/>
    <cellStyle name="Hyperlink 101" xfId="29187" hidden="1"/>
    <cellStyle name="Hyperlink 101" xfId="31015" hidden="1"/>
    <cellStyle name="Hyperlink 101" xfId="31345"/>
    <cellStyle name="Hyperlink 101 2" xfId="1665"/>
    <cellStyle name="Hyperlink 101 3" xfId="1666"/>
    <cellStyle name="Hyperlink 101 9" xfId="32564"/>
    <cellStyle name="Hyperlink 101_AGL" xfId="32565"/>
    <cellStyle name="Hyperlink 102" xfId="431" hidden="1"/>
    <cellStyle name="Hyperlink 102" xfId="765" hidden="1"/>
    <cellStyle name="Hyperlink 102" xfId="2429" hidden="1"/>
    <cellStyle name="Hyperlink 102" xfId="2763" hidden="1"/>
    <cellStyle name="Hyperlink 102" xfId="2204" hidden="1"/>
    <cellStyle name="Hyperlink 102" xfId="4017" hidden="1"/>
    <cellStyle name="Hyperlink 102" xfId="5117" hidden="1"/>
    <cellStyle name="Hyperlink 102" xfId="4738" hidden="1"/>
    <cellStyle name="Hyperlink 102" xfId="6077" hidden="1"/>
    <cellStyle name="Hyperlink 102" xfId="5670" hidden="1"/>
    <cellStyle name="Hyperlink 102" xfId="7060" hidden="1"/>
    <cellStyle name="Hyperlink 102" xfId="6685" hidden="1"/>
    <cellStyle name="Hyperlink 102" xfId="8017" hidden="1"/>
    <cellStyle name="Hyperlink 102" xfId="7643" hidden="1"/>
    <cellStyle name="Hyperlink 102" xfId="8935" hidden="1"/>
    <cellStyle name="Hyperlink 102" xfId="8576" hidden="1"/>
    <cellStyle name="Hyperlink 102" xfId="9723" hidden="1"/>
    <cellStyle name="Hyperlink 102" xfId="9415" hidden="1"/>
    <cellStyle name="Hyperlink 102" xfId="10395" hidden="1"/>
    <cellStyle name="Hyperlink 102" xfId="10725" hidden="1"/>
    <cellStyle name="Hyperlink 102" xfId="11759" hidden="1"/>
    <cellStyle name="Hyperlink 102" xfId="12093" hidden="1"/>
    <cellStyle name="Hyperlink 102" xfId="13641" hidden="1"/>
    <cellStyle name="Hyperlink 102" xfId="13975" hidden="1"/>
    <cellStyle name="Hyperlink 102" xfId="13416" hidden="1"/>
    <cellStyle name="Hyperlink 102" xfId="15228" hidden="1"/>
    <cellStyle name="Hyperlink 102" xfId="16328" hidden="1"/>
    <cellStyle name="Hyperlink 102" xfId="15949" hidden="1"/>
    <cellStyle name="Hyperlink 102" xfId="17288" hidden="1"/>
    <cellStyle name="Hyperlink 102" xfId="16881" hidden="1"/>
    <cellStyle name="Hyperlink 102" xfId="18271" hidden="1"/>
    <cellStyle name="Hyperlink 102" xfId="17896" hidden="1"/>
    <cellStyle name="Hyperlink 102" xfId="19228" hidden="1"/>
    <cellStyle name="Hyperlink 102" xfId="18854" hidden="1"/>
    <cellStyle name="Hyperlink 102" xfId="20146" hidden="1"/>
    <cellStyle name="Hyperlink 102" xfId="19787" hidden="1"/>
    <cellStyle name="Hyperlink 102" xfId="20934" hidden="1"/>
    <cellStyle name="Hyperlink 102" xfId="20626" hidden="1"/>
    <cellStyle name="Hyperlink 102" xfId="21606" hidden="1"/>
    <cellStyle name="Hyperlink 102" xfId="21936" hidden="1"/>
    <cellStyle name="Hyperlink 102" xfId="11542" hidden="1"/>
    <cellStyle name="Hyperlink 102" xfId="22563" hidden="1"/>
    <cellStyle name="Hyperlink 102" xfId="23331" hidden="1"/>
    <cellStyle name="Hyperlink 102" xfId="23665" hidden="1"/>
    <cellStyle name="Hyperlink 102" xfId="23106" hidden="1"/>
    <cellStyle name="Hyperlink 102" xfId="24641" hidden="1"/>
    <cellStyle name="Hyperlink 102" xfId="25741" hidden="1"/>
    <cellStyle name="Hyperlink 102" xfId="25362" hidden="1"/>
    <cellStyle name="Hyperlink 102" xfId="26700" hidden="1"/>
    <cellStyle name="Hyperlink 102" xfId="26293" hidden="1"/>
    <cellStyle name="Hyperlink 102" xfId="27683" hidden="1"/>
    <cellStyle name="Hyperlink 102" xfId="27308" hidden="1"/>
    <cellStyle name="Hyperlink 102" xfId="28640" hidden="1"/>
    <cellStyle name="Hyperlink 102" xfId="28266" hidden="1"/>
    <cellStyle name="Hyperlink 102" xfId="29558" hidden="1"/>
    <cellStyle name="Hyperlink 102" xfId="29199" hidden="1"/>
    <cellStyle name="Hyperlink 102" xfId="30345" hidden="1"/>
    <cellStyle name="Hyperlink 102" xfId="30037" hidden="1"/>
    <cellStyle name="Hyperlink 102" xfId="31017" hidden="1"/>
    <cellStyle name="Hyperlink 102" xfId="31347"/>
    <cellStyle name="Hyperlink 102 2" xfId="1667"/>
    <cellStyle name="Hyperlink 102 3" xfId="1668"/>
    <cellStyle name="Hyperlink 102 9" xfId="32566"/>
    <cellStyle name="Hyperlink 102_AGL" xfId="32567"/>
    <cellStyle name="Hyperlink 103" xfId="433" hidden="1"/>
    <cellStyle name="Hyperlink 103" xfId="767" hidden="1"/>
    <cellStyle name="Hyperlink 103" xfId="2431" hidden="1"/>
    <cellStyle name="Hyperlink 103" xfId="2765" hidden="1"/>
    <cellStyle name="Hyperlink 103" xfId="2200" hidden="1"/>
    <cellStyle name="Hyperlink 103" xfId="4019" hidden="1"/>
    <cellStyle name="Hyperlink 103" xfId="5115" hidden="1"/>
    <cellStyle name="Hyperlink 103" xfId="4654" hidden="1"/>
    <cellStyle name="Hyperlink 103" xfId="6075" hidden="1"/>
    <cellStyle name="Hyperlink 103" xfId="4735" hidden="1"/>
    <cellStyle name="Hyperlink 103" xfId="7058" hidden="1"/>
    <cellStyle name="Hyperlink 103" xfId="6603" hidden="1"/>
    <cellStyle name="Hyperlink 103" xfId="8015" hidden="1"/>
    <cellStyle name="Hyperlink 103" xfId="7566" hidden="1"/>
    <cellStyle name="Hyperlink 103" xfId="8933" hidden="1"/>
    <cellStyle name="Hyperlink 103" xfId="8507" hidden="1"/>
    <cellStyle name="Hyperlink 103" xfId="9721" hidden="1"/>
    <cellStyle name="Hyperlink 103" xfId="9374" hidden="1"/>
    <cellStyle name="Hyperlink 103" xfId="10397" hidden="1"/>
    <cellStyle name="Hyperlink 103" xfId="10727" hidden="1"/>
    <cellStyle name="Hyperlink 103" xfId="11761" hidden="1"/>
    <cellStyle name="Hyperlink 103" xfId="12095" hidden="1"/>
    <cellStyle name="Hyperlink 103" xfId="13643" hidden="1"/>
    <cellStyle name="Hyperlink 103" xfId="13977" hidden="1"/>
    <cellStyle name="Hyperlink 103" xfId="13412" hidden="1"/>
    <cellStyle name="Hyperlink 103" xfId="15230" hidden="1"/>
    <cellStyle name="Hyperlink 103" xfId="16326" hidden="1"/>
    <cellStyle name="Hyperlink 103" xfId="15865" hidden="1"/>
    <cellStyle name="Hyperlink 103" xfId="17286" hidden="1"/>
    <cellStyle name="Hyperlink 103" xfId="15946" hidden="1"/>
    <cellStyle name="Hyperlink 103" xfId="18269" hidden="1"/>
    <cellStyle name="Hyperlink 103" xfId="17814" hidden="1"/>
    <cellStyle name="Hyperlink 103" xfId="19226" hidden="1"/>
    <cellStyle name="Hyperlink 103" xfId="18777" hidden="1"/>
    <cellStyle name="Hyperlink 103" xfId="20144" hidden="1"/>
    <cellStyle name="Hyperlink 103" xfId="19718" hidden="1"/>
    <cellStyle name="Hyperlink 103" xfId="20932" hidden="1"/>
    <cellStyle name="Hyperlink 103" xfId="20585" hidden="1"/>
    <cellStyle name="Hyperlink 103" xfId="21608" hidden="1"/>
    <cellStyle name="Hyperlink 103" xfId="21938" hidden="1"/>
    <cellStyle name="Hyperlink 103" xfId="11538" hidden="1"/>
    <cellStyle name="Hyperlink 103" xfId="22565" hidden="1"/>
    <cellStyle name="Hyperlink 103" xfId="23333" hidden="1"/>
    <cellStyle name="Hyperlink 103" xfId="23667" hidden="1"/>
    <cellStyle name="Hyperlink 103" xfId="23102" hidden="1"/>
    <cellStyle name="Hyperlink 103" xfId="24643" hidden="1"/>
    <cellStyle name="Hyperlink 103" xfId="25739" hidden="1"/>
    <cellStyle name="Hyperlink 103" xfId="25278" hidden="1"/>
    <cellStyle name="Hyperlink 103" xfId="26698" hidden="1"/>
    <cellStyle name="Hyperlink 103" xfId="25359" hidden="1"/>
    <cellStyle name="Hyperlink 103" xfId="27681" hidden="1"/>
    <cellStyle name="Hyperlink 103" xfId="27226" hidden="1"/>
    <cellStyle name="Hyperlink 103" xfId="28638" hidden="1"/>
    <cellStyle name="Hyperlink 103" xfId="28189" hidden="1"/>
    <cellStyle name="Hyperlink 103" xfId="29556" hidden="1"/>
    <cellStyle name="Hyperlink 103" xfId="29130" hidden="1"/>
    <cellStyle name="Hyperlink 103" xfId="30343" hidden="1"/>
    <cellStyle name="Hyperlink 103" xfId="29996" hidden="1"/>
    <cellStyle name="Hyperlink 103" xfId="31019" hidden="1"/>
    <cellStyle name="Hyperlink 103" xfId="31349"/>
    <cellStyle name="Hyperlink 103 2" xfId="1669"/>
    <cellStyle name="Hyperlink 103 3" xfId="1670"/>
    <cellStyle name="Hyperlink 103 9" xfId="32568"/>
    <cellStyle name="Hyperlink 103_AGL" xfId="32569"/>
    <cellStyle name="Hyperlink 104" xfId="435" hidden="1"/>
    <cellStyle name="Hyperlink 104" xfId="769" hidden="1"/>
    <cellStyle name="Hyperlink 104" xfId="2433" hidden="1"/>
    <cellStyle name="Hyperlink 104" xfId="2767" hidden="1"/>
    <cellStyle name="Hyperlink 104" xfId="2196" hidden="1"/>
    <cellStyle name="Hyperlink 104" xfId="4021" hidden="1"/>
    <cellStyle name="Hyperlink 104" xfId="5113" hidden="1"/>
    <cellStyle name="Hyperlink 104" xfId="4046" hidden="1"/>
    <cellStyle name="Hyperlink 104" xfId="6073" hidden="1"/>
    <cellStyle name="Hyperlink 104" xfId="5603" hidden="1"/>
    <cellStyle name="Hyperlink 104" xfId="7056" hidden="1"/>
    <cellStyle name="Hyperlink 104" xfId="4653" hidden="1"/>
    <cellStyle name="Hyperlink 104" xfId="8013" hidden="1"/>
    <cellStyle name="Hyperlink 104" xfId="5675" hidden="1"/>
    <cellStyle name="Hyperlink 104" xfId="8931" hidden="1"/>
    <cellStyle name="Hyperlink 104" xfId="5694" hidden="1"/>
    <cellStyle name="Hyperlink 104" xfId="9719" hidden="1"/>
    <cellStyle name="Hyperlink 104" xfId="5737" hidden="1"/>
    <cellStyle name="Hyperlink 104" xfId="10399" hidden="1"/>
    <cellStyle name="Hyperlink 104" xfId="10729" hidden="1"/>
    <cellStyle name="Hyperlink 104" xfId="11763" hidden="1"/>
    <cellStyle name="Hyperlink 104" xfId="12097" hidden="1"/>
    <cellStyle name="Hyperlink 104" xfId="13645" hidden="1"/>
    <cellStyle name="Hyperlink 104" xfId="13979" hidden="1"/>
    <cellStyle name="Hyperlink 104" xfId="13408" hidden="1"/>
    <cellStyle name="Hyperlink 104" xfId="15232" hidden="1"/>
    <cellStyle name="Hyperlink 104" xfId="16324" hidden="1"/>
    <cellStyle name="Hyperlink 104" xfId="15257" hidden="1"/>
    <cellStyle name="Hyperlink 104" xfId="17284" hidden="1"/>
    <cellStyle name="Hyperlink 104" xfId="16814" hidden="1"/>
    <cellStyle name="Hyperlink 104" xfId="18267" hidden="1"/>
    <cellStyle name="Hyperlink 104" xfId="15864" hidden="1"/>
    <cellStyle name="Hyperlink 104" xfId="19224" hidden="1"/>
    <cellStyle name="Hyperlink 104" xfId="16886" hidden="1"/>
    <cellStyle name="Hyperlink 104" xfId="20142" hidden="1"/>
    <cellStyle name="Hyperlink 104" xfId="16905" hidden="1"/>
    <cellStyle name="Hyperlink 104" xfId="20930" hidden="1"/>
    <cellStyle name="Hyperlink 104" xfId="16948" hidden="1"/>
    <cellStyle name="Hyperlink 104" xfId="21610" hidden="1"/>
    <cellStyle name="Hyperlink 104" xfId="21940" hidden="1"/>
    <cellStyle name="Hyperlink 104" xfId="11534" hidden="1"/>
    <cellStyle name="Hyperlink 104" xfId="22567" hidden="1"/>
    <cellStyle name="Hyperlink 104" xfId="23335" hidden="1"/>
    <cellStyle name="Hyperlink 104" xfId="23669" hidden="1"/>
    <cellStyle name="Hyperlink 104" xfId="23098" hidden="1"/>
    <cellStyle name="Hyperlink 104" xfId="24645" hidden="1"/>
    <cellStyle name="Hyperlink 104" xfId="25737" hidden="1"/>
    <cellStyle name="Hyperlink 104" xfId="24670" hidden="1"/>
    <cellStyle name="Hyperlink 104" xfId="26696" hidden="1"/>
    <cellStyle name="Hyperlink 104" xfId="26227" hidden="1"/>
    <cellStyle name="Hyperlink 104" xfId="27679" hidden="1"/>
    <cellStyle name="Hyperlink 104" xfId="25277" hidden="1"/>
    <cellStyle name="Hyperlink 104" xfId="28636" hidden="1"/>
    <cellStyle name="Hyperlink 104" xfId="26298" hidden="1"/>
    <cellStyle name="Hyperlink 104" xfId="29554" hidden="1"/>
    <cellStyle name="Hyperlink 104" xfId="26317" hidden="1"/>
    <cellStyle name="Hyperlink 104" xfId="30341" hidden="1"/>
    <cellStyle name="Hyperlink 104" xfId="26360" hidden="1"/>
    <cellStyle name="Hyperlink 104" xfId="31021" hidden="1"/>
    <cellStyle name="Hyperlink 104" xfId="31351"/>
    <cellStyle name="Hyperlink 104 2" xfId="1671"/>
    <cellStyle name="Hyperlink 104 3" xfId="1672"/>
    <cellStyle name="Hyperlink 104 9" xfId="32570"/>
    <cellStyle name="Hyperlink 104_AGL" xfId="32571"/>
    <cellStyle name="Hyperlink 105" xfId="437" hidden="1"/>
    <cellStyle name="Hyperlink 105" xfId="771" hidden="1"/>
    <cellStyle name="Hyperlink 105" xfId="2435" hidden="1"/>
    <cellStyle name="Hyperlink 105" xfId="2769" hidden="1"/>
    <cellStyle name="Hyperlink 105" xfId="2192" hidden="1"/>
    <cellStyle name="Hyperlink 105" xfId="4023" hidden="1"/>
    <cellStyle name="Hyperlink 105" xfId="5111" hidden="1"/>
    <cellStyle name="Hyperlink 105" xfId="4773" hidden="1"/>
    <cellStyle name="Hyperlink 105" xfId="6071" hidden="1"/>
    <cellStyle name="Hyperlink 105" xfId="5745" hidden="1"/>
    <cellStyle name="Hyperlink 105" xfId="7054" hidden="1"/>
    <cellStyle name="Hyperlink 105" xfId="6720" hidden="1"/>
    <cellStyle name="Hyperlink 105" xfId="8011" hidden="1"/>
    <cellStyle name="Hyperlink 105" xfId="7678" hidden="1"/>
    <cellStyle name="Hyperlink 105" xfId="8929" hidden="1"/>
    <cellStyle name="Hyperlink 105" xfId="8608" hidden="1"/>
    <cellStyle name="Hyperlink 105" xfId="9717" hidden="1"/>
    <cellStyle name="Hyperlink 105" xfId="9433" hidden="1"/>
    <cellStyle name="Hyperlink 105" xfId="10401" hidden="1"/>
    <cellStyle name="Hyperlink 105" xfId="10731" hidden="1"/>
    <cellStyle name="Hyperlink 105" xfId="11765" hidden="1"/>
    <cellStyle name="Hyperlink 105" xfId="12099" hidden="1"/>
    <cellStyle name="Hyperlink 105" xfId="13647" hidden="1"/>
    <cellStyle name="Hyperlink 105" xfId="13981" hidden="1"/>
    <cellStyle name="Hyperlink 105" xfId="13404" hidden="1"/>
    <cellStyle name="Hyperlink 105" xfId="15234" hidden="1"/>
    <cellStyle name="Hyperlink 105" xfId="16322" hidden="1"/>
    <cellStyle name="Hyperlink 105" xfId="15984" hidden="1"/>
    <cellStyle name="Hyperlink 105" xfId="17282" hidden="1"/>
    <cellStyle name="Hyperlink 105" xfId="16956" hidden="1"/>
    <cellStyle name="Hyperlink 105" xfId="18265" hidden="1"/>
    <cellStyle name="Hyperlink 105" xfId="17931" hidden="1"/>
    <cellStyle name="Hyperlink 105" xfId="19222" hidden="1"/>
    <cellStyle name="Hyperlink 105" xfId="18889" hidden="1"/>
    <cellStyle name="Hyperlink 105" xfId="20140" hidden="1"/>
    <cellStyle name="Hyperlink 105" xfId="19819" hidden="1"/>
    <cellStyle name="Hyperlink 105" xfId="20928" hidden="1"/>
    <cellStyle name="Hyperlink 105" xfId="20644" hidden="1"/>
    <cellStyle name="Hyperlink 105" xfId="21612" hidden="1"/>
    <cellStyle name="Hyperlink 105" xfId="21942" hidden="1"/>
    <cellStyle name="Hyperlink 105" xfId="11530" hidden="1"/>
    <cellStyle name="Hyperlink 105" xfId="22569" hidden="1"/>
    <cellStyle name="Hyperlink 105" xfId="23337" hidden="1"/>
    <cellStyle name="Hyperlink 105" xfId="23671" hidden="1"/>
    <cellStyle name="Hyperlink 105" xfId="23094" hidden="1"/>
    <cellStyle name="Hyperlink 105" xfId="24647" hidden="1"/>
    <cellStyle name="Hyperlink 105" xfId="25735" hidden="1"/>
    <cellStyle name="Hyperlink 105" xfId="25397" hidden="1"/>
    <cellStyle name="Hyperlink 105" xfId="26694" hidden="1"/>
    <cellStyle name="Hyperlink 105" xfId="26368" hidden="1"/>
    <cellStyle name="Hyperlink 105" xfId="27677" hidden="1"/>
    <cellStyle name="Hyperlink 105" xfId="27343" hidden="1"/>
    <cellStyle name="Hyperlink 105" xfId="28634" hidden="1"/>
    <cellStyle name="Hyperlink 105" xfId="28301" hidden="1"/>
    <cellStyle name="Hyperlink 105" xfId="29552" hidden="1"/>
    <cellStyle name="Hyperlink 105" xfId="29231" hidden="1"/>
    <cellStyle name="Hyperlink 105" xfId="30339" hidden="1"/>
    <cellStyle name="Hyperlink 105" xfId="30055" hidden="1"/>
    <cellStyle name="Hyperlink 105" xfId="31023" hidden="1"/>
    <cellStyle name="Hyperlink 105" xfId="31353"/>
    <cellStyle name="Hyperlink 105 2" xfId="1673"/>
    <cellStyle name="Hyperlink 105 3" xfId="1674"/>
    <cellStyle name="Hyperlink 105 9" xfId="32572"/>
    <cellStyle name="Hyperlink 105_AGL" xfId="32573"/>
    <cellStyle name="Hyperlink 106" xfId="439" hidden="1"/>
    <cellStyle name="Hyperlink 106" xfId="773" hidden="1"/>
    <cellStyle name="Hyperlink 106" xfId="2437" hidden="1"/>
    <cellStyle name="Hyperlink 106" xfId="2771" hidden="1"/>
    <cellStyle name="Hyperlink 106" xfId="2188" hidden="1"/>
    <cellStyle name="Hyperlink 106" xfId="4025" hidden="1"/>
    <cellStyle name="Hyperlink 106" xfId="5109" hidden="1"/>
    <cellStyle name="Hyperlink 106" xfId="4696" hidden="1"/>
    <cellStyle name="Hyperlink 106" xfId="6069" hidden="1"/>
    <cellStyle name="Hyperlink 106" xfId="4622" hidden="1"/>
    <cellStyle name="Hyperlink 106" xfId="7052" hidden="1"/>
    <cellStyle name="Hyperlink 106" xfId="6645" hidden="1"/>
    <cellStyle name="Hyperlink 106" xfId="8009" hidden="1"/>
    <cellStyle name="Hyperlink 106" xfId="7606" hidden="1"/>
    <cellStyle name="Hyperlink 106" xfId="8927" hidden="1"/>
    <cellStyle name="Hyperlink 106" xfId="8544" hidden="1"/>
    <cellStyle name="Hyperlink 106" xfId="9715" hidden="1"/>
    <cellStyle name="Hyperlink 106" xfId="9396" hidden="1"/>
    <cellStyle name="Hyperlink 106" xfId="10403" hidden="1"/>
    <cellStyle name="Hyperlink 106" xfId="10733" hidden="1"/>
    <cellStyle name="Hyperlink 106" xfId="11767" hidden="1"/>
    <cellStyle name="Hyperlink 106" xfId="12101" hidden="1"/>
    <cellStyle name="Hyperlink 106" xfId="13649" hidden="1"/>
    <cellStyle name="Hyperlink 106" xfId="13983" hidden="1"/>
    <cellStyle name="Hyperlink 106" xfId="13400" hidden="1"/>
    <cellStyle name="Hyperlink 106" xfId="15236" hidden="1"/>
    <cellStyle name="Hyperlink 106" xfId="16320" hidden="1"/>
    <cellStyle name="Hyperlink 106" xfId="15907" hidden="1"/>
    <cellStyle name="Hyperlink 106" xfId="17280" hidden="1"/>
    <cellStyle name="Hyperlink 106" xfId="15833" hidden="1"/>
    <cellStyle name="Hyperlink 106" xfId="18263" hidden="1"/>
    <cellStyle name="Hyperlink 106" xfId="17856" hidden="1"/>
    <cellStyle name="Hyperlink 106" xfId="19220" hidden="1"/>
    <cellStyle name="Hyperlink 106" xfId="18817" hidden="1"/>
    <cellStyle name="Hyperlink 106" xfId="20138" hidden="1"/>
    <cellStyle name="Hyperlink 106" xfId="19755" hidden="1"/>
    <cellStyle name="Hyperlink 106" xfId="20926" hidden="1"/>
    <cellStyle name="Hyperlink 106" xfId="20607" hidden="1"/>
    <cellStyle name="Hyperlink 106" xfId="21614" hidden="1"/>
    <cellStyle name="Hyperlink 106" xfId="21944" hidden="1"/>
    <cellStyle name="Hyperlink 106" xfId="11526" hidden="1"/>
    <cellStyle name="Hyperlink 106" xfId="22571" hidden="1"/>
    <cellStyle name="Hyperlink 106" xfId="23339" hidden="1"/>
    <cellStyle name="Hyperlink 106" xfId="23673" hidden="1"/>
    <cellStyle name="Hyperlink 106" xfId="23090" hidden="1"/>
    <cellStyle name="Hyperlink 106" xfId="24649" hidden="1"/>
    <cellStyle name="Hyperlink 106" xfId="25733" hidden="1"/>
    <cellStyle name="Hyperlink 106" xfId="25320" hidden="1"/>
    <cellStyle name="Hyperlink 106" xfId="26692" hidden="1"/>
    <cellStyle name="Hyperlink 106" xfId="25246" hidden="1"/>
    <cellStyle name="Hyperlink 106" xfId="27675" hidden="1"/>
    <cellStyle name="Hyperlink 106" xfId="27268" hidden="1"/>
    <cellStyle name="Hyperlink 106" xfId="28632" hidden="1"/>
    <cellStyle name="Hyperlink 106" xfId="28229" hidden="1"/>
    <cellStyle name="Hyperlink 106" xfId="29550" hidden="1"/>
    <cellStyle name="Hyperlink 106" xfId="29167" hidden="1"/>
    <cellStyle name="Hyperlink 106" xfId="30337" hidden="1"/>
    <cellStyle name="Hyperlink 106" xfId="30018" hidden="1"/>
    <cellStyle name="Hyperlink 106" xfId="31025" hidden="1"/>
    <cellStyle name="Hyperlink 106" xfId="31355"/>
    <cellStyle name="Hyperlink 106 2" xfId="1675"/>
    <cellStyle name="Hyperlink 106 3" xfId="1676"/>
    <cellStyle name="Hyperlink 106 9" xfId="32574"/>
    <cellStyle name="Hyperlink 106_AGL" xfId="32575"/>
    <cellStyle name="Hyperlink 107" xfId="441" hidden="1"/>
    <cellStyle name="Hyperlink 107" xfId="775" hidden="1"/>
    <cellStyle name="Hyperlink 107" xfId="2439" hidden="1"/>
    <cellStyle name="Hyperlink 107" xfId="2773" hidden="1"/>
    <cellStyle name="Hyperlink 107" xfId="2184" hidden="1"/>
    <cellStyle name="Hyperlink 107" xfId="4027" hidden="1"/>
    <cellStyle name="Hyperlink 107" xfId="5107" hidden="1"/>
    <cellStyle name="Hyperlink 107" xfId="4045" hidden="1"/>
    <cellStyle name="Hyperlink 107" xfId="6067" hidden="1"/>
    <cellStyle name="Hyperlink 107" xfId="5600" hidden="1"/>
    <cellStyle name="Hyperlink 107" xfId="7050" hidden="1"/>
    <cellStyle name="Hyperlink 107" xfId="5706" hidden="1"/>
    <cellStyle name="Hyperlink 107" xfId="8007" hidden="1"/>
    <cellStyle name="Hyperlink 107" xfId="6682" hidden="1"/>
    <cellStyle name="Hyperlink 107" xfId="8925" hidden="1"/>
    <cellStyle name="Hyperlink 107" xfId="7640" hidden="1"/>
    <cellStyle name="Hyperlink 107" xfId="9713" hidden="1"/>
    <cellStyle name="Hyperlink 107" xfId="8573" hidden="1"/>
    <cellStyle name="Hyperlink 107" xfId="10405" hidden="1"/>
    <cellStyle name="Hyperlink 107" xfId="10735" hidden="1"/>
    <cellStyle name="Hyperlink 107" xfId="11769" hidden="1"/>
    <cellStyle name="Hyperlink 107" xfId="12103" hidden="1"/>
    <cellStyle name="Hyperlink 107" xfId="13651" hidden="1"/>
    <cellStyle name="Hyperlink 107" xfId="13985" hidden="1"/>
    <cellStyle name="Hyperlink 107" xfId="13396" hidden="1"/>
    <cellStyle name="Hyperlink 107" xfId="15238" hidden="1"/>
    <cellStyle name="Hyperlink 107" xfId="16318" hidden="1"/>
    <cellStyle name="Hyperlink 107" xfId="15256" hidden="1"/>
    <cellStyle name="Hyperlink 107" xfId="17278" hidden="1"/>
    <cellStyle name="Hyperlink 107" xfId="16811" hidden="1"/>
    <cellStyle name="Hyperlink 107" xfId="18261" hidden="1"/>
    <cellStyle name="Hyperlink 107" xfId="16917" hidden="1"/>
    <cellStyle name="Hyperlink 107" xfId="19218" hidden="1"/>
    <cellStyle name="Hyperlink 107" xfId="17893" hidden="1"/>
    <cellStyle name="Hyperlink 107" xfId="20136" hidden="1"/>
    <cellStyle name="Hyperlink 107" xfId="18851" hidden="1"/>
    <cellStyle name="Hyperlink 107" xfId="20924" hidden="1"/>
    <cellStyle name="Hyperlink 107" xfId="19784" hidden="1"/>
    <cellStyle name="Hyperlink 107" xfId="21616" hidden="1"/>
    <cellStyle name="Hyperlink 107" xfId="21946" hidden="1"/>
    <cellStyle name="Hyperlink 107" xfId="11522" hidden="1"/>
    <cellStyle name="Hyperlink 107" xfId="22573" hidden="1"/>
    <cellStyle name="Hyperlink 107" xfId="23341" hidden="1"/>
    <cellStyle name="Hyperlink 107" xfId="23675" hidden="1"/>
    <cellStyle name="Hyperlink 107" xfId="23086" hidden="1"/>
    <cellStyle name="Hyperlink 107" xfId="24651" hidden="1"/>
    <cellStyle name="Hyperlink 107" xfId="25731" hidden="1"/>
    <cellStyle name="Hyperlink 107" xfId="24669" hidden="1"/>
    <cellStyle name="Hyperlink 107" xfId="26690" hidden="1"/>
    <cellStyle name="Hyperlink 107" xfId="26224" hidden="1"/>
    <cellStyle name="Hyperlink 107" xfId="27673" hidden="1"/>
    <cellStyle name="Hyperlink 107" xfId="26329" hidden="1"/>
    <cellStyle name="Hyperlink 107" xfId="28630" hidden="1"/>
    <cellStyle name="Hyperlink 107" xfId="27305" hidden="1"/>
    <cellStyle name="Hyperlink 107" xfId="29548" hidden="1"/>
    <cellStyle name="Hyperlink 107" xfId="28263" hidden="1"/>
    <cellStyle name="Hyperlink 107" xfId="30335" hidden="1"/>
    <cellStyle name="Hyperlink 107" xfId="29196" hidden="1"/>
    <cellStyle name="Hyperlink 107" xfId="31027" hidden="1"/>
    <cellStyle name="Hyperlink 107" xfId="31357"/>
    <cellStyle name="Hyperlink 107 2" xfId="1677"/>
    <cellStyle name="Hyperlink 107 3" xfId="1678"/>
    <cellStyle name="Hyperlink 107 9" xfId="32576"/>
    <cellStyle name="Hyperlink 107_AGL" xfId="32577"/>
    <cellStyle name="Hyperlink 108" xfId="443" hidden="1"/>
    <cellStyle name="Hyperlink 108" xfId="777" hidden="1"/>
    <cellStyle name="Hyperlink 108" xfId="2441" hidden="1"/>
    <cellStyle name="Hyperlink 108" xfId="2775" hidden="1"/>
    <cellStyle name="Hyperlink 108" xfId="2180" hidden="1"/>
    <cellStyle name="Hyperlink 108" xfId="4029" hidden="1"/>
    <cellStyle name="Hyperlink 108" xfId="5105" hidden="1"/>
    <cellStyle name="Hyperlink 108" xfId="4628" hidden="1"/>
    <cellStyle name="Hyperlink 108" xfId="6065" hidden="1"/>
    <cellStyle name="Hyperlink 108" xfId="5598" hidden="1"/>
    <cellStyle name="Hyperlink 108" xfId="7048" hidden="1"/>
    <cellStyle name="Hyperlink 108" xfId="6576" hidden="1"/>
    <cellStyle name="Hyperlink 108" xfId="8005" hidden="1"/>
    <cellStyle name="Hyperlink 108" xfId="7541" hidden="1"/>
    <cellStyle name="Hyperlink 108" xfId="8923" hidden="1"/>
    <cellStyle name="Hyperlink 108" xfId="8486" hidden="1"/>
    <cellStyle name="Hyperlink 108" xfId="9711" hidden="1"/>
    <cellStyle name="Hyperlink 108" xfId="9359" hidden="1"/>
    <cellStyle name="Hyperlink 108" xfId="10407" hidden="1"/>
    <cellStyle name="Hyperlink 108" xfId="10737" hidden="1"/>
    <cellStyle name="Hyperlink 108" xfId="11771" hidden="1"/>
    <cellStyle name="Hyperlink 108" xfId="12105" hidden="1"/>
    <cellStyle name="Hyperlink 108" xfId="13653" hidden="1"/>
    <cellStyle name="Hyperlink 108" xfId="13987" hidden="1"/>
    <cellStyle name="Hyperlink 108" xfId="13392" hidden="1"/>
    <cellStyle name="Hyperlink 108" xfId="15240" hidden="1"/>
    <cellStyle name="Hyperlink 108" xfId="16316" hidden="1"/>
    <cellStyle name="Hyperlink 108" xfId="15839" hidden="1"/>
    <cellStyle name="Hyperlink 108" xfId="17276" hidden="1"/>
    <cellStyle name="Hyperlink 108" xfId="16809" hidden="1"/>
    <cellStyle name="Hyperlink 108" xfId="18259" hidden="1"/>
    <cellStyle name="Hyperlink 108" xfId="17787" hidden="1"/>
    <cellStyle name="Hyperlink 108" xfId="19216" hidden="1"/>
    <cellStyle name="Hyperlink 108" xfId="18752" hidden="1"/>
    <cellStyle name="Hyperlink 108" xfId="20134" hidden="1"/>
    <cellStyle name="Hyperlink 108" xfId="19697" hidden="1"/>
    <cellStyle name="Hyperlink 108" xfId="20922" hidden="1"/>
    <cellStyle name="Hyperlink 108" xfId="20570" hidden="1"/>
    <cellStyle name="Hyperlink 108" xfId="21618" hidden="1"/>
    <cellStyle name="Hyperlink 108" xfId="21948" hidden="1"/>
    <cellStyle name="Hyperlink 108" xfId="11518" hidden="1"/>
    <cellStyle name="Hyperlink 108" xfId="22575" hidden="1"/>
    <cellStyle name="Hyperlink 108" xfId="23343" hidden="1"/>
    <cellStyle name="Hyperlink 108" xfId="23677" hidden="1"/>
    <cellStyle name="Hyperlink 108" xfId="23082" hidden="1"/>
    <cellStyle name="Hyperlink 108" xfId="24653" hidden="1"/>
    <cellStyle name="Hyperlink 108" xfId="25729" hidden="1"/>
    <cellStyle name="Hyperlink 108" xfId="25252" hidden="1"/>
    <cellStyle name="Hyperlink 108" xfId="26688" hidden="1"/>
    <cellStyle name="Hyperlink 108" xfId="26222" hidden="1"/>
    <cellStyle name="Hyperlink 108" xfId="27671" hidden="1"/>
    <cellStyle name="Hyperlink 108" xfId="27199" hidden="1"/>
    <cellStyle name="Hyperlink 108" xfId="28628" hidden="1"/>
    <cellStyle name="Hyperlink 108" xfId="28164" hidden="1"/>
    <cellStyle name="Hyperlink 108" xfId="29546" hidden="1"/>
    <cellStyle name="Hyperlink 108" xfId="29109" hidden="1"/>
    <cellStyle name="Hyperlink 108" xfId="30333" hidden="1"/>
    <cellStyle name="Hyperlink 108" xfId="29982" hidden="1"/>
    <cellStyle name="Hyperlink 108" xfId="31029" hidden="1"/>
    <cellStyle name="Hyperlink 108" xfId="31359"/>
    <cellStyle name="Hyperlink 108 2" xfId="1679"/>
    <cellStyle name="Hyperlink 108 3" xfId="1680"/>
    <cellStyle name="Hyperlink 108 9" xfId="32578"/>
    <cellStyle name="Hyperlink 108_AGL" xfId="32579"/>
    <cellStyle name="Hyperlink 109" xfId="445" hidden="1"/>
    <cellStyle name="Hyperlink 109" xfId="779" hidden="1"/>
    <cellStyle name="Hyperlink 109" xfId="2443" hidden="1"/>
    <cellStyle name="Hyperlink 109" xfId="2777" hidden="1"/>
    <cellStyle name="Hyperlink 109" xfId="2176" hidden="1"/>
    <cellStyle name="Hyperlink 109" xfId="4031" hidden="1"/>
    <cellStyle name="Hyperlink 109" xfId="5103" hidden="1"/>
    <cellStyle name="Hyperlink 109" xfId="4736" hidden="1"/>
    <cellStyle name="Hyperlink 109" xfId="6063" hidden="1"/>
    <cellStyle name="Hyperlink 109" xfId="5596" hidden="1"/>
    <cellStyle name="Hyperlink 109" xfId="7046" hidden="1"/>
    <cellStyle name="Hyperlink 109" xfId="6683" hidden="1"/>
    <cellStyle name="Hyperlink 109" xfId="8003" hidden="1"/>
    <cellStyle name="Hyperlink 109" xfId="7641" hidden="1"/>
    <cellStyle name="Hyperlink 109" xfId="8921" hidden="1"/>
    <cellStyle name="Hyperlink 109" xfId="8574" hidden="1"/>
    <cellStyle name="Hyperlink 109" xfId="9709" hidden="1"/>
    <cellStyle name="Hyperlink 109" xfId="9435" hidden="1"/>
    <cellStyle name="Hyperlink 109" xfId="10409" hidden="1"/>
    <cellStyle name="Hyperlink 109" xfId="10739" hidden="1"/>
    <cellStyle name="Hyperlink 109" xfId="11773" hidden="1"/>
    <cellStyle name="Hyperlink 109" xfId="12107" hidden="1"/>
    <cellStyle name="Hyperlink 109" xfId="13655" hidden="1"/>
    <cellStyle name="Hyperlink 109" xfId="13989" hidden="1"/>
    <cellStyle name="Hyperlink 109" xfId="13388" hidden="1"/>
    <cellStyle name="Hyperlink 109" xfId="15242" hidden="1"/>
    <cellStyle name="Hyperlink 109" xfId="16314" hidden="1"/>
    <cellStyle name="Hyperlink 109" xfId="15947" hidden="1"/>
    <cellStyle name="Hyperlink 109" xfId="17274" hidden="1"/>
    <cellStyle name="Hyperlink 109" xfId="16807" hidden="1"/>
    <cellStyle name="Hyperlink 109" xfId="18257" hidden="1"/>
    <cellStyle name="Hyperlink 109" xfId="17894" hidden="1"/>
    <cellStyle name="Hyperlink 109" xfId="19214" hidden="1"/>
    <cellStyle name="Hyperlink 109" xfId="18852" hidden="1"/>
    <cellStyle name="Hyperlink 109" xfId="20132" hidden="1"/>
    <cellStyle name="Hyperlink 109" xfId="19785" hidden="1"/>
    <cellStyle name="Hyperlink 109" xfId="20920" hidden="1"/>
    <cellStyle name="Hyperlink 109" xfId="20646" hidden="1"/>
    <cellStyle name="Hyperlink 109" xfId="21620" hidden="1"/>
    <cellStyle name="Hyperlink 109" xfId="21950" hidden="1"/>
    <cellStyle name="Hyperlink 109" xfId="11514" hidden="1"/>
    <cellStyle name="Hyperlink 109" xfId="22577" hidden="1"/>
    <cellStyle name="Hyperlink 109" xfId="23345" hidden="1"/>
    <cellStyle name="Hyperlink 109" xfId="23679" hidden="1"/>
    <cellStyle name="Hyperlink 109" xfId="23078" hidden="1"/>
    <cellStyle name="Hyperlink 109" xfId="24655" hidden="1"/>
    <cellStyle name="Hyperlink 109" xfId="25727" hidden="1"/>
    <cellStyle name="Hyperlink 109" xfId="25360" hidden="1"/>
    <cellStyle name="Hyperlink 109" xfId="26686" hidden="1"/>
    <cellStyle name="Hyperlink 109" xfId="26220" hidden="1"/>
    <cellStyle name="Hyperlink 109" xfId="27669" hidden="1"/>
    <cellStyle name="Hyperlink 109" xfId="27306" hidden="1"/>
    <cellStyle name="Hyperlink 109" xfId="28626" hidden="1"/>
    <cellStyle name="Hyperlink 109" xfId="28264" hidden="1"/>
    <cellStyle name="Hyperlink 109" xfId="29544" hidden="1"/>
    <cellStyle name="Hyperlink 109" xfId="29197" hidden="1"/>
    <cellStyle name="Hyperlink 109" xfId="30331" hidden="1"/>
    <cellStyle name="Hyperlink 109" xfId="30057" hidden="1"/>
    <cellStyle name="Hyperlink 109" xfId="31031" hidden="1"/>
    <cellStyle name="Hyperlink 109" xfId="31361"/>
    <cellStyle name="Hyperlink 109 2" xfId="1681"/>
    <cellStyle name="Hyperlink 109 3" xfId="1682"/>
    <cellStyle name="Hyperlink 109 9" xfId="32580"/>
    <cellStyle name="Hyperlink 109_AGL" xfId="32581"/>
    <cellStyle name="Hyperlink 11" xfId="249" hidden="1"/>
    <cellStyle name="Hyperlink 11" xfId="641" hidden="1"/>
    <cellStyle name="Hyperlink 11" xfId="2247" hidden="1"/>
    <cellStyle name="Hyperlink 11" xfId="2639" hidden="1"/>
    <cellStyle name="Hyperlink 11" xfId="3828" hidden="1"/>
    <cellStyle name="Hyperlink 11" xfId="2807" hidden="1"/>
    <cellStyle name="Hyperlink 11" xfId="2156" hidden="1"/>
    <cellStyle name="Hyperlink 11" xfId="4909" hidden="1"/>
    <cellStyle name="Hyperlink 11" xfId="5812" hidden="1"/>
    <cellStyle name="Hyperlink 11" xfId="4206" hidden="1"/>
    <cellStyle name="Hyperlink 11" xfId="6054" hidden="1"/>
    <cellStyle name="Hyperlink 11" xfId="6853" hidden="1"/>
    <cellStyle name="Hyperlink 11" xfId="7037" hidden="1"/>
    <cellStyle name="Hyperlink 11" xfId="7810" hidden="1"/>
    <cellStyle name="Hyperlink 11" xfId="7994" hidden="1"/>
    <cellStyle name="Hyperlink 11" xfId="8728" hidden="1"/>
    <cellStyle name="Hyperlink 11" xfId="8912" hidden="1"/>
    <cellStyle name="Hyperlink 11" xfId="9519" hidden="1"/>
    <cellStyle name="Hyperlink 11" xfId="10213" hidden="1"/>
    <cellStyle name="Hyperlink 11" xfId="10601" hidden="1"/>
    <cellStyle name="Hyperlink 11" xfId="11577" hidden="1"/>
    <cellStyle name="Hyperlink 11" xfId="11969" hidden="1"/>
    <cellStyle name="Hyperlink 11" xfId="13459" hidden="1"/>
    <cellStyle name="Hyperlink 11" xfId="13851" hidden="1"/>
    <cellStyle name="Hyperlink 11" xfId="15039" hidden="1"/>
    <cellStyle name="Hyperlink 11" xfId="14019" hidden="1"/>
    <cellStyle name="Hyperlink 11" xfId="13368" hidden="1"/>
    <cellStyle name="Hyperlink 11" xfId="16120" hidden="1"/>
    <cellStyle name="Hyperlink 11" xfId="17023" hidden="1"/>
    <cellStyle name="Hyperlink 11" xfId="15417" hidden="1"/>
    <cellStyle name="Hyperlink 11" xfId="17265" hidden="1"/>
    <cellStyle name="Hyperlink 11" xfId="18064" hidden="1"/>
    <cellStyle name="Hyperlink 11" xfId="18248" hidden="1"/>
    <cellStyle name="Hyperlink 11" xfId="19021" hidden="1"/>
    <cellStyle name="Hyperlink 11" xfId="19205" hidden="1"/>
    <cellStyle name="Hyperlink 11" xfId="19939" hidden="1"/>
    <cellStyle name="Hyperlink 11" xfId="20123" hidden="1"/>
    <cellStyle name="Hyperlink 11" xfId="20730" hidden="1"/>
    <cellStyle name="Hyperlink 11" xfId="21424" hidden="1"/>
    <cellStyle name="Hyperlink 11" xfId="21812" hidden="1"/>
    <cellStyle name="Hyperlink 11" xfId="13118" hidden="1"/>
    <cellStyle name="Hyperlink 11" xfId="12773" hidden="1"/>
    <cellStyle name="Hyperlink 11" xfId="23149" hidden="1"/>
    <cellStyle name="Hyperlink 11" xfId="23541" hidden="1"/>
    <cellStyle name="Hyperlink 11" xfId="24455" hidden="1"/>
    <cellStyle name="Hyperlink 11" xfId="23709" hidden="1"/>
    <cellStyle name="Hyperlink 11" xfId="23058" hidden="1"/>
    <cellStyle name="Hyperlink 11" xfId="25533" hidden="1"/>
    <cellStyle name="Hyperlink 11" xfId="26435" hidden="1"/>
    <cellStyle name="Hyperlink 11" xfId="24830" hidden="1"/>
    <cellStyle name="Hyperlink 11" xfId="26677" hidden="1"/>
    <cellStyle name="Hyperlink 11" xfId="27476" hidden="1"/>
    <cellStyle name="Hyperlink 11" xfId="27660" hidden="1"/>
    <cellStyle name="Hyperlink 11" xfId="28433" hidden="1"/>
    <cellStyle name="Hyperlink 11" xfId="28617" hidden="1"/>
    <cellStyle name="Hyperlink 11" xfId="29351" hidden="1"/>
    <cellStyle name="Hyperlink 11" xfId="29535" hidden="1"/>
    <cellStyle name="Hyperlink 11" xfId="30141" hidden="1"/>
    <cellStyle name="Hyperlink 11" xfId="30835" hidden="1"/>
    <cellStyle name="Hyperlink 11" xfId="31223"/>
    <cellStyle name="Hyperlink 11 2" xfId="1683"/>
    <cellStyle name="Hyperlink 11 3" xfId="1684"/>
    <cellStyle name="Hyperlink 11 9" xfId="32582"/>
    <cellStyle name="Hyperlink 11_AGL" xfId="32583"/>
    <cellStyle name="Hyperlink 110" xfId="447" hidden="1"/>
    <cellStyle name="Hyperlink 110" xfId="781" hidden="1"/>
    <cellStyle name="Hyperlink 110" xfId="2445" hidden="1"/>
    <cellStyle name="Hyperlink 110" xfId="2779" hidden="1"/>
    <cellStyle name="Hyperlink 110" xfId="2172" hidden="1"/>
    <cellStyle name="Hyperlink 110" xfId="4033" hidden="1"/>
    <cellStyle name="Hyperlink 110" xfId="5101" hidden="1"/>
    <cellStyle name="Hyperlink 110" xfId="4626" hidden="1"/>
    <cellStyle name="Hyperlink 110" xfId="6061" hidden="1"/>
    <cellStyle name="Hyperlink 110" xfId="5594" hidden="1"/>
    <cellStyle name="Hyperlink 110" xfId="7044" hidden="1"/>
    <cellStyle name="Hyperlink 110" xfId="6574" hidden="1"/>
    <cellStyle name="Hyperlink 110" xfId="8001" hidden="1"/>
    <cellStyle name="Hyperlink 110" xfId="7539" hidden="1"/>
    <cellStyle name="Hyperlink 110" xfId="8919" hidden="1"/>
    <cellStyle name="Hyperlink 110" xfId="8484" hidden="1"/>
    <cellStyle name="Hyperlink 110" xfId="9707" hidden="1"/>
    <cellStyle name="Hyperlink 110" xfId="8480" hidden="1"/>
    <cellStyle name="Hyperlink 110" xfId="10411" hidden="1"/>
    <cellStyle name="Hyperlink 110" xfId="10741" hidden="1"/>
    <cellStyle name="Hyperlink 110" xfId="11775" hidden="1"/>
    <cellStyle name="Hyperlink 110" xfId="12109" hidden="1"/>
    <cellStyle name="Hyperlink 110" xfId="13657" hidden="1"/>
    <cellStyle name="Hyperlink 110" xfId="13991" hidden="1"/>
    <cellStyle name="Hyperlink 110" xfId="13384" hidden="1"/>
    <cellStyle name="Hyperlink 110" xfId="15244" hidden="1"/>
    <cellStyle name="Hyperlink 110" xfId="16312" hidden="1"/>
    <cellStyle name="Hyperlink 110" xfId="15837" hidden="1"/>
    <cellStyle name="Hyperlink 110" xfId="17272" hidden="1"/>
    <cellStyle name="Hyperlink 110" xfId="16805" hidden="1"/>
    <cellStyle name="Hyperlink 110" xfId="18255" hidden="1"/>
    <cellStyle name="Hyperlink 110" xfId="17785" hidden="1"/>
    <cellStyle name="Hyperlink 110" xfId="19212" hidden="1"/>
    <cellStyle name="Hyperlink 110" xfId="18750" hidden="1"/>
    <cellStyle name="Hyperlink 110" xfId="20130" hidden="1"/>
    <cellStyle name="Hyperlink 110" xfId="19695" hidden="1"/>
    <cellStyle name="Hyperlink 110" xfId="20918" hidden="1"/>
    <cellStyle name="Hyperlink 110" xfId="19691" hidden="1"/>
    <cellStyle name="Hyperlink 110" xfId="21622" hidden="1"/>
    <cellStyle name="Hyperlink 110" xfId="21952" hidden="1"/>
    <cellStyle name="Hyperlink 110" xfId="11510" hidden="1"/>
    <cellStyle name="Hyperlink 110" xfId="22579" hidden="1"/>
    <cellStyle name="Hyperlink 110" xfId="23347" hidden="1"/>
    <cellStyle name="Hyperlink 110" xfId="23681" hidden="1"/>
    <cellStyle name="Hyperlink 110" xfId="23074" hidden="1"/>
    <cellStyle name="Hyperlink 110" xfId="24657" hidden="1"/>
    <cellStyle name="Hyperlink 110" xfId="25725" hidden="1"/>
    <cellStyle name="Hyperlink 110" xfId="25250" hidden="1"/>
    <cellStyle name="Hyperlink 110" xfId="26684" hidden="1"/>
    <cellStyle name="Hyperlink 110" xfId="26218" hidden="1"/>
    <cellStyle name="Hyperlink 110" xfId="27667" hidden="1"/>
    <cellStyle name="Hyperlink 110" xfId="27197" hidden="1"/>
    <cellStyle name="Hyperlink 110" xfId="28624" hidden="1"/>
    <cellStyle name="Hyperlink 110" xfId="28162" hidden="1"/>
    <cellStyle name="Hyperlink 110" xfId="29542" hidden="1"/>
    <cellStyle name="Hyperlink 110" xfId="29107" hidden="1"/>
    <cellStyle name="Hyperlink 110" xfId="30329" hidden="1"/>
    <cellStyle name="Hyperlink 110" xfId="29103" hidden="1"/>
    <cellStyle name="Hyperlink 110" xfId="31033" hidden="1"/>
    <cellStyle name="Hyperlink 110" xfId="31363"/>
    <cellStyle name="Hyperlink 110 2" xfId="1685"/>
    <cellStyle name="Hyperlink 110 3" xfId="1686"/>
    <cellStyle name="Hyperlink 110 9" xfId="32584"/>
    <cellStyle name="Hyperlink 110_AGL" xfId="32585"/>
    <cellStyle name="Hyperlink 111" xfId="449" hidden="1"/>
    <cellStyle name="Hyperlink 111" xfId="783" hidden="1"/>
    <cellStyle name="Hyperlink 111" xfId="2447" hidden="1"/>
    <cellStyle name="Hyperlink 111" xfId="2781" hidden="1"/>
    <cellStyle name="Hyperlink 111" xfId="2168" hidden="1"/>
    <cellStyle name="Hyperlink 111" xfId="4035" hidden="1"/>
    <cellStyle name="Hyperlink 111" xfId="5099" hidden="1"/>
    <cellStyle name="Hyperlink 111" xfId="4625" hidden="1"/>
    <cellStyle name="Hyperlink 111" xfId="6059" hidden="1"/>
    <cellStyle name="Hyperlink 111" xfId="4075" hidden="1"/>
    <cellStyle name="Hyperlink 111" xfId="7042" hidden="1"/>
    <cellStyle name="Hyperlink 111" xfId="6573" hidden="1"/>
    <cellStyle name="Hyperlink 111" xfId="7999" hidden="1"/>
    <cellStyle name="Hyperlink 111" xfId="7538" hidden="1"/>
    <cellStyle name="Hyperlink 111" xfId="8917" hidden="1"/>
    <cellStyle name="Hyperlink 111" xfId="8483" hidden="1"/>
    <cellStyle name="Hyperlink 111" xfId="9705" hidden="1"/>
    <cellStyle name="Hyperlink 111" xfId="9356" hidden="1"/>
    <cellStyle name="Hyperlink 111" xfId="10413" hidden="1"/>
    <cellStyle name="Hyperlink 111" xfId="10743" hidden="1"/>
    <cellStyle name="Hyperlink 111" xfId="11777" hidden="1"/>
    <cellStyle name="Hyperlink 111" xfId="12111" hidden="1"/>
    <cellStyle name="Hyperlink 111" xfId="13659" hidden="1"/>
    <cellStyle name="Hyperlink 111" xfId="13993" hidden="1"/>
    <cellStyle name="Hyperlink 111" xfId="13380" hidden="1"/>
    <cellStyle name="Hyperlink 111" xfId="15246" hidden="1"/>
    <cellStyle name="Hyperlink 111" xfId="16310" hidden="1"/>
    <cellStyle name="Hyperlink 111" xfId="15836" hidden="1"/>
    <cellStyle name="Hyperlink 111" xfId="17270" hidden="1"/>
    <cellStyle name="Hyperlink 111" xfId="15286" hidden="1"/>
    <cellStyle name="Hyperlink 111" xfId="18253" hidden="1"/>
    <cellStyle name="Hyperlink 111" xfId="17784" hidden="1"/>
    <cellStyle name="Hyperlink 111" xfId="19210" hidden="1"/>
    <cellStyle name="Hyperlink 111" xfId="18749" hidden="1"/>
    <cellStyle name="Hyperlink 111" xfId="20128" hidden="1"/>
    <cellStyle name="Hyperlink 111" xfId="19694" hidden="1"/>
    <cellStyle name="Hyperlink 111" xfId="20916" hidden="1"/>
    <cellStyle name="Hyperlink 111" xfId="20567" hidden="1"/>
    <cellStyle name="Hyperlink 111" xfId="21624" hidden="1"/>
    <cellStyle name="Hyperlink 111" xfId="21954" hidden="1"/>
    <cellStyle name="Hyperlink 111" xfId="11506" hidden="1"/>
    <cellStyle name="Hyperlink 111" xfId="22581" hidden="1"/>
    <cellStyle name="Hyperlink 111" xfId="23349" hidden="1"/>
    <cellStyle name="Hyperlink 111" xfId="23683" hidden="1"/>
    <cellStyle name="Hyperlink 111" xfId="23070" hidden="1"/>
    <cellStyle name="Hyperlink 111" xfId="24659" hidden="1"/>
    <cellStyle name="Hyperlink 111" xfId="25723" hidden="1"/>
    <cellStyle name="Hyperlink 111" xfId="25249" hidden="1"/>
    <cellStyle name="Hyperlink 111" xfId="26682" hidden="1"/>
    <cellStyle name="Hyperlink 111" xfId="24699" hidden="1"/>
    <cellStyle name="Hyperlink 111" xfId="27665" hidden="1"/>
    <cellStyle name="Hyperlink 111" xfId="27196" hidden="1"/>
    <cellStyle name="Hyperlink 111" xfId="28622" hidden="1"/>
    <cellStyle name="Hyperlink 111" xfId="28161" hidden="1"/>
    <cellStyle name="Hyperlink 111" xfId="29540" hidden="1"/>
    <cellStyle name="Hyperlink 111" xfId="29106" hidden="1"/>
    <cellStyle name="Hyperlink 111" xfId="30327" hidden="1"/>
    <cellStyle name="Hyperlink 111" xfId="29979" hidden="1"/>
    <cellStyle name="Hyperlink 111" xfId="31035" hidden="1"/>
    <cellStyle name="Hyperlink 111" xfId="31365"/>
    <cellStyle name="Hyperlink 111 2" xfId="1687"/>
    <cellStyle name="Hyperlink 111 3" xfId="1688"/>
    <cellStyle name="Hyperlink 111 9" xfId="32586"/>
    <cellStyle name="Hyperlink 111_AGL" xfId="32587"/>
    <cellStyle name="Hyperlink 112" xfId="1410"/>
    <cellStyle name="Hyperlink 113" xfId="1689"/>
    <cellStyle name="Hyperlink 114" xfId="1690"/>
    <cellStyle name="Hyperlink 115" xfId="1691"/>
    <cellStyle name="Hyperlink 116" xfId="1692"/>
    <cellStyle name="Hyperlink 117" xfId="1693"/>
    <cellStyle name="Hyperlink 118" xfId="1694"/>
    <cellStyle name="Hyperlink 119" xfId="1695"/>
    <cellStyle name="Hyperlink 12" xfId="251" hidden="1"/>
    <cellStyle name="Hyperlink 12" xfId="637" hidden="1"/>
    <cellStyle name="Hyperlink 12" xfId="2249" hidden="1"/>
    <cellStyle name="Hyperlink 12" xfId="2635" hidden="1"/>
    <cellStyle name="Hyperlink 12" xfId="3826" hidden="1"/>
    <cellStyle name="Hyperlink 12" xfId="2815" hidden="1"/>
    <cellStyle name="Hyperlink 12" xfId="4845" hidden="1"/>
    <cellStyle name="Hyperlink 12" xfId="4913" hidden="1"/>
    <cellStyle name="Hyperlink 12" xfId="5778" hidden="1"/>
    <cellStyle name="Hyperlink 12" xfId="4824" hidden="1"/>
    <cellStyle name="Hyperlink 12" xfId="6792" hidden="1"/>
    <cellStyle name="Hyperlink 12" xfId="6857" hidden="1"/>
    <cellStyle name="Hyperlink 12" xfId="7749" hidden="1"/>
    <cellStyle name="Hyperlink 12" xfId="7814" hidden="1"/>
    <cellStyle name="Hyperlink 12" xfId="8676" hidden="1"/>
    <cellStyle name="Hyperlink 12" xfId="8732" hidden="1"/>
    <cellStyle name="Hyperlink 12" xfId="9485" hidden="1"/>
    <cellStyle name="Hyperlink 12" xfId="9523" hidden="1"/>
    <cellStyle name="Hyperlink 12" xfId="10215" hidden="1"/>
    <cellStyle name="Hyperlink 12" xfId="10597" hidden="1"/>
    <cellStyle name="Hyperlink 12" xfId="11579" hidden="1"/>
    <cellStyle name="Hyperlink 12" xfId="11965" hidden="1"/>
    <cellStyle name="Hyperlink 12" xfId="13461" hidden="1"/>
    <cellStyle name="Hyperlink 12" xfId="13847" hidden="1"/>
    <cellStyle name="Hyperlink 12" xfId="15037" hidden="1"/>
    <cellStyle name="Hyperlink 12" xfId="14027" hidden="1"/>
    <cellStyle name="Hyperlink 12" xfId="16056" hidden="1"/>
    <cellStyle name="Hyperlink 12" xfId="16124" hidden="1"/>
    <cellStyle name="Hyperlink 12" xfId="16989" hidden="1"/>
    <cellStyle name="Hyperlink 12" xfId="16035" hidden="1"/>
    <cellStyle name="Hyperlink 12" xfId="18003" hidden="1"/>
    <cellStyle name="Hyperlink 12" xfId="18068" hidden="1"/>
    <cellStyle name="Hyperlink 12" xfId="18960" hidden="1"/>
    <cellStyle name="Hyperlink 12" xfId="19025" hidden="1"/>
    <cellStyle name="Hyperlink 12" xfId="19887" hidden="1"/>
    <cellStyle name="Hyperlink 12" xfId="19943" hidden="1"/>
    <cellStyle name="Hyperlink 12" xfId="20696" hidden="1"/>
    <cellStyle name="Hyperlink 12" xfId="20734" hidden="1"/>
    <cellStyle name="Hyperlink 12" xfId="21426" hidden="1"/>
    <cellStyle name="Hyperlink 12" xfId="21808" hidden="1"/>
    <cellStyle name="Hyperlink 12" xfId="13116" hidden="1"/>
    <cellStyle name="Hyperlink 12" xfId="12277" hidden="1"/>
    <cellStyle name="Hyperlink 12" xfId="23151" hidden="1"/>
    <cellStyle name="Hyperlink 12" xfId="23537" hidden="1"/>
    <cellStyle name="Hyperlink 12" xfId="24453" hidden="1"/>
    <cellStyle name="Hyperlink 12" xfId="23717" hidden="1"/>
    <cellStyle name="Hyperlink 12" xfId="25469" hidden="1"/>
    <cellStyle name="Hyperlink 12" xfId="25537" hidden="1"/>
    <cellStyle name="Hyperlink 12" xfId="26401" hidden="1"/>
    <cellStyle name="Hyperlink 12" xfId="25448" hidden="1"/>
    <cellStyle name="Hyperlink 12" xfId="27415" hidden="1"/>
    <cellStyle name="Hyperlink 12" xfId="27480" hidden="1"/>
    <cellStyle name="Hyperlink 12" xfId="28372" hidden="1"/>
    <cellStyle name="Hyperlink 12" xfId="28437" hidden="1"/>
    <cellStyle name="Hyperlink 12" xfId="29299" hidden="1"/>
    <cellStyle name="Hyperlink 12" xfId="29355" hidden="1"/>
    <cellStyle name="Hyperlink 12" xfId="30107" hidden="1"/>
    <cellStyle name="Hyperlink 12" xfId="30145" hidden="1"/>
    <cellStyle name="Hyperlink 12" xfId="30837" hidden="1"/>
    <cellStyle name="Hyperlink 12" xfId="31219"/>
    <cellStyle name="Hyperlink 12 2" xfId="1696"/>
    <cellStyle name="Hyperlink 12 3" xfId="1697"/>
    <cellStyle name="Hyperlink 12 9" xfId="32588"/>
    <cellStyle name="Hyperlink 12_AGL" xfId="32589"/>
    <cellStyle name="Hyperlink 120" xfId="1698"/>
    <cellStyle name="Hyperlink 121" xfId="1699"/>
    <cellStyle name="Hyperlink 122" xfId="1700"/>
    <cellStyle name="Hyperlink 123" xfId="1701"/>
    <cellStyle name="Hyperlink 124" xfId="1702"/>
    <cellStyle name="Hyperlink 125" xfId="1703"/>
    <cellStyle name="Hyperlink 126" xfId="1704"/>
    <cellStyle name="Hyperlink 127" xfId="1705"/>
    <cellStyle name="Hyperlink 128" xfId="1706"/>
    <cellStyle name="Hyperlink 129" xfId="1707"/>
    <cellStyle name="Hyperlink 13" xfId="253" hidden="1"/>
    <cellStyle name="Hyperlink 13" xfId="633" hidden="1"/>
    <cellStyle name="Hyperlink 13" xfId="2251" hidden="1"/>
    <cellStyle name="Hyperlink 13" xfId="2631" hidden="1"/>
    <cellStyle name="Hyperlink 13" xfId="3824" hidden="1"/>
    <cellStyle name="Hyperlink 13" xfId="3480" hidden="1"/>
    <cellStyle name="Hyperlink 13" xfId="4847" hidden="1"/>
    <cellStyle name="Hyperlink 13" xfId="4917" hidden="1"/>
    <cellStyle name="Hyperlink 13" xfId="5718" hidden="1"/>
    <cellStyle name="Hyperlink 13" xfId="5878" hidden="1"/>
    <cellStyle name="Hyperlink 13" xfId="6794" hidden="1"/>
    <cellStyle name="Hyperlink 13" xfId="6861" hidden="1"/>
    <cellStyle name="Hyperlink 13" xfId="7751" hidden="1"/>
    <cellStyle name="Hyperlink 13" xfId="7818" hidden="1"/>
    <cellStyle name="Hyperlink 13" xfId="8678" hidden="1"/>
    <cellStyle name="Hyperlink 13" xfId="8736" hidden="1"/>
    <cellStyle name="Hyperlink 13" xfId="9487" hidden="1"/>
    <cellStyle name="Hyperlink 13" xfId="9527" hidden="1"/>
    <cellStyle name="Hyperlink 13" xfId="10217" hidden="1"/>
    <cellStyle name="Hyperlink 13" xfId="10593" hidden="1"/>
    <cellStyle name="Hyperlink 13" xfId="11581" hidden="1"/>
    <cellStyle name="Hyperlink 13" xfId="11961" hidden="1"/>
    <cellStyle name="Hyperlink 13" xfId="13463" hidden="1"/>
    <cellStyle name="Hyperlink 13" xfId="13843" hidden="1"/>
    <cellStyle name="Hyperlink 13" xfId="15035" hidden="1"/>
    <cellStyle name="Hyperlink 13" xfId="14691" hidden="1"/>
    <cellStyle name="Hyperlink 13" xfId="16058" hidden="1"/>
    <cellStyle name="Hyperlink 13" xfId="16128" hidden="1"/>
    <cellStyle name="Hyperlink 13" xfId="16929" hidden="1"/>
    <cellStyle name="Hyperlink 13" xfId="17089" hidden="1"/>
    <cellStyle name="Hyperlink 13" xfId="18005" hidden="1"/>
    <cellStyle name="Hyperlink 13" xfId="18072" hidden="1"/>
    <cellStyle name="Hyperlink 13" xfId="18962" hidden="1"/>
    <cellStyle name="Hyperlink 13" xfId="19029" hidden="1"/>
    <cellStyle name="Hyperlink 13" xfId="19889" hidden="1"/>
    <cellStyle name="Hyperlink 13" xfId="19947" hidden="1"/>
    <cellStyle name="Hyperlink 13" xfId="20698" hidden="1"/>
    <cellStyle name="Hyperlink 13" xfId="20738" hidden="1"/>
    <cellStyle name="Hyperlink 13" xfId="21428" hidden="1"/>
    <cellStyle name="Hyperlink 13" xfId="21804" hidden="1"/>
    <cellStyle name="Hyperlink 13" xfId="13114" hidden="1"/>
    <cellStyle name="Hyperlink 13" xfId="12222" hidden="1"/>
    <cellStyle name="Hyperlink 13" xfId="23153" hidden="1"/>
    <cellStyle name="Hyperlink 13" xfId="23533" hidden="1"/>
    <cellStyle name="Hyperlink 13" xfId="24451" hidden="1"/>
    <cellStyle name="Hyperlink 13" xfId="24250" hidden="1"/>
    <cellStyle name="Hyperlink 13" xfId="25471" hidden="1"/>
    <cellStyle name="Hyperlink 13" xfId="25541" hidden="1"/>
    <cellStyle name="Hyperlink 13" xfId="26341" hidden="1"/>
    <cellStyle name="Hyperlink 13" xfId="26501" hidden="1"/>
    <cellStyle name="Hyperlink 13" xfId="27417" hidden="1"/>
    <cellStyle name="Hyperlink 13" xfId="27484" hidden="1"/>
    <cellStyle name="Hyperlink 13" xfId="28374" hidden="1"/>
    <cellStyle name="Hyperlink 13" xfId="28441" hidden="1"/>
    <cellStyle name="Hyperlink 13" xfId="29301" hidden="1"/>
    <cellStyle name="Hyperlink 13" xfId="29359" hidden="1"/>
    <cellStyle name="Hyperlink 13" xfId="30109" hidden="1"/>
    <cellStyle name="Hyperlink 13" xfId="30149" hidden="1"/>
    <cellStyle name="Hyperlink 13" xfId="30839" hidden="1"/>
    <cellStyle name="Hyperlink 13" xfId="31215"/>
    <cellStyle name="Hyperlink 13 2" xfId="1708"/>
    <cellStyle name="Hyperlink 13 3" xfId="1709"/>
    <cellStyle name="Hyperlink 13 9" xfId="32590"/>
    <cellStyle name="Hyperlink 13_AGL" xfId="32591"/>
    <cellStyle name="Hyperlink 130" xfId="1710"/>
    <cellStyle name="Hyperlink 131" xfId="1711"/>
    <cellStyle name="Hyperlink 132" xfId="1712"/>
    <cellStyle name="Hyperlink 133" xfId="1713"/>
    <cellStyle name="Hyperlink 134" xfId="1714"/>
    <cellStyle name="Hyperlink 135" xfId="1715"/>
    <cellStyle name="Hyperlink 136" xfId="1716"/>
    <cellStyle name="Hyperlink 137" xfId="1717"/>
    <cellStyle name="Hyperlink 138" xfId="1718"/>
    <cellStyle name="Hyperlink 139" xfId="1719"/>
    <cellStyle name="Hyperlink 14" xfId="255" hidden="1"/>
    <cellStyle name="Hyperlink 14" xfId="629" hidden="1"/>
    <cellStyle name="Hyperlink 14" xfId="2253" hidden="1"/>
    <cellStyle name="Hyperlink 14" xfId="2627" hidden="1"/>
    <cellStyle name="Hyperlink 14" xfId="3822" hidden="1"/>
    <cellStyle name="Hyperlink 14" xfId="3445" hidden="1"/>
    <cellStyle name="Hyperlink 14" xfId="4704" hidden="1"/>
    <cellStyle name="Hyperlink 14" xfId="4921" hidden="1"/>
    <cellStyle name="Hyperlink 14" xfId="5720" hidden="1"/>
    <cellStyle name="Hyperlink 14" xfId="5882" hidden="1"/>
    <cellStyle name="Hyperlink 14" xfId="6653" hidden="1"/>
    <cellStyle name="Hyperlink 14" xfId="6865" hidden="1"/>
    <cellStyle name="Hyperlink 14" xfId="7613" hidden="1"/>
    <cellStyle name="Hyperlink 14" xfId="7822" hidden="1"/>
    <cellStyle name="Hyperlink 14" xfId="8551" hidden="1"/>
    <cellStyle name="Hyperlink 14" xfId="8740" hidden="1"/>
    <cellStyle name="Hyperlink 14" xfId="9403" hidden="1"/>
    <cellStyle name="Hyperlink 14" xfId="9531" hidden="1"/>
    <cellStyle name="Hyperlink 14" xfId="10219" hidden="1"/>
    <cellStyle name="Hyperlink 14" xfId="10589" hidden="1"/>
    <cellStyle name="Hyperlink 14" xfId="11583" hidden="1"/>
    <cellStyle name="Hyperlink 14" xfId="11957" hidden="1"/>
    <cellStyle name="Hyperlink 14" xfId="13465" hidden="1"/>
    <cellStyle name="Hyperlink 14" xfId="13839" hidden="1"/>
    <cellStyle name="Hyperlink 14" xfId="15033" hidden="1"/>
    <cellStyle name="Hyperlink 14" xfId="14656" hidden="1"/>
    <cellStyle name="Hyperlink 14" xfId="15915" hidden="1"/>
    <cellStyle name="Hyperlink 14" xfId="16132" hidden="1"/>
    <cellStyle name="Hyperlink 14" xfId="16931" hidden="1"/>
    <cellStyle name="Hyperlink 14" xfId="17093" hidden="1"/>
    <cellStyle name="Hyperlink 14" xfId="17864" hidden="1"/>
    <cellStyle name="Hyperlink 14" xfId="18076" hidden="1"/>
    <cellStyle name="Hyperlink 14" xfId="18824" hidden="1"/>
    <cellStyle name="Hyperlink 14" xfId="19033" hidden="1"/>
    <cellStyle name="Hyperlink 14" xfId="19762" hidden="1"/>
    <cellStyle name="Hyperlink 14" xfId="19951" hidden="1"/>
    <cellStyle name="Hyperlink 14" xfId="20614" hidden="1"/>
    <cellStyle name="Hyperlink 14" xfId="20742" hidden="1"/>
    <cellStyle name="Hyperlink 14" xfId="21430" hidden="1"/>
    <cellStyle name="Hyperlink 14" xfId="21800" hidden="1"/>
    <cellStyle name="Hyperlink 14" xfId="13112" hidden="1"/>
    <cellStyle name="Hyperlink 14" xfId="12776" hidden="1"/>
    <cellStyle name="Hyperlink 14" xfId="23155" hidden="1"/>
    <cellStyle name="Hyperlink 14" xfId="23529" hidden="1"/>
    <cellStyle name="Hyperlink 14" xfId="24449" hidden="1"/>
    <cellStyle name="Hyperlink 14" xfId="24221" hidden="1"/>
    <cellStyle name="Hyperlink 14" xfId="25328" hidden="1"/>
    <cellStyle name="Hyperlink 14" xfId="25545" hidden="1"/>
    <cellStyle name="Hyperlink 14" xfId="26343" hidden="1"/>
    <cellStyle name="Hyperlink 14" xfId="26505" hidden="1"/>
    <cellStyle name="Hyperlink 14" xfId="27276" hidden="1"/>
    <cellStyle name="Hyperlink 14" xfId="27488" hidden="1"/>
    <cellStyle name="Hyperlink 14" xfId="28236" hidden="1"/>
    <cellStyle name="Hyperlink 14" xfId="28445" hidden="1"/>
    <cellStyle name="Hyperlink 14" xfId="29174" hidden="1"/>
    <cellStyle name="Hyperlink 14" xfId="29363" hidden="1"/>
    <cellStyle name="Hyperlink 14" xfId="30025" hidden="1"/>
    <cellStyle name="Hyperlink 14" xfId="30153" hidden="1"/>
    <cellStyle name="Hyperlink 14" xfId="30841" hidden="1"/>
    <cellStyle name="Hyperlink 14" xfId="31211"/>
    <cellStyle name="Hyperlink 14 2" xfId="1720"/>
    <cellStyle name="Hyperlink 14 3" xfId="1721"/>
    <cellStyle name="Hyperlink 14 9" xfId="32592"/>
    <cellStyle name="Hyperlink 14_AGL" xfId="32593"/>
    <cellStyle name="Hyperlink 140" xfId="1722"/>
    <cellStyle name="Hyperlink 141" xfId="1723"/>
    <cellStyle name="Hyperlink 142" xfId="1724"/>
    <cellStyle name="Hyperlink 143" xfId="1725"/>
    <cellStyle name="Hyperlink 144" xfId="1726"/>
    <cellStyle name="Hyperlink 145" xfId="1727"/>
    <cellStyle name="Hyperlink 146" xfId="1728"/>
    <cellStyle name="Hyperlink 147" xfId="1729"/>
    <cellStyle name="Hyperlink 148" xfId="1730"/>
    <cellStyle name="Hyperlink 149" xfId="1731"/>
    <cellStyle name="Hyperlink 15" xfId="257" hidden="1"/>
    <cellStyle name="Hyperlink 15" xfId="625" hidden="1"/>
    <cellStyle name="Hyperlink 15" xfId="2255" hidden="1"/>
    <cellStyle name="Hyperlink 15" xfId="2623" hidden="1"/>
    <cellStyle name="Hyperlink 15" xfId="3820" hidden="1"/>
    <cellStyle name="Hyperlink 15" xfId="2903" hidden="1"/>
    <cellStyle name="Hyperlink 15" xfId="4843" hidden="1"/>
    <cellStyle name="Hyperlink 15" xfId="4925" hidden="1"/>
    <cellStyle name="Hyperlink 15" xfId="5752" hidden="1"/>
    <cellStyle name="Hyperlink 15" xfId="5886" hidden="1"/>
    <cellStyle name="Hyperlink 15" xfId="6790" hidden="1"/>
    <cellStyle name="Hyperlink 15" xfId="6869" hidden="1"/>
    <cellStyle name="Hyperlink 15" xfId="7747" hidden="1"/>
    <cellStyle name="Hyperlink 15" xfId="7826" hidden="1"/>
    <cellStyle name="Hyperlink 15" xfId="8674" hidden="1"/>
    <cellStyle name="Hyperlink 15" xfId="8744" hidden="1"/>
    <cellStyle name="Hyperlink 15" xfId="9484" hidden="1"/>
    <cellStyle name="Hyperlink 15" xfId="9535" hidden="1"/>
    <cellStyle name="Hyperlink 15" xfId="10221" hidden="1"/>
    <cellStyle name="Hyperlink 15" xfId="10585" hidden="1"/>
    <cellStyle name="Hyperlink 15" xfId="11585" hidden="1"/>
    <cellStyle name="Hyperlink 15" xfId="11953" hidden="1"/>
    <cellStyle name="Hyperlink 15" xfId="13467" hidden="1"/>
    <cellStyle name="Hyperlink 15" xfId="13835" hidden="1"/>
    <cellStyle name="Hyperlink 15" xfId="15031" hidden="1"/>
    <cellStyle name="Hyperlink 15" xfId="14115" hidden="1"/>
    <cellStyle name="Hyperlink 15" xfId="16054" hidden="1"/>
    <cellStyle name="Hyperlink 15" xfId="16136" hidden="1"/>
    <cellStyle name="Hyperlink 15" xfId="16963" hidden="1"/>
    <cellStyle name="Hyperlink 15" xfId="17097" hidden="1"/>
    <cellStyle name="Hyperlink 15" xfId="18001" hidden="1"/>
    <cellStyle name="Hyperlink 15" xfId="18080" hidden="1"/>
    <cellStyle name="Hyperlink 15" xfId="18958" hidden="1"/>
    <cellStyle name="Hyperlink 15" xfId="19037" hidden="1"/>
    <cellStyle name="Hyperlink 15" xfId="19885" hidden="1"/>
    <cellStyle name="Hyperlink 15" xfId="19955" hidden="1"/>
    <cellStyle name="Hyperlink 15" xfId="20695" hidden="1"/>
    <cellStyle name="Hyperlink 15" xfId="20746" hidden="1"/>
    <cellStyle name="Hyperlink 15" xfId="21432" hidden="1"/>
    <cellStyle name="Hyperlink 15" xfId="21796" hidden="1"/>
    <cellStyle name="Hyperlink 15" xfId="13110" hidden="1"/>
    <cellStyle name="Hyperlink 15" xfId="12655" hidden="1"/>
    <cellStyle name="Hyperlink 15" xfId="23157" hidden="1"/>
    <cellStyle name="Hyperlink 15" xfId="23525" hidden="1"/>
    <cellStyle name="Hyperlink 15" xfId="24447" hidden="1"/>
    <cellStyle name="Hyperlink 15" xfId="23803" hidden="1"/>
    <cellStyle name="Hyperlink 15" xfId="25467" hidden="1"/>
    <cellStyle name="Hyperlink 15" xfId="25549" hidden="1"/>
    <cellStyle name="Hyperlink 15" xfId="26375" hidden="1"/>
    <cellStyle name="Hyperlink 15" xfId="26509" hidden="1"/>
    <cellStyle name="Hyperlink 15" xfId="27413" hidden="1"/>
    <cellStyle name="Hyperlink 15" xfId="27492" hidden="1"/>
    <cellStyle name="Hyperlink 15" xfId="28370" hidden="1"/>
    <cellStyle name="Hyperlink 15" xfId="28449" hidden="1"/>
    <cellStyle name="Hyperlink 15" xfId="29297" hidden="1"/>
    <cellStyle name="Hyperlink 15" xfId="29367" hidden="1"/>
    <cellStyle name="Hyperlink 15" xfId="30106" hidden="1"/>
    <cellStyle name="Hyperlink 15" xfId="30157" hidden="1"/>
    <cellStyle name="Hyperlink 15" xfId="30843" hidden="1"/>
    <cellStyle name="Hyperlink 15" xfId="31207"/>
    <cellStyle name="Hyperlink 15 2" xfId="1732"/>
    <cellStyle name="Hyperlink 15 3" xfId="1733"/>
    <cellStyle name="Hyperlink 15 9" xfId="32594"/>
    <cellStyle name="Hyperlink 15_AGL" xfId="32595"/>
    <cellStyle name="Hyperlink 150" xfId="1734"/>
    <cellStyle name="Hyperlink 151" xfId="1735"/>
    <cellStyle name="Hyperlink 152" xfId="1736"/>
    <cellStyle name="Hyperlink 153" xfId="1737"/>
    <cellStyle name="Hyperlink 154" xfId="1738"/>
    <cellStyle name="Hyperlink 155" xfId="1739"/>
    <cellStyle name="Hyperlink 156" xfId="1740"/>
    <cellStyle name="Hyperlink 157" xfId="1741"/>
    <cellStyle name="Hyperlink 158" xfId="1742"/>
    <cellStyle name="Hyperlink 159" xfId="1743"/>
    <cellStyle name="Hyperlink 16" xfId="259" hidden="1"/>
    <cellStyle name="Hyperlink 16" xfId="621" hidden="1"/>
    <cellStyle name="Hyperlink 16" xfId="2257" hidden="1"/>
    <cellStyle name="Hyperlink 16" xfId="2619" hidden="1"/>
    <cellStyle name="Hyperlink 16" xfId="3818" hidden="1"/>
    <cellStyle name="Hyperlink 16" xfId="3447" hidden="1"/>
    <cellStyle name="Hyperlink 16" xfId="4808" hidden="1"/>
    <cellStyle name="Hyperlink 16" xfId="4929" hidden="1"/>
    <cellStyle name="Hyperlink 16" xfId="5828" hidden="1"/>
    <cellStyle name="Hyperlink 16" xfId="5890" hidden="1"/>
    <cellStyle name="Hyperlink 16" xfId="6755" hidden="1"/>
    <cellStyle name="Hyperlink 16" xfId="6873" hidden="1"/>
    <cellStyle name="Hyperlink 16" xfId="7713" hidden="1"/>
    <cellStyle name="Hyperlink 16" xfId="7830" hidden="1"/>
    <cellStyle name="Hyperlink 16" xfId="8640" hidden="1"/>
    <cellStyle name="Hyperlink 16" xfId="8748" hidden="1"/>
    <cellStyle name="Hyperlink 16" xfId="9459" hidden="1"/>
    <cellStyle name="Hyperlink 16" xfId="9539" hidden="1"/>
    <cellStyle name="Hyperlink 16" xfId="10223" hidden="1"/>
    <cellStyle name="Hyperlink 16" xfId="10581" hidden="1"/>
    <cellStyle name="Hyperlink 16" xfId="11587" hidden="1"/>
    <cellStyle name="Hyperlink 16" xfId="11949" hidden="1"/>
    <cellStyle name="Hyperlink 16" xfId="13469" hidden="1"/>
    <cellStyle name="Hyperlink 16" xfId="13831" hidden="1"/>
    <cellStyle name="Hyperlink 16" xfId="15029" hidden="1"/>
    <cellStyle name="Hyperlink 16" xfId="14658" hidden="1"/>
    <cellStyle name="Hyperlink 16" xfId="16019" hidden="1"/>
    <cellStyle name="Hyperlink 16" xfId="16140" hidden="1"/>
    <cellStyle name="Hyperlink 16" xfId="17039" hidden="1"/>
    <cellStyle name="Hyperlink 16" xfId="17101" hidden="1"/>
    <cellStyle name="Hyperlink 16" xfId="17966" hidden="1"/>
    <cellStyle name="Hyperlink 16" xfId="18084" hidden="1"/>
    <cellStyle name="Hyperlink 16" xfId="18924" hidden="1"/>
    <cellStyle name="Hyperlink 16" xfId="19041" hidden="1"/>
    <cellStyle name="Hyperlink 16" xfId="19851" hidden="1"/>
    <cellStyle name="Hyperlink 16" xfId="19959" hidden="1"/>
    <cellStyle name="Hyperlink 16" xfId="20670" hidden="1"/>
    <cellStyle name="Hyperlink 16" xfId="20750" hidden="1"/>
    <cellStyle name="Hyperlink 16" xfId="21434" hidden="1"/>
    <cellStyle name="Hyperlink 16" xfId="21792" hidden="1"/>
    <cellStyle name="Hyperlink 16" xfId="13108" hidden="1"/>
    <cellStyle name="Hyperlink 16" xfId="12656" hidden="1"/>
    <cellStyle name="Hyperlink 16" xfId="23159" hidden="1"/>
    <cellStyle name="Hyperlink 16" xfId="23521" hidden="1"/>
    <cellStyle name="Hyperlink 16" xfId="24445" hidden="1"/>
    <cellStyle name="Hyperlink 16" xfId="24223" hidden="1"/>
    <cellStyle name="Hyperlink 16" xfId="25432" hidden="1"/>
    <cellStyle name="Hyperlink 16" xfId="25553" hidden="1"/>
    <cellStyle name="Hyperlink 16" xfId="26451" hidden="1"/>
    <cellStyle name="Hyperlink 16" xfId="26513" hidden="1"/>
    <cellStyle name="Hyperlink 16" xfId="27378" hidden="1"/>
    <cellStyle name="Hyperlink 16" xfId="27496" hidden="1"/>
    <cellStyle name="Hyperlink 16" xfId="28336" hidden="1"/>
    <cellStyle name="Hyperlink 16" xfId="28453" hidden="1"/>
    <cellStyle name="Hyperlink 16" xfId="29263" hidden="1"/>
    <cellStyle name="Hyperlink 16" xfId="29371" hidden="1"/>
    <cellStyle name="Hyperlink 16" xfId="30081" hidden="1"/>
    <cellStyle name="Hyperlink 16" xfId="30161" hidden="1"/>
    <cellStyle name="Hyperlink 16" xfId="30845" hidden="1"/>
    <cellStyle name="Hyperlink 16" xfId="31203"/>
    <cellStyle name="Hyperlink 16 2" xfId="1744"/>
    <cellStyle name="Hyperlink 16 3" xfId="1745"/>
    <cellStyle name="Hyperlink 16 9" xfId="32596"/>
    <cellStyle name="Hyperlink 16_AGL" xfId="32597"/>
    <cellStyle name="Hyperlink 160" xfId="1746"/>
    <cellStyle name="Hyperlink 161" xfId="1747"/>
    <cellStyle name="Hyperlink 162" xfId="1748"/>
    <cellStyle name="Hyperlink 163" xfId="1749"/>
    <cellStyle name="Hyperlink 164" xfId="1750"/>
    <cellStyle name="Hyperlink 165" xfId="1751"/>
    <cellStyle name="Hyperlink 166" xfId="1752"/>
    <cellStyle name="Hyperlink 167" xfId="1753"/>
    <cellStyle name="Hyperlink 168" xfId="1754"/>
    <cellStyle name="Hyperlink 169" xfId="1755"/>
    <cellStyle name="Hyperlink 17" xfId="261" hidden="1"/>
    <cellStyle name="Hyperlink 17" xfId="617" hidden="1"/>
    <cellStyle name="Hyperlink 17" xfId="2259" hidden="1"/>
    <cellStyle name="Hyperlink 17" xfId="2615" hidden="1"/>
    <cellStyle name="Hyperlink 17" xfId="3816" hidden="1"/>
    <cellStyle name="Hyperlink 17" xfId="2799" hidden="1"/>
    <cellStyle name="Hyperlink 17" xfId="4748" hidden="1"/>
    <cellStyle name="Hyperlink 17" xfId="4933" hidden="1"/>
    <cellStyle name="Hyperlink 17" xfId="5802" hidden="1"/>
    <cellStyle name="Hyperlink 17" xfId="5894" hidden="1"/>
    <cellStyle name="Hyperlink 17" xfId="6695" hidden="1"/>
    <cellStyle name="Hyperlink 17" xfId="6877" hidden="1"/>
    <cellStyle name="Hyperlink 17" xfId="7653" hidden="1"/>
    <cellStyle name="Hyperlink 17" xfId="7834" hidden="1"/>
    <cellStyle name="Hyperlink 17" xfId="8586" hidden="1"/>
    <cellStyle name="Hyperlink 17" xfId="8752" hidden="1"/>
    <cellStyle name="Hyperlink 17" xfId="9421" hidden="1"/>
    <cellStyle name="Hyperlink 17" xfId="9543" hidden="1"/>
    <cellStyle name="Hyperlink 17" xfId="10225" hidden="1"/>
    <cellStyle name="Hyperlink 17" xfId="10577" hidden="1"/>
    <cellStyle name="Hyperlink 17" xfId="11589" hidden="1"/>
    <cellStyle name="Hyperlink 17" xfId="11945" hidden="1"/>
    <cellStyle name="Hyperlink 17" xfId="13471" hidden="1"/>
    <cellStyle name="Hyperlink 17" xfId="13827" hidden="1"/>
    <cellStyle name="Hyperlink 17" xfId="15027" hidden="1"/>
    <cellStyle name="Hyperlink 17" xfId="14011" hidden="1"/>
    <cellStyle name="Hyperlink 17" xfId="15959" hidden="1"/>
    <cellStyle name="Hyperlink 17" xfId="16144" hidden="1"/>
    <cellStyle name="Hyperlink 17" xfId="17013" hidden="1"/>
    <cellStyle name="Hyperlink 17" xfId="17105" hidden="1"/>
    <cellStyle name="Hyperlink 17" xfId="17906" hidden="1"/>
    <cellStyle name="Hyperlink 17" xfId="18088" hidden="1"/>
    <cellStyle name="Hyperlink 17" xfId="18864" hidden="1"/>
    <cellStyle name="Hyperlink 17" xfId="19045" hidden="1"/>
    <cellStyle name="Hyperlink 17" xfId="19797" hidden="1"/>
    <cellStyle name="Hyperlink 17" xfId="19963" hidden="1"/>
    <cellStyle name="Hyperlink 17" xfId="20632" hidden="1"/>
    <cellStyle name="Hyperlink 17" xfId="20754" hidden="1"/>
    <cellStyle name="Hyperlink 17" xfId="21436" hidden="1"/>
    <cellStyle name="Hyperlink 17" xfId="21788" hidden="1"/>
    <cellStyle name="Hyperlink 17" xfId="13106" hidden="1"/>
    <cellStyle name="Hyperlink 17" xfId="11335" hidden="1"/>
    <cellStyle name="Hyperlink 17" xfId="23161" hidden="1"/>
    <cellStyle name="Hyperlink 17" xfId="23517" hidden="1"/>
    <cellStyle name="Hyperlink 17" xfId="24443" hidden="1"/>
    <cellStyle name="Hyperlink 17" xfId="23701" hidden="1"/>
    <cellStyle name="Hyperlink 17" xfId="25372" hidden="1"/>
    <cellStyle name="Hyperlink 17" xfId="25557" hidden="1"/>
    <cellStyle name="Hyperlink 17" xfId="26425" hidden="1"/>
    <cellStyle name="Hyperlink 17" xfId="26517" hidden="1"/>
    <cellStyle name="Hyperlink 17" xfId="27318" hidden="1"/>
    <cellStyle name="Hyperlink 17" xfId="27500" hidden="1"/>
    <cellStyle name="Hyperlink 17" xfId="28276" hidden="1"/>
    <cellStyle name="Hyperlink 17" xfId="28457" hidden="1"/>
    <cellStyle name="Hyperlink 17" xfId="29209" hidden="1"/>
    <cellStyle name="Hyperlink 17" xfId="29375" hidden="1"/>
    <cellStyle name="Hyperlink 17" xfId="30043" hidden="1"/>
    <cellStyle name="Hyperlink 17" xfId="30165" hidden="1"/>
    <cellStyle name="Hyperlink 17" xfId="30847" hidden="1"/>
    <cellStyle name="Hyperlink 17" xfId="31199"/>
    <cellStyle name="Hyperlink 17 2" xfId="1756"/>
    <cellStyle name="Hyperlink 17 3" xfId="1757"/>
    <cellStyle name="Hyperlink 17 9" xfId="32598"/>
    <cellStyle name="Hyperlink 17_AGL" xfId="32599"/>
    <cellStyle name="Hyperlink 170" xfId="1758"/>
    <cellStyle name="Hyperlink 171" xfId="1759"/>
    <cellStyle name="Hyperlink 172" xfId="1760"/>
    <cellStyle name="Hyperlink 173" xfId="1761"/>
    <cellStyle name="Hyperlink 174" xfId="1762"/>
    <cellStyle name="Hyperlink 175" xfId="1763"/>
    <cellStyle name="Hyperlink 176" xfId="1764"/>
    <cellStyle name="Hyperlink 177" xfId="1765"/>
    <cellStyle name="Hyperlink 178" xfId="1766"/>
    <cellStyle name="Hyperlink 179" xfId="1767"/>
    <cellStyle name="Hyperlink 18" xfId="263" hidden="1"/>
    <cellStyle name="Hyperlink 18" xfId="613" hidden="1"/>
    <cellStyle name="Hyperlink 18" xfId="2261" hidden="1"/>
    <cellStyle name="Hyperlink 18" xfId="2611" hidden="1"/>
    <cellStyle name="Hyperlink 18" xfId="3814" hidden="1"/>
    <cellStyle name="Hyperlink 18" xfId="2801" hidden="1"/>
    <cellStyle name="Hyperlink 18" xfId="4750" hidden="1"/>
    <cellStyle name="Hyperlink 18" xfId="4936" hidden="1"/>
    <cellStyle name="Hyperlink 18" xfId="5772" hidden="1"/>
    <cellStyle name="Hyperlink 18" xfId="5898" hidden="1"/>
    <cellStyle name="Hyperlink 18" xfId="6697" hidden="1"/>
    <cellStyle name="Hyperlink 18" xfId="6880" hidden="1"/>
    <cellStyle name="Hyperlink 18" xfId="7655" hidden="1"/>
    <cellStyle name="Hyperlink 18" xfId="7837" hidden="1"/>
    <cellStyle name="Hyperlink 18" xfId="8588" hidden="1"/>
    <cellStyle name="Hyperlink 18" xfId="8755" hidden="1"/>
    <cellStyle name="Hyperlink 18" xfId="9422" hidden="1"/>
    <cellStyle name="Hyperlink 18" xfId="9546" hidden="1"/>
    <cellStyle name="Hyperlink 18" xfId="10227" hidden="1"/>
    <cellStyle name="Hyperlink 18" xfId="10573" hidden="1"/>
    <cellStyle name="Hyperlink 18" xfId="11591" hidden="1"/>
    <cellStyle name="Hyperlink 18" xfId="11941" hidden="1"/>
    <cellStyle name="Hyperlink 18" xfId="13473" hidden="1"/>
    <cellStyle name="Hyperlink 18" xfId="13823" hidden="1"/>
    <cellStyle name="Hyperlink 18" xfId="15025" hidden="1"/>
    <cellStyle name="Hyperlink 18" xfId="14013" hidden="1"/>
    <cellStyle name="Hyperlink 18" xfId="15961" hidden="1"/>
    <cellStyle name="Hyperlink 18" xfId="16147" hidden="1"/>
    <cellStyle name="Hyperlink 18" xfId="16983" hidden="1"/>
    <cellStyle name="Hyperlink 18" xfId="17109" hidden="1"/>
    <cellStyle name="Hyperlink 18" xfId="17908" hidden="1"/>
    <cellStyle name="Hyperlink 18" xfId="18091" hidden="1"/>
    <cellStyle name="Hyperlink 18" xfId="18866" hidden="1"/>
    <cellStyle name="Hyperlink 18" xfId="19048" hidden="1"/>
    <cellStyle name="Hyperlink 18" xfId="19799" hidden="1"/>
    <cellStyle name="Hyperlink 18" xfId="19966" hidden="1"/>
    <cellStyle name="Hyperlink 18" xfId="20633" hidden="1"/>
    <cellStyle name="Hyperlink 18" xfId="20757" hidden="1"/>
    <cellStyle name="Hyperlink 18" xfId="21438" hidden="1"/>
    <cellStyle name="Hyperlink 18" xfId="21784" hidden="1"/>
    <cellStyle name="Hyperlink 18" xfId="13104" hidden="1"/>
    <cellStyle name="Hyperlink 18" xfId="12660" hidden="1"/>
    <cellStyle name="Hyperlink 18" xfId="23163" hidden="1"/>
    <cellStyle name="Hyperlink 18" xfId="23513" hidden="1"/>
    <cellStyle name="Hyperlink 18" xfId="24441" hidden="1"/>
    <cellStyle name="Hyperlink 18" xfId="23703" hidden="1"/>
    <cellStyle name="Hyperlink 18" xfId="25374" hidden="1"/>
    <cellStyle name="Hyperlink 18" xfId="25560" hidden="1"/>
    <cellStyle name="Hyperlink 18" xfId="26395" hidden="1"/>
    <cellStyle name="Hyperlink 18" xfId="26521" hidden="1"/>
    <cellStyle name="Hyperlink 18" xfId="27320" hidden="1"/>
    <cellStyle name="Hyperlink 18" xfId="27503" hidden="1"/>
    <cellStyle name="Hyperlink 18" xfId="28278" hidden="1"/>
    <cellStyle name="Hyperlink 18" xfId="28460" hidden="1"/>
    <cellStyle name="Hyperlink 18" xfId="29211" hidden="1"/>
    <cellStyle name="Hyperlink 18" xfId="29378" hidden="1"/>
    <cellStyle name="Hyperlink 18" xfId="30044" hidden="1"/>
    <cellStyle name="Hyperlink 18" xfId="30168" hidden="1"/>
    <cellStyle name="Hyperlink 18" xfId="30849" hidden="1"/>
    <cellStyle name="Hyperlink 18" xfId="31195"/>
    <cellStyle name="Hyperlink 18 2" xfId="1768"/>
    <cellStyle name="Hyperlink 18 3" xfId="1769"/>
    <cellStyle name="Hyperlink 18 9" xfId="32600"/>
    <cellStyle name="Hyperlink 18_AGL" xfId="32601"/>
    <cellStyle name="Hyperlink 180" xfId="1770"/>
    <cellStyle name="Hyperlink 181" xfId="1771"/>
    <cellStyle name="Hyperlink 182" xfId="1772"/>
    <cellStyle name="Hyperlink 183" xfId="1773"/>
    <cellStyle name="Hyperlink 184" xfId="1774"/>
    <cellStyle name="Hyperlink 185" xfId="1775"/>
    <cellStyle name="Hyperlink 186" xfId="1776"/>
    <cellStyle name="Hyperlink 187" xfId="1777"/>
    <cellStyle name="Hyperlink 188" xfId="1778"/>
    <cellStyle name="Hyperlink 189" xfId="1779"/>
    <cellStyle name="Hyperlink 19" xfId="265" hidden="1"/>
    <cellStyle name="Hyperlink 19" xfId="609" hidden="1"/>
    <cellStyle name="Hyperlink 19" xfId="2263" hidden="1"/>
    <cellStyle name="Hyperlink 19" xfId="2607" hidden="1"/>
    <cellStyle name="Hyperlink 19" xfId="3812" hidden="1"/>
    <cellStyle name="Hyperlink 19" xfId="3357" hidden="1"/>
    <cellStyle name="Hyperlink 19" xfId="4782" hidden="1"/>
    <cellStyle name="Hyperlink 19" xfId="4940" hidden="1"/>
    <cellStyle name="Hyperlink 19" xfId="5663" hidden="1"/>
    <cellStyle name="Hyperlink 19" xfId="5902" hidden="1"/>
    <cellStyle name="Hyperlink 19" xfId="6729" hidden="1"/>
    <cellStyle name="Hyperlink 19" xfId="6884" hidden="1"/>
    <cellStyle name="Hyperlink 19" xfId="7687" hidden="1"/>
    <cellStyle name="Hyperlink 19" xfId="7841" hidden="1"/>
    <cellStyle name="Hyperlink 19" xfId="8616" hidden="1"/>
    <cellStyle name="Hyperlink 19" xfId="8759" hidden="1"/>
    <cellStyle name="Hyperlink 19" xfId="9441" hidden="1"/>
    <cellStyle name="Hyperlink 19" xfId="9550" hidden="1"/>
    <cellStyle name="Hyperlink 19" xfId="10229" hidden="1"/>
    <cellStyle name="Hyperlink 19" xfId="10569" hidden="1"/>
    <cellStyle name="Hyperlink 19" xfId="11593" hidden="1"/>
    <cellStyle name="Hyperlink 19" xfId="11937" hidden="1"/>
    <cellStyle name="Hyperlink 19" xfId="13475" hidden="1"/>
    <cellStyle name="Hyperlink 19" xfId="13819" hidden="1"/>
    <cellStyle name="Hyperlink 19" xfId="15023" hidden="1"/>
    <cellStyle name="Hyperlink 19" xfId="14569" hidden="1"/>
    <cellStyle name="Hyperlink 19" xfId="15993" hidden="1"/>
    <cellStyle name="Hyperlink 19" xfId="16151" hidden="1"/>
    <cellStyle name="Hyperlink 19" xfId="16874" hidden="1"/>
    <cellStyle name="Hyperlink 19" xfId="17113" hidden="1"/>
    <cellStyle name="Hyperlink 19" xfId="17940" hidden="1"/>
    <cellStyle name="Hyperlink 19" xfId="18095" hidden="1"/>
    <cellStyle name="Hyperlink 19" xfId="18898" hidden="1"/>
    <cellStyle name="Hyperlink 19" xfId="19052" hidden="1"/>
    <cellStyle name="Hyperlink 19" xfId="19827" hidden="1"/>
    <cellStyle name="Hyperlink 19" xfId="19970" hidden="1"/>
    <cellStyle name="Hyperlink 19" xfId="20652" hidden="1"/>
    <cellStyle name="Hyperlink 19" xfId="20761" hidden="1"/>
    <cellStyle name="Hyperlink 19" xfId="21440" hidden="1"/>
    <cellStyle name="Hyperlink 19" xfId="21780" hidden="1"/>
    <cellStyle name="Hyperlink 19" xfId="13102" hidden="1"/>
    <cellStyle name="Hyperlink 19" xfId="12664" hidden="1"/>
    <cellStyle name="Hyperlink 19" xfId="23165" hidden="1"/>
    <cellStyle name="Hyperlink 19" xfId="23509" hidden="1"/>
    <cellStyle name="Hyperlink 19" xfId="24439" hidden="1"/>
    <cellStyle name="Hyperlink 19" xfId="24176" hidden="1"/>
    <cellStyle name="Hyperlink 19" xfId="25406" hidden="1"/>
    <cellStyle name="Hyperlink 19" xfId="25564" hidden="1"/>
    <cellStyle name="Hyperlink 19" xfId="26286" hidden="1"/>
    <cellStyle name="Hyperlink 19" xfId="26525" hidden="1"/>
    <cellStyle name="Hyperlink 19" xfId="27352" hidden="1"/>
    <cellStyle name="Hyperlink 19" xfId="27507" hidden="1"/>
    <cellStyle name="Hyperlink 19" xfId="28310" hidden="1"/>
    <cellStyle name="Hyperlink 19" xfId="28464" hidden="1"/>
    <cellStyle name="Hyperlink 19" xfId="29239" hidden="1"/>
    <cellStyle name="Hyperlink 19" xfId="29382" hidden="1"/>
    <cellStyle name="Hyperlink 19" xfId="30063" hidden="1"/>
    <cellStyle name="Hyperlink 19" xfId="30172" hidden="1"/>
    <cellStyle name="Hyperlink 19" xfId="30851" hidden="1"/>
    <cellStyle name="Hyperlink 19" xfId="31191"/>
    <cellStyle name="Hyperlink 19 2" xfId="1780"/>
    <cellStyle name="Hyperlink 19 3" xfId="1781"/>
    <cellStyle name="Hyperlink 19 9" xfId="32602"/>
    <cellStyle name="Hyperlink 19_AGL" xfId="32603"/>
    <cellStyle name="Hyperlink 190" xfId="1782"/>
    <cellStyle name="Hyperlink 191" xfId="1783"/>
    <cellStyle name="Hyperlink 192" xfId="1784"/>
    <cellStyle name="Hyperlink 193" xfId="1785"/>
    <cellStyle name="Hyperlink 194" xfId="1786"/>
    <cellStyle name="Hyperlink 195" xfId="1787"/>
    <cellStyle name="Hyperlink 196" xfId="1788"/>
    <cellStyle name="Hyperlink 197" xfId="1789"/>
    <cellStyle name="Hyperlink 198" xfId="1790"/>
    <cellStyle name="Hyperlink 199" xfId="1791"/>
    <cellStyle name="Hyperlink 2" xfId="229" hidden="1"/>
    <cellStyle name="Hyperlink 2" xfId="452" hidden="1"/>
    <cellStyle name="Hyperlink 2" xfId="679" hidden="1"/>
    <cellStyle name="Hyperlink 2" xfId="785" hidden="1"/>
    <cellStyle name="Hyperlink 2" xfId="2227" hidden="1"/>
    <cellStyle name="Hyperlink 2" xfId="2450" hidden="1"/>
    <cellStyle name="Hyperlink 2" xfId="2677" hidden="1"/>
    <cellStyle name="Hyperlink 2" xfId="2783" hidden="1"/>
    <cellStyle name="Hyperlink 2" xfId="3848" hidden="1"/>
    <cellStyle name="Hyperlink 2" xfId="2162" hidden="1"/>
    <cellStyle name="Hyperlink 2" xfId="2836" hidden="1"/>
    <cellStyle name="Hyperlink 2" xfId="4037" hidden="1"/>
    <cellStyle name="Hyperlink 2" xfId="2160" hidden="1"/>
    <cellStyle name="Hyperlink 2" xfId="5096" hidden="1"/>
    <cellStyle name="Hyperlink 2" xfId="3921" hidden="1"/>
    <cellStyle name="Hyperlink 2" xfId="4623" hidden="1"/>
    <cellStyle name="Hyperlink 2" xfId="5826" hidden="1"/>
    <cellStyle name="Hyperlink 2" xfId="6056" hidden="1"/>
    <cellStyle name="Hyperlink 2" xfId="4191" hidden="1"/>
    <cellStyle name="Hyperlink 2" xfId="5707" hidden="1"/>
    <cellStyle name="Hyperlink 2" xfId="6055" hidden="1"/>
    <cellStyle name="Hyperlink 2" xfId="7039" hidden="1"/>
    <cellStyle name="Hyperlink 2" xfId="4893" hidden="1"/>
    <cellStyle name="Hyperlink 2" xfId="6571" hidden="1"/>
    <cellStyle name="Hyperlink 2" xfId="7038" hidden="1"/>
    <cellStyle name="Hyperlink 2" xfId="7996" hidden="1"/>
    <cellStyle name="Hyperlink 2" xfId="6504" hidden="1"/>
    <cellStyle name="Hyperlink 2" xfId="7536" hidden="1"/>
    <cellStyle name="Hyperlink 2" xfId="7995" hidden="1"/>
    <cellStyle name="Hyperlink 2" xfId="8914" hidden="1"/>
    <cellStyle name="Hyperlink 2" xfId="7470" hidden="1"/>
    <cellStyle name="Hyperlink 2" xfId="8481" hidden="1"/>
    <cellStyle name="Hyperlink 2" xfId="8913" hidden="1"/>
    <cellStyle name="Hyperlink 2" xfId="9703" hidden="1"/>
    <cellStyle name="Hyperlink 2" xfId="8419" hidden="1"/>
    <cellStyle name="Hyperlink 2" xfId="9354" hidden="1"/>
    <cellStyle name="Hyperlink 2" xfId="10194" hidden="1"/>
    <cellStyle name="Hyperlink 2" xfId="10415" hidden="1"/>
    <cellStyle name="Hyperlink 2" xfId="10639" hidden="1"/>
    <cellStyle name="Hyperlink 2" xfId="10745" hidden="1"/>
    <cellStyle name="Hyperlink 2" xfId="11557" hidden="1"/>
    <cellStyle name="Hyperlink 2" xfId="11780" hidden="1"/>
    <cellStyle name="Hyperlink 2" xfId="12007" hidden="1"/>
    <cellStyle name="Hyperlink 2" xfId="12113" hidden="1"/>
    <cellStyle name="Hyperlink 2" xfId="13439" hidden="1"/>
    <cellStyle name="Hyperlink 2" xfId="13662" hidden="1"/>
    <cellStyle name="Hyperlink 2" xfId="13889" hidden="1"/>
    <cellStyle name="Hyperlink 2" xfId="13995" hidden="1"/>
    <cellStyle name="Hyperlink 2" xfId="15059" hidden="1"/>
    <cellStyle name="Hyperlink 2" xfId="13374" hidden="1"/>
    <cellStyle name="Hyperlink 2" xfId="14048" hidden="1"/>
    <cellStyle name="Hyperlink 2" xfId="15248" hidden="1"/>
    <cellStyle name="Hyperlink 2" xfId="13372" hidden="1"/>
    <cellStyle name="Hyperlink 2" xfId="16307" hidden="1"/>
    <cellStyle name="Hyperlink 2" xfId="15132" hidden="1"/>
    <cellStyle name="Hyperlink 2" xfId="15834" hidden="1"/>
    <cellStyle name="Hyperlink 2" xfId="17037" hidden="1"/>
    <cellStyle name="Hyperlink 2" xfId="17267" hidden="1"/>
    <cellStyle name="Hyperlink 2" xfId="15402" hidden="1"/>
    <cellStyle name="Hyperlink 2" xfId="16918" hidden="1"/>
    <cellStyle name="Hyperlink 2" xfId="17266" hidden="1"/>
    <cellStyle name="Hyperlink 2" xfId="18250" hidden="1"/>
    <cellStyle name="Hyperlink 2" xfId="16104" hidden="1"/>
    <cellStyle name="Hyperlink 2" xfId="17782" hidden="1"/>
    <cellStyle name="Hyperlink 2" xfId="18249" hidden="1"/>
    <cellStyle name="Hyperlink 2" xfId="19207" hidden="1"/>
    <cellStyle name="Hyperlink 2" xfId="17715" hidden="1"/>
    <cellStyle name="Hyperlink 2" xfId="18747" hidden="1"/>
    <cellStyle name="Hyperlink 2" xfId="19206" hidden="1"/>
    <cellStyle name="Hyperlink 2" xfId="20125" hidden="1"/>
    <cellStyle name="Hyperlink 2" xfId="18681" hidden="1"/>
    <cellStyle name="Hyperlink 2" xfId="19692" hidden="1"/>
    <cellStyle name="Hyperlink 2" xfId="20124" hidden="1"/>
    <cellStyle name="Hyperlink 2" xfId="20914" hidden="1"/>
    <cellStyle name="Hyperlink 2" xfId="19630" hidden="1"/>
    <cellStyle name="Hyperlink 2" xfId="20565" hidden="1"/>
    <cellStyle name="Hyperlink 2" xfId="21405" hidden="1"/>
    <cellStyle name="Hyperlink 2" xfId="21626" hidden="1"/>
    <cellStyle name="Hyperlink 2" xfId="21850" hidden="1"/>
    <cellStyle name="Hyperlink 2" xfId="21956" hidden="1"/>
    <cellStyle name="Hyperlink 2" xfId="13137" hidden="1"/>
    <cellStyle name="Hyperlink 2" xfId="11501" hidden="1"/>
    <cellStyle name="Hyperlink 2" xfId="12158" hidden="1"/>
    <cellStyle name="Hyperlink 2" xfId="22583" hidden="1"/>
    <cellStyle name="Hyperlink 2" xfId="23129" hidden="1"/>
    <cellStyle name="Hyperlink 2" xfId="23352" hidden="1"/>
    <cellStyle name="Hyperlink 2" xfId="23579" hidden="1"/>
    <cellStyle name="Hyperlink 2" xfId="23685" hidden="1"/>
    <cellStyle name="Hyperlink 2" xfId="24475" hidden="1"/>
    <cellStyle name="Hyperlink 2" xfId="23064" hidden="1"/>
    <cellStyle name="Hyperlink 2" xfId="23738" hidden="1"/>
    <cellStyle name="Hyperlink 2" xfId="24661" hidden="1"/>
    <cellStyle name="Hyperlink 2" xfId="23062" hidden="1"/>
    <cellStyle name="Hyperlink 2" xfId="25720" hidden="1"/>
    <cellStyle name="Hyperlink 2" xfId="24548" hidden="1"/>
    <cellStyle name="Hyperlink 2" xfId="25247" hidden="1"/>
    <cellStyle name="Hyperlink 2" xfId="26449" hidden="1"/>
    <cellStyle name="Hyperlink 2" xfId="26679" hidden="1"/>
    <cellStyle name="Hyperlink 2" xfId="24815" hidden="1"/>
    <cellStyle name="Hyperlink 2" xfId="26330" hidden="1"/>
    <cellStyle name="Hyperlink 2" xfId="26678" hidden="1"/>
    <cellStyle name="Hyperlink 2" xfId="27662" hidden="1"/>
    <cellStyle name="Hyperlink 2" xfId="25517" hidden="1"/>
    <cellStyle name="Hyperlink 2" xfId="27194" hidden="1"/>
    <cellStyle name="Hyperlink 2" xfId="27661" hidden="1"/>
    <cellStyle name="Hyperlink 2" xfId="28619" hidden="1"/>
    <cellStyle name="Hyperlink 2" xfId="27127" hidden="1"/>
    <cellStyle name="Hyperlink 2" xfId="28159" hidden="1"/>
    <cellStyle name="Hyperlink 2" xfId="28618" hidden="1"/>
    <cellStyle name="Hyperlink 2" xfId="29537" hidden="1"/>
    <cellStyle name="Hyperlink 2" xfId="28093" hidden="1"/>
    <cellStyle name="Hyperlink 2" xfId="29104" hidden="1"/>
    <cellStyle name="Hyperlink 2" xfId="29536" hidden="1"/>
    <cellStyle name="Hyperlink 2" xfId="30325" hidden="1"/>
    <cellStyle name="Hyperlink 2" xfId="29042" hidden="1"/>
    <cellStyle name="Hyperlink 2" xfId="29977" hidden="1"/>
    <cellStyle name="Hyperlink 2" xfId="30816" hidden="1"/>
    <cellStyle name="Hyperlink 2" xfId="31037" hidden="1"/>
    <cellStyle name="Hyperlink 2" xfId="31261" hidden="1"/>
    <cellStyle name="Hyperlink 2" xfId="31367"/>
    <cellStyle name="Hyperlink 2 2" xfId="928"/>
    <cellStyle name="Hyperlink 2 2 2" xfId="32604"/>
    <cellStyle name="Hyperlink 2 2 3" xfId="33208"/>
    <cellStyle name="Hyperlink 2 2_AGL" xfId="32605"/>
    <cellStyle name="Hyperlink 2 20" xfId="33209"/>
    <cellStyle name="Hyperlink 2 21" xfId="33210"/>
    <cellStyle name="Hyperlink 2 22" xfId="33211"/>
    <cellStyle name="Hyperlink 2 23" xfId="33212"/>
    <cellStyle name="Hyperlink 2 24" xfId="33213"/>
    <cellStyle name="Hyperlink 2 25" xfId="33214"/>
    <cellStyle name="Hyperlink 2 26" xfId="33215"/>
    <cellStyle name="Hyperlink 2 27" xfId="33216"/>
    <cellStyle name="Hyperlink 2 28" xfId="33217"/>
    <cellStyle name="Hyperlink 2 3" xfId="1792"/>
    <cellStyle name="Hyperlink 2 4" xfId="1793"/>
    <cellStyle name="Hyperlink 2 5" xfId="1794"/>
    <cellStyle name="Hyperlink 2 6" xfId="33218"/>
    <cellStyle name="Hyperlink 2 7" xfId="33219"/>
    <cellStyle name="Hyperlink 2 8" xfId="33220"/>
    <cellStyle name="Hyperlink 2 9" xfId="32606"/>
    <cellStyle name="Hyperlink 2_AGL" xfId="32607"/>
    <cellStyle name="Hyperlink 20" xfId="267" hidden="1"/>
    <cellStyle name="Hyperlink 20" xfId="605" hidden="1"/>
    <cellStyle name="Hyperlink 20" xfId="2265" hidden="1"/>
    <cellStyle name="Hyperlink 20" xfId="2603" hidden="1"/>
    <cellStyle name="Hyperlink 20" xfId="3810" hidden="1"/>
    <cellStyle name="Hyperlink 20" xfId="3361" hidden="1"/>
    <cellStyle name="Hyperlink 20" xfId="4859" hidden="1"/>
    <cellStyle name="Hyperlink 20" xfId="4944" hidden="1"/>
    <cellStyle name="Hyperlink 20" xfId="5575" hidden="1"/>
    <cellStyle name="Hyperlink 20" xfId="5905" hidden="1"/>
    <cellStyle name="Hyperlink 20" xfId="6805" hidden="1"/>
    <cellStyle name="Hyperlink 20" xfId="6888" hidden="1"/>
    <cellStyle name="Hyperlink 20" xfId="7762" hidden="1"/>
    <cellStyle name="Hyperlink 20" xfId="7845" hidden="1"/>
    <cellStyle name="Hyperlink 20" xfId="8689" hidden="1"/>
    <cellStyle name="Hyperlink 20" xfId="8763" hidden="1"/>
    <cellStyle name="Hyperlink 20" xfId="9497" hidden="1"/>
    <cellStyle name="Hyperlink 20" xfId="9554" hidden="1"/>
    <cellStyle name="Hyperlink 20" xfId="10231" hidden="1"/>
    <cellStyle name="Hyperlink 20" xfId="10565" hidden="1"/>
    <cellStyle name="Hyperlink 20" xfId="11595" hidden="1"/>
    <cellStyle name="Hyperlink 20" xfId="11933" hidden="1"/>
    <cellStyle name="Hyperlink 20" xfId="13477" hidden="1"/>
    <cellStyle name="Hyperlink 20" xfId="13815" hidden="1"/>
    <cellStyle name="Hyperlink 20" xfId="15021" hidden="1"/>
    <cellStyle name="Hyperlink 20" xfId="14573" hidden="1"/>
    <cellStyle name="Hyperlink 20" xfId="16070" hidden="1"/>
    <cellStyle name="Hyperlink 20" xfId="16155" hidden="1"/>
    <cellStyle name="Hyperlink 20" xfId="16786" hidden="1"/>
    <cellStyle name="Hyperlink 20" xfId="17116" hidden="1"/>
    <cellStyle name="Hyperlink 20" xfId="18016" hidden="1"/>
    <cellStyle name="Hyperlink 20" xfId="18099" hidden="1"/>
    <cellStyle name="Hyperlink 20" xfId="18973" hidden="1"/>
    <cellStyle name="Hyperlink 20" xfId="19056" hidden="1"/>
    <cellStyle name="Hyperlink 20" xfId="19900" hidden="1"/>
    <cellStyle name="Hyperlink 20" xfId="19974" hidden="1"/>
    <cellStyle name="Hyperlink 20" xfId="20708" hidden="1"/>
    <cellStyle name="Hyperlink 20" xfId="20765" hidden="1"/>
    <cellStyle name="Hyperlink 20" xfId="21442" hidden="1"/>
    <cellStyle name="Hyperlink 20" xfId="21776" hidden="1"/>
    <cellStyle name="Hyperlink 20" xfId="13100" hidden="1"/>
    <cellStyle name="Hyperlink 20" xfId="11782" hidden="1"/>
    <cellStyle name="Hyperlink 20" xfId="23167" hidden="1"/>
    <cellStyle name="Hyperlink 20" xfId="23505" hidden="1"/>
    <cellStyle name="Hyperlink 20" xfId="24437" hidden="1"/>
    <cellStyle name="Hyperlink 20" xfId="24180" hidden="1"/>
    <cellStyle name="Hyperlink 20" xfId="25483" hidden="1"/>
    <cellStyle name="Hyperlink 20" xfId="25568" hidden="1"/>
    <cellStyle name="Hyperlink 20" xfId="26199" hidden="1"/>
    <cellStyle name="Hyperlink 20" xfId="26528" hidden="1"/>
    <cellStyle name="Hyperlink 20" xfId="27428" hidden="1"/>
    <cellStyle name="Hyperlink 20" xfId="27511" hidden="1"/>
    <cellStyle name="Hyperlink 20" xfId="28385" hidden="1"/>
    <cellStyle name="Hyperlink 20" xfId="28468" hidden="1"/>
    <cellStyle name="Hyperlink 20" xfId="29312" hidden="1"/>
    <cellStyle name="Hyperlink 20" xfId="29386" hidden="1"/>
    <cellStyle name="Hyperlink 20" xfId="30119" hidden="1"/>
    <cellStyle name="Hyperlink 20" xfId="30176" hidden="1"/>
    <cellStyle name="Hyperlink 20" xfId="30853" hidden="1"/>
    <cellStyle name="Hyperlink 20" xfId="31187"/>
    <cellStyle name="Hyperlink 20 2" xfId="1795"/>
    <cellStyle name="Hyperlink 20 3" xfId="1796"/>
    <cellStyle name="Hyperlink 20 9" xfId="32608"/>
    <cellStyle name="Hyperlink 20_AGL" xfId="32609"/>
    <cellStyle name="Hyperlink 200" xfId="1797"/>
    <cellStyle name="Hyperlink 201" xfId="1798"/>
    <cellStyle name="Hyperlink 202" xfId="1799"/>
    <cellStyle name="Hyperlink 203" xfId="1800"/>
    <cellStyle name="Hyperlink 204" xfId="1801"/>
    <cellStyle name="Hyperlink 205" xfId="1802"/>
    <cellStyle name="Hyperlink 206" xfId="1803"/>
    <cellStyle name="Hyperlink 207" xfId="1804"/>
    <cellStyle name="Hyperlink 208" xfId="1805"/>
    <cellStyle name="Hyperlink 209" xfId="1806"/>
    <cellStyle name="Hyperlink 21" xfId="269" hidden="1"/>
    <cellStyle name="Hyperlink 21" xfId="601" hidden="1"/>
    <cellStyle name="Hyperlink 21" xfId="2267" hidden="1"/>
    <cellStyle name="Hyperlink 21" xfId="2599" hidden="1"/>
    <cellStyle name="Hyperlink 21" xfId="3808" hidden="1"/>
    <cellStyle name="Hyperlink 21" xfId="3485" hidden="1"/>
    <cellStyle name="Hyperlink 21" xfId="4832" hidden="1"/>
    <cellStyle name="Hyperlink 21" xfId="4948" hidden="1"/>
    <cellStyle name="Hyperlink 21" xfId="5805" hidden="1"/>
    <cellStyle name="Hyperlink 21" xfId="5909" hidden="1"/>
    <cellStyle name="Hyperlink 21" xfId="6779" hidden="1"/>
    <cellStyle name="Hyperlink 21" xfId="6892" hidden="1"/>
    <cellStyle name="Hyperlink 21" xfId="7736" hidden="1"/>
    <cellStyle name="Hyperlink 21" xfId="7849" hidden="1"/>
    <cellStyle name="Hyperlink 21" xfId="8663" hidden="1"/>
    <cellStyle name="Hyperlink 21" xfId="8767" hidden="1"/>
    <cellStyle name="Hyperlink 21" xfId="9476" hidden="1"/>
    <cellStyle name="Hyperlink 21" xfId="9558" hidden="1"/>
    <cellStyle name="Hyperlink 21" xfId="10233" hidden="1"/>
    <cellStyle name="Hyperlink 21" xfId="10561" hidden="1"/>
    <cellStyle name="Hyperlink 21" xfId="11597" hidden="1"/>
    <cellStyle name="Hyperlink 21" xfId="11929" hidden="1"/>
    <cellStyle name="Hyperlink 21" xfId="13479" hidden="1"/>
    <cellStyle name="Hyperlink 21" xfId="13811" hidden="1"/>
    <cellStyle name="Hyperlink 21" xfId="15019" hidden="1"/>
    <cellStyle name="Hyperlink 21" xfId="14696" hidden="1"/>
    <cellStyle name="Hyperlink 21" xfId="16043" hidden="1"/>
    <cellStyle name="Hyperlink 21" xfId="16159" hidden="1"/>
    <cellStyle name="Hyperlink 21" xfId="17016" hidden="1"/>
    <cellStyle name="Hyperlink 21" xfId="17120" hidden="1"/>
    <cellStyle name="Hyperlink 21" xfId="17990" hidden="1"/>
    <cellStyle name="Hyperlink 21" xfId="18103" hidden="1"/>
    <cellStyle name="Hyperlink 21" xfId="18947" hidden="1"/>
    <cellStyle name="Hyperlink 21" xfId="19060" hidden="1"/>
    <cellStyle name="Hyperlink 21" xfId="19874" hidden="1"/>
    <cellStyle name="Hyperlink 21" xfId="19978" hidden="1"/>
    <cellStyle name="Hyperlink 21" xfId="20687" hidden="1"/>
    <cellStyle name="Hyperlink 21" xfId="20769" hidden="1"/>
    <cellStyle name="Hyperlink 21" xfId="21444" hidden="1"/>
    <cellStyle name="Hyperlink 21" xfId="21772" hidden="1"/>
    <cellStyle name="Hyperlink 21" xfId="13098" hidden="1"/>
    <cellStyle name="Hyperlink 21" xfId="12262" hidden="1"/>
    <cellStyle name="Hyperlink 21" xfId="23169" hidden="1"/>
    <cellStyle name="Hyperlink 21" xfId="23501" hidden="1"/>
    <cellStyle name="Hyperlink 21" xfId="24435" hidden="1"/>
    <cellStyle name="Hyperlink 21" xfId="24255" hidden="1"/>
    <cellStyle name="Hyperlink 21" xfId="25456" hidden="1"/>
    <cellStyle name="Hyperlink 21" xfId="25572" hidden="1"/>
    <cellStyle name="Hyperlink 21" xfId="26428" hidden="1"/>
    <cellStyle name="Hyperlink 21" xfId="26532" hidden="1"/>
    <cellStyle name="Hyperlink 21" xfId="27402" hidden="1"/>
    <cellStyle name="Hyperlink 21" xfId="27515" hidden="1"/>
    <cellStyle name="Hyperlink 21" xfId="28359" hidden="1"/>
    <cellStyle name="Hyperlink 21" xfId="28472" hidden="1"/>
    <cellStyle name="Hyperlink 21" xfId="29286" hidden="1"/>
    <cellStyle name="Hyperlink 21" xfId="29390" hidden="1"/>
    <cellStyle name="Hyperlink 21" xfId="30098" hidden="1"/>
    <cellStyle name="Hyperlink 21" xfId="30180" hidden="1"/>
    <cellStyle name="Hyperlink 21" xfId="30855" hidden="1"/>
    <cellStyle name="Hyperlink 21" xfId="31183"/>
    <cellStyle name="Hyperlink 21 2" xfId="1807"/>
    <cellStyle name="Hyperlink 21 3" xfId="1808"/>
    <cellStyle name="Hyperlink 21 9" xfId="32610"/>
    <cellStyle name="Hyperlink 21_AGL" xfId="32611"/>
    <cellStyle name="Hyperlink 210" xfId="1809"/>
    <cellStyle name="Hyperlink 211" xfId="1810"/>
    <cellStyle name="Hyperlink 212" xfId="1811"/>
    <cellStyle name="Hyperlink 213" xfId="1812"/>
    <cellStyle name="Hyperlink 214" xfId="1813"/>
    <cellStyle name="Hyperlink 215" xfId="1814"/>
    <cellStyle name="Hyperlink 216" xfId="1815"/>
    <cellStyle name="Hyperlink 217" xfId="1816"/>
    <cellStyle name="Hyperlink 218" xfId="1817"/>
    <cellStyle name="Hyperlink 219" xfId="1818"/>
    <cellStyle name="Hyperlink 22" xfId="271" hidden="1"/>
    <cellStyle name="Hyperlink 22" xfId="597" hidden="1"/>
    <cellStyle name="Hyperlink 22" xfId="2269" hidden="1"/>
    <cellStyle name="Hyperlink 22" xfId="2595" hidden="1"/>
    <cellStyle name="Hyperlink 22" xfId="3806" hidden="1"/>
    <cellStyle name="Hyperlink 22" xfId="3401" hidden="1"/>
    <cellStyle name="Hyperlink 22" xfId="4802" hidden="1"/>
    <cellStyle name="Hyperlink 22" xfId="4952" hidden="1"/>
    <cellStyle name="Hyperlink 22" xfId="5776" hidden="1"/>
    <cellStyle name="Hyperlink 22" xfId="5913" hidden="1"/>
    <cellStyle name="Hyperlink 22" xfId="6749" hidden="1"/>
    <cellStyle name="Hyperlink 22" xfId="6896" hidden="1"/>
    <cellStyle name="Hyperlink 22" xfId="7707" hidden="1"/>
    <cellStyle name="Hyperlink 22" xfId="7853" hidden="1"/>
    <cellStyle name="Hyperlink 22" xfId="8635" hidden="1"/>
    <cellStyle name="Hyperlink 22" xfId="8771" hidden="1"/>
    <cellStyle name="Hyperlink 22" xfId="9456" hidden="1"/>
    <cellStyle name="Hyperlink 22" xfId="9562" hidden="1"/>
    <cellStyle name="Hyperlink 22" xfId="10235" hidden="1"/>
    <cellStyle name="Hyperlink 22" xfId="10557" hidden="1"/>
    <cellStyle name="Hyperlink 22" xfId="11599" hidden="1"/>
    <cellStyle name="Hyperlink 22" xfId="11925" hidden="1"/>
    <cellStyle name="Hyperlink 22" xfId="13481" hidden="1"/>
    <cellStyle name="Hyperlink 22" xfId="13807" hidden="1"/>
    <cellStyle name="Hyperlink 22" xfId="15017" hidden="1"/>
    <cellStyle name="Hyperlink 22" xfId="14613" hidden="1"/>
    <cellStyle name="Hyperlink 22" xfId="16013" hidden="1"/>
    <cellStyle name="Hyperlink 22" xfId="16163" hidden="1"/>
    <cellStyle name="Hyperlink 22" xfId="16987" hidden="1"/>
    <cellStyle name="Hyperlink 22" xfId="17124" hidden="1"/>
    <cellStyle name="Hyperlink 22" xfId="17960" hidden="1"/>
    <cellStyle name="Hyperlink 22" xfId="18107" hidden="1"/>
    <cellStyle name="Hyperlink 22" xfId="18918" hidden="1"/>
    <cellStyle name="Hyperlink 22" xfId="19064" hidden="1"/>
    <cellStyle name="Hyperlink 22" xfId="19846" hidden="1"/>
    <cellStyle name="Hyperlink 22" xfId="19982" hidden="1"/>
    <cellStyle name="Hyperlink 22" xfId="20667" hidden="1"/>
    <cellStyle name="Hyperlink 22" xfId="20773" hidden="1"/>
    <cellStyle name="Hyperlink 22" xfId="21446" hidden="1"/>
    <cellStyle name="Hyperlink 22" xfId="21768" hidden="1"/>
    <cellStyle name="Hyperlink 22" xfId="13096" hidden="1"/>
    <cellStyle name="Hyperlink 22" xfId="12217" hidden="1"/>
    <cellStyle name="Hyperlink 22" xfId="23171" hidden="1"/>
    <cellStyle name="Hyperlink 22" xfId="23497" hidden="1"/>
    <cellStyle name="Hyperlink 22" xfId="24433" hidden="1"/>
    <cellStyle name="Hyperlink 22" xfId="24210" hidden="1"/>
    <cellStyle name="Hyperlink 22" xfId="25426" hidden="1"/>
    <cellStyle name="Hyperlink 22" xfId="25576" hidden="1"/>
    <cellStyle name="Hyperlink 22" xfId="26399" hidden="1"/>
    <cellStyle name="Hyperlink 22" xfId="26536" hidden="1"/>
    <cellStyle name="Hyperlink 22" xfId="27372" hidden="1"/>
    <cellStyle name="Hyperlink 22" xfId="27519" hidden="1"/>
    <cellStyle name="Hyperlink 22" xfId="28330" hidden="1"/>
    <cellStyle name="Hyperlink 22" xfId="28476" hidden="1"/>
    <cellStyle name="Hyperlink 22" xfId="29258" hidden="1"/>
    <cellStyle name="Hyperlink 22" xfId="29394" hidden="1"/>
    <cellStyle name="Hyperlink 22" xfId="30078" hidden="1"/>
    <cellStyle name="Hyperlink 22" xfId="30184" hidden="1"/>
    <cellStyle name="Hyperlink 22" xfId="30857" hidden="1"/>
    <cellStyle name="Hyperlink 22" xfId="31179"/>
    <cellStyle name="Hyperlink 22 2" xfId="1819"/>
    <cellStyle name="Hyperlink 22 3" xfId="1820"/>
    <cellStyle name="Hyperlink 22 9" xfId="32612"/>
    <cellStyle name="Hyperlink 22_AGL" xfId="32613"/>
    <cellStyle name="Hyperlink 220" xfId="1821"/>
    <cellStyle name="Hyperlink 221" xfId="1822"/>
    <cellStyle name="Hyperlink 222" xfId="1823"/>
    <cellStyle name="Hyperlink 223" xfId="32614"/>
    <cellStyle name="Hyperlink 224" xfId="33221"/>
    <cellStyle name="Hyperlink 225" xfId="33349"/>
    <cellStyle name="Hyperlink 23" xfId="273" hidden="1"/>
    <cellStyle name="Hyperlink 23" xfId="593" hidden="1"/>
    <cellStyle name="Hyperlink 23" xfId="2271" hidden="1"/>
    <cellStyle name="Hyperlink 23" xfId="2591" hidden="1"/>
    <cellStyle name="Hyperlink 23" xfId="3804" hidden="1"/>
    <cellStyle name="Hyperlink 23" xfId="3501" hidden="1"/>
    <cellStyle name="Hyperlink 23" xfId="4688" hidden="1"/>
    <cellStyle name="Hyperlink 23" xfId="4956" hidden="1"/>
    <cellStyle name="Hyperlink 23" xfId="5676" hidden="1"/>
    <cellStyle name="Hyperlink 23" xfId="5917" hidden="1"/>
    <cellStyle name="Hyperlink 23" xfId="6637" hidden="1"/>
    <cellStyle name="Hyperlink 23" xfId="6900" hidden="1"/>
    <cellStyle name="Hyperlink 23" xfId="7598" hidden="1"/>
    <cellStyle name="Hyperlink 23" xfId="7857" hidden="1"/>
    <cellStyle name="Hyperlink 23" xfId="8536" hidden="1"/>
    <cellStyle name="Hyperlink 23" xfId="8775" hidden="1"/>
    <cellStyle name="Hyperlink 23" xfId="9392" hidden="1"/>
    <cellStyle name="Hyperlink 23" xfId="9566" hidden="1"/>
    <cellStyle name="Hyperlink 23" xfId="10237" hidden="1"/>
    <cellStyle name="Hyperlink 23" xfId="10553" hidden="1"/>
    <cellStyle name="Hyperlink 23" xfId="11601" hidden="1"/>
    <cellStyle name="Hyperlink 23" xfId="11921" hidden="1"/>
    <cellStyle name="Hyperlink 23" xfId="13483" hidden="1"/>
    <cellStyle name="Hyperlink 23" xfId="13803" hidden="1"/>
    <cellStyle name="Hyperlink 23" xfId="15015" hidden="1"/>
    <cellStyle name="Hyperlink 23" xfId="14712" hidden="1"/>
    <cellStyle name="Hyperlink 23" xfId="15899" hidden="1"/>
    <cellStyle name="Hyperlink 23" xfId="16167" hidden="1"/>
    <cellStyle name="Hyperlink 23" xfId="16887" hidden="1"/>
    <cellStyle name="Hyperlink 23" xfId="17128" hidden="1"/>
    <cellStyle name="Hyperlink 23" xfId="17848" hidden="1"/>
    <cellStyle name="Hyperlink 23" xfId="18111" hidden="1"/>
    <cellStyle name="Hyperlink 23" xfId="18809" hidden="1"/>
    <cellStyle name="Hyperlink 23" xfId="19068" hidden="1"/>
    <cellStyle name="Hyperlink 23" xfId="19747" hidden="1"/>
    <cellStyle name="Hyperlink 23" xfId="19986" hidden="1"/>
    <cellStyle name="Hyperlink 23" xfId="20603" hidden="1"/>
    <cellStyle name="Hyperlink 23" xfId="20777" hidden="1"/>
    <cellStyle name="Hyperlink 23" xfId="21448" hidden="1"/>
    <cellStyle name="Hyperlink 23" xfId="21764" hidden="1"/>
    <cellStyle name="Hyperlink 23" xfId="13094" hidden="1"/>
    <cellStyle name="Hyperlink 23" xfId="12698" hidden="1"/>
    <cellStyle name="Hyperlink 23" xfId="23173" hidden="1"/>
    <cellStyle name="Hyperlink 23" xfId="23493" hidden="1"/>
    <cellStyle name="Hyperlink 23" xfId="24431" hidden="1"/>
    <cellStyle name="Hyperlink 23" xfId="24271" hidden="1"/>
    <cellStyle name="Hyperlink 23" xfId="25312" hidden="1"/>
    <cellStyle name="Hyperlink 23" xfId="25580" hidden="1"/>
    <cellStyle name="Hyperlink 23" xfId="26299" hidden="1"/>
    <cellStyle name="Hyperlink 23" xfId="26540" hidden="1"/>
    <cellStyle name="Hyperlink 23" xfId="27260" hidden="1"/>
    <cellStyle name="Hyperlink 23" xfId="27523" hidden="1"/>
    <cellStyle name="Hyperlink 23" xfId="28221" hidden="1"/>
    <cellStyle name="Hyperlink 23" xfId="28480" hidden="1"/>
    <cellStyle name="Hyperlink 23" xfId="29159" hidden="1"/>
    <cellStyle name="Hyperlink 23" xfId="29398" hidden="1"/>
    <cellStyle name="Hyperlink 23" xfId="30014" hidden="1"/>
    <cellStyle name="Hyperlink 23" xfId="30188" hidden="1"/>
    <cellStyle name="Hyperlink 23" xfId="30859" hidden="1"/>
    <cellStyle name="Hyperlink 23" xfId="31175"/>
    <cellStyle name="Hyperlink 23 2" xfId="1824"/>
    <cellStyle name="Hyperlink 23 3" xfId="1825"/>
    <cellStyle name="Hyperlink 23 9" xfId="32615"/>
    <cellStyle name="Hyperlink 23_AGL" xfId="32616"/>
    <cellStyle name="Hyperlink 24" xfId="275" hidden="1"/>
    <cellStyle name="Hyperlink 24" xfId="589" hidden="1"/>
    <cellStyle name="Hyperlink 24" xfId="2273" hidden="1"/>
    <cellStyle name="Hyperlink 24" xfId="2587" hidden="1"/>
    <cellStyle name="Hyperlink 24" xfId="3802" hidden="1"/>
    <cellStyle name="Hyperlink 24" xfId="3402" hidden="1"/>
    <cellStyle name="Hyperlink 24" xfId="4600" hidden="1"/>
    <cellStyle name="Hyperlink 24" xfId="4960" hidden="1"/>
    <cellStyle name="Hyperlink 24" xfId="5642" hidden="1"/>
    <cellStyle name="Hyperlink 24" xfId="5921" hidden="1"/>
    <cellStyle name="Hyperlink 24" xfId="6549" hidden="1"/>
    <cellStyle name="Hyperlink 24" xfId="6904" hidden="1"/>
    <cellStyle name="Hyperlink 24" xfId="7515" hidden="1"/>
    <cellStyle name="Hyperlink 24" xfId="7861" hidden="1"/>
    <cellStyle name="Hyperlink 24" xfId="8463" hidden="1"/>
    <cellStyle name="Hyperlink 24" xfId="8779" hidden="1"/>
    <cellStyle name="Hyperlink 24" xfId="9341" hidden="1"/>
    <cellStyle name="Hyperlink 24" xfId="9570" hidden="1"/>
    <cellStyle name="Hyperlink 24" xfId="10239" hidden="1"/>
    <cellStyle name="Hyperlink 24" xfId="10549" hidden="1"/>
    <cellStyle name="Hyperlink 24" xfId="11603" hidden="1"/>
    <cellStyle name="Hyperlink 24" xfId="11917" hidden="1"/>
    <cellStyle name="Hyperlink 24" xfId="13485" hidden="1"/>
    <cellStyle name="Hyperlink 24" xfId="13799" hidden="1"/>
    <cellStyle name="Hyperlink 24" xfId="15013" hidden="1"/>
    <cellStyle name="Hyperlink 24" xfId="14614" hidden="1"/>
    <cellStyle name="Hyperlink 24" xfId="15811" hidden="1"/>
    <cellStyle name="Hyperlink 24" xfId="16171" hidden="1"/>
    <cellStyle name="Hyperlink 24" xfId="16853" hidden="1"/>
    <cellStyle name="Hyperlink 24" xfId="17132" hidden="1"/>
    <cellStyle name="Hyperlink 24" xfId="17760" hidden="1"/>
    <cellStyle name="Hyperlink 24" xfId="18115" hidden="1"/>
    <cellStyle name="Hyperlink 24" xfId="18726" hidden="1"/>
    <cellStyle name="Hyperlink 24" xfId="19072" hidden="1"/>
    <cellStyle name="Hyperlink 24" xfId="19674" hidden="1"/>
    <cellStyle name="Hyperlink 24" xfId="19990" hidden="1"/>
    <cellStyle name="Hyperlink 24" xfId="20552" hidden="1"/>
    <cellStyle name="Hyperlink 24" xfId="20781" hidden="1"/>
    <cellStyle name="Hyperlink 24" xfId="21450" hidden="1"/>
    <cellStyle name="Hyperlink 24" xfId="21760" hidden="1"/>
    <cellStyle name="Hyperlink 24" xfId="13092" hidden="1"/>
    <cellStyle name="Hyperlink 24" xfId="12275" hidden="1"/>
    <cellStyle name="Hyperlink 24" xfId="23175" hidden="1"/>
    <cellStyle name="Hyperlink 24" xfId="23489" hidden="1"/>
    <cellStyle name="Hyperlink 24" xfId="24429" hidden="1"/>
    <cellStyle name="Hyperlink 24" xfId="24211" hidden="1"/>
    <cellStyle name="Hyperlink 24" xfId="25224" hidden="1"/>
    <cellStyle name="Hyperlink 24" xfId="25584" hidden="1"/>
    <cellStyle name="Hyperlink 24" xfId="26265" hidden="1"/>
    <cellStyle name="Hyperlink 24" xfId="26544" hidden="1"/>
    <cellStyle name="Hyperlink 24" xfId="27172" hidden="1"/>
    <cellStyle name="Hyperlink 24" xfId="27527" hidden="1"/>
    <cellStyle name="Hyperlink 24" xfId="28138" hidden="1"/>
    <cellStyle name="Hyperlink 24" xfId="28484" hidden="1"/>
    <cellStyle name="Hyperlink 24" xfId="29086" hidden="1"/>
    <cellStyle name="Hyperlink 24" xfId="29402" hidden="1"/>
    <cellStyle name="Hyperlink 24" xfId="29964" hidden="1"/>
    <cellStyle name="Hyperlink 24" xfId="30192" hidden="1"/>
    <cellStyle name="Hyperlink 24" xfId="30861" hidden="1"/>
    <cellStyle name="Hyperlink 24" xfId="31171"/>
    <cellStyle name="Hyperlink 24 2" xfId="1826"/>
    <cellStyle name="Hyperlink 24 3" xfId="1827"/>
    <cellStyle name="Hyperlink 24 9" xfId="32617"/>
    <cellStyle name="Hyperlink 24_AGL" xfId="32618"/>
    <cellStyle name="Hyperlink 25" xfId="277" hidden="1"/>
    <cellStyle name="Hyperlink 25" xfId="585" hidden="1"/>
    <cellStyle name="Hyperlink 25" xfId="2275" hidden="1"/>
    <cellStyle name="Hyperlink 25" xfId="2583" hidden="1"/>
    <cellStyle name="Hyperlink 25" xfId="3800" hidden="1"/>
    <cellStyle name="Hyperlink 25" xfId="3394" hidden="1"/>
    <cellStyle name="Hyperlink 25" xfId="4836" hidden="1"/>
    <cellStyle name="Hyperlink 25" xfId="4964" hidden="1"/>
    <cellStyle name="Hyperlink 25" xfId="5736" hidden="1"/>
    <cellStyle name="Hyperlink 25" xfId="5925" hidden="1"/>
    <cellStyle name="Hyperlink 25" xfId="6783" hidden="1"/>
    <cellStyle name="Hyperlink 25" xfId="6908" hidden="1"/>
    <cellStyle name="Hyperlink 25" xfId="7740" hidden="1"/>
    <cellStyle name="Hyperlink 25" xfId="7865" hidden="1"/>
    <cellStyle name="Hyperlink 25" xfId="8667" hidden="1"/>
    <cellStyle name="Hyperlink 25" xfId="8783" hidden="1"/>
    <cellStyle name="Hyperlink 25" xfId="9477" hidden="1"/>
    <cellStyle name="Hyperlink 25" xfId="9574" hidden="1"/>
    <cellStyle name="Hyperlink 25" xfId="10241" hidden="1"/>
    <cellStyle name="Hyperlink 25" xfId="10545" hidden="1"/>
    <cellStyle name="Hyperlink 25" xfId="11605" hidden="1"/>
    <cellStyle name="Hyperlink 25" xfId="11913" hidden="1"/>
    <cellStyle name="Hyperlink 25" xfId="13487" hidden="1"/>
    <cellStyle name="Hyperlink 25" xfId="13795" hidden="1"/>
    <cellStyle name="Hyperlink 25" xfId="15011" hidden="1"/>
    <cellStyle name="Hyperlink 25" xfId="14606" hidden="1"/>
    <cellStyle name="Hyperlink 25" xfId="16047" hidden="1"/>
    <cellStyle name="Hyperlink 25" xfId="16175" hidden="1"/>
    <cellStyle name="Hyperlink 25" xfId="16947" hidden="1"/>
    <cellStyle name="Hyperlink 25" xfId="17136" hidden="1"/>
    <cellStyle name="Hyperlink 25" xfId="17994" hidden="1"/>
    <cellStyle name="Hyperlink 25" xfId="18119" hidden="1"/>
    <cellStyle name="Hyperlink 25" xfId="18951" hidden="1"/>
    <cellStyle name="Hyperlink 25" xfId="19076" hidden="1"/>
    <cellStyle name="Hyperlink 25" xfId="19878" hidden="1"/>
    <cellStyle name="Hyperlink 25" xfId="19994" hidden="1"/>
    <cellStyle name="Hyperlink 25" xfId="20688" hidden="1"/>
    <cellStyle name="Hyperlink 25" xfId="20785" hidden="1"/>
    <cellStyle name="Hyperlink 25" xfId="21452" hidden="1"/>
    <cellStyle name="Hyperlink 25" xfId="21756" hidden="1"/>
    <cellStyle name="Hyperlink 25" xfId="13090" hidden="1"/>
    <cellStyle name="Hyperlink 25" xfId="12780" hidden="1"/>
    <cellStyle name="Hyperlink 25" xfId="23177" hidden="1"/>
    <cellStyle name="Hyperlink 25" xfId="23485" hidden="1"/>
    <cellStyle name="Hyperlink 25" xfId="24427" hidden="1"/>
    <cellStyle name="Hyperlink 25" xfId="24209" hidden="1"/>
    <cellStyle name="Hyperlink 25" xfId="25460" hidden="1"/>
    <cellStyle name="Hyperlink 25" xfId="25588" hidden="1"/>
    <cellStyle name="Hyperlink 25" xfId="26359" hidden="1"/>
    <cellStyle name="Hyperlink 25" xfId="26548" hidden="1"/>
    <cellStyle name="Hyperlink 25" xfId="27406" hidden="1"/>
    <cellStyle name="Hyperlink 25" xfId="27531" hidden="1"/>
    <cellStyle name="Hyperlink 25" xfId="28363" hidden="1"/>
    <cellStyle name="Hyperlink 25" xfId="28488" hidden="1"/>
    <cellStyle name="Hyperlink 25" xfId="29290" hidden="1"/>
    <cellStyle name="Hyperlink 25" xfId="29406" hidden="1"/>
    <cellStyle name="Hyperlink 25" xfId="30099" hidden="1"/>
    <cellStyle name="Hyperlink 25" xfId="30196" hidden="1"/>
    <cellStyle name="Hyperlink 25" xfId="30863" hidden="1"/>
    <cellStyle name="Hyperlink 25" xfId="31167"/>
    <cellStyle name="Hyperlink 25 2" xfId="1828"/>
    <cellStyle name="Hyperlink 25 3" xfId="1829"/>
    <cellStyle name="Hyperlink 25 9" xfId="32619"/>
    <cellStyle name="Hyperlink 25_AGL" xfId="32620"/>
    <cellStyle name="Hyperlink 26" xfId="279" hidden="1"/>
    <cellStyle name="Hyperlink 26" xfId="581" hidden="1"/>
    <cellStyle name="Hyperlink 26" xfId="2277" hidden="1"/>
    <cellStyle name="Hyperlink 26" xfId="2579" hidden="1"/>
    <cellStyle name="Hyperlink 26" xfId="3798" hidden="1"/>
    <cellStyle name="Hyperlink 26" xfId="2912" hidden="1"/>
    <cellStyle name="Hyperlink 26" xfId="4806" hidden="1"/>
    <cellStyle name="Hyperlink 26" xfId="4968" hidden="1"/>
    <cellStyle name="Hyperlink 26" xfId="4309" hidden="1"/>
    <cellStyle name="Hyperlink 26" xfId="5929" hidden="1"/>
    <cellStyle name="Hyperlink 26" xfId="6753" hidden="1"/>
    <cellStyle name="Hyperlink 26" xfId="6912" hidden="1"/>
    <cellStyle name="Hyperlink 26" xfId="7711" hidden="1"/>
    <cellStyle name="Hyperlink 26" xfId="7869" hidden="1"/>
    <cellStyle name="Hyperlink 26" xfId="8638" hidden="1"/>
    <cellStyle name="Hyperlink 26" xfId="8787" hidden="1"/>
    <cellStyle name="Hyperlink 26" xfId="9457" hidden="1"/>
    <cellStyle name="Hyperlink 26" xfId="9578" hidden="1"/>
    <cellStyle name="Hyperlink 26" xfId="10243" hidden="1"/>
    <cellStyle name="Hyperlink 26" xfId="10541" hidden="1"/>
    <cellStyle name="Hyperlink 26" xfId="11607" hidden="1"/>
    <cellStyle name="Hyperlink 26" xfId="11909" hidden="1"/>
    <cellStyle name="Hyperlink 26" xfId="13489" hidden="1"/>
    <cellStyle name="Hyperlink 26" xfId="13791" hidden="1"/>
    <cellStyle name="Hyperlink 26" xfId="15009" hidden="1"/>
    <cellStyle name="Hyperlink 26" xfId="14124" hidden="1"/>
    <cellStyle name="Hyperlink 26" xfId="16017" hidden="1"/>
    <cellStyle name="Hyperlink 26" xfId="16179" hidden="1"/>
    <cellStyle name="Hyperlink 26" xfId="15520" hidden="1"/>
    <cellStyle name="Hyperlink 26" xfId="17140" hidden="1"/>
    <cellStyle name="Hyperlink 26" xfId="17964" hidden="1"/>
    <cellStyle name="Hyperlink 26" xfId="18123" hidden="1"/>
    <cellStyle name="Hyperlink 26" xfId="18922" hidden="1"/>
    <cellStyle name="Hyperlink 26" xfId="19080" hidden="1"/>
    <cellStyle name="Hyperlink 26" xfId="19849" hidden="1"/>
    <cellStyle name="Hyperlink 26" xfId="19998" hidden="1"/>
    <cellStyle name="Hyperlink 26" xfId="20668" hidden="1"/>
    <cellStyle name="Hyperlink 26" xfId="20789" hidden="1"/>
    <cellStyle name="Hyperlink 26" xfId="21454" hidden="1"/>
    <cellStyle name="Hyperlink 26" xfId="21752" hidden="1"/>
    <cellStyle name="Hyperlink 26" xfId="13088" hidden="1"/>
    <cellStyle name="Hyperlink 26" xfId="11554" hidden="1"/>
    <cellStyle name="Hyperlink 26" xfId="23179" hidden="1"/>
    <cellStyle name="Hyperlink 26" xfId="23481" hidden="1"/>
    <cellStyle name="Hyperlink 26" xfId="24425" hidden="1"/>
    <cellStyle name="Hyperlink 26" xfId="23811" hidden="1"/>
    <cellStyle name="Hyperlink 26" xfId="25430" hidden="1"/>
    <cellStyle name="Hyperlink 26" xfId="25592" hidden="1"/>
    <cellStyle name="Hyperlink 26" xfId="24933" hidden="1"/>
    <cellStyle name="Hyperlink 26" xfId="26552" hidden="1"/>
    <cellStyle name="Hyperlink 26" xfId="27376" hidden="1"/>
    <cellStyle name="Hyperlink 26" xfId="27535" hidden="1"/>
    <cellStyle name="Hyperlink 26" xfId="28334" hidden="1"/>
    <cellStyle name="Hyperlink 26" xfId="28492" hidden="1"/>
    <cellStyle name="Hyperlink 26" xfId="29261" hidden="1"/>
    <cellStyle name="Hyperlink 26" xfId="29410" hidden="1"/>
    <cellStyle name="Hyperlink 26" xfId="30079" hidden="1"/>
    <cellStyle name="Hyperlink 26" xfId="30200" hidden="1"/>
    <cellStyle name="Hyperlink 26" xfId="30865" hidden="1"/>
    <cellStyle name="Hyperlink 26" xfId="31163"/>
    <cellStyle name="Hyperlink 26 2" xfId="1830"/>
    <cellStyle name="Hyperlink 26 3" xfId="1831"/>
    <cellStyle name="Hyperlink 26 9" xfId="32621"/>
    <cellStyle name="Hyperlink 26_AGL" xfId="32622"/>
    <cellStyle name="Hyperlink 27" xfId="281" hidden="1"/>
    <cellStyle name="Hyperlink 27" xfId="577" hidden="1"/>
    <cellStyle name="Hyperlink 27" xfId="2279" hidden="1"/>
    <cellStyle name="Hyperlink 27" xfId="2575" hidden="1"/>
    <cellStyle name="Hyperlink 27" xfId="3796" hidden="1"/>
    <cellStyle name="Hyperlink 27" xfId="3368" hidden="1"/>
    <cellStyle name="Hyperlink 27" xfId="4702" hidden="1"/>
    <cellStyle name="Hyperlink 27" xfId="4972" hidden="1"/>
    <cellStyle name="Hyperlink 27" xfId="5552" hidden="1"/>
    <cellStyle name="Hyperlink 27" xfId="5933" hidden="1"/>
    <cellStyle name="Hyperlink 27" xfId="6651" hidden="1"/>
    <cellStyle name="Hyperlink 27" xfId="6916" hidden="1"/>
    <cellStyle name="Hyperlink 27" xfId="7611" hidden="1"/>
    <cellStyle name="Hyperlink 27" xfId="7873" hidden="1"/>
    <cellStyle name="Hyperlink 27" xfId="8549" hidden="1"/>
    <cellStyle name="Hyperlink 27" xfId="8791" hidden="1"/>
    <cellStyle name="Hyperlink 27" xfId="9401" hidden="1"/>
    <cellStyle name="Hyperlink 27" xfId="9582" hidden="1"/>
    <cellStyle name="Hyperlink 27" xfId="10245" hidden="1"/>
    <cellStyle name="Hyperlink 27" xfId="10537" hidden="1"/>
    <cellStyle name="Hyperlink 27" xfId="11609" hidden="1"/>
    <cellStyle name="Hyperlink 27" xfId="11905" hidden="1"/>
    <cellStyle name="Hyperlink 27" xfId="13491" hidden="1"/>
    <cellStyle name="Hyperlink 27" xfId="13787" hidden="1"/>
    <cellStyle name="Hyperlink 27" xfId="15007" hidden="1"/>
    <cellStyle name="Hyperlink 27" xfId="14580" hidden="1"/>
    <cellStyle name="Hyperlink 27" xfId="15913" hidden="1"/>
    <cellStyle name="Hyperlink 27" xfId="16183" hidden="1"/>
    <cellStyle name="Hyperlink 27" xfId="16763" hidden="1"/>
    <cellStyle name="Hyperlink 27" xfId="17144" hidden="1"/>
    <cellStyle name="Hyperlink 27" xfId="17862" hidden="1"/>
    <cellStyle name="Hyperlink 27" xfId="18127" hidden="1"/>
    <cellStyle name="Hyperlink 27" xfId="18822" hidden="1"/>
    <cellStyle name="Hyperlink 27" xfId="19084" hidden="1"/>
    <cellStyle name="Hyperlink 27" xfId="19760" hidden="1"/>
    <cellStyle name="Hyperlink 27" xfId="20002" hidden="1"/>
    <cellStyle name="Hyperlink 27" xfId="20612" hidden="1"/>
    <cellStyle name="Hyperlink 27" xfId="20793" hidden="1"/>
    <cellStyle name="Hyperlink 27" xfId="21456" hidden="1"/>
    <cellStyle name="Hyperlink 27" xfId="21748" hidden="1"/>
    <cellStyle name="Hyperlink 27" xfId="13086" hidden="1"/>
    <cellStyle name="Hyperlink 27" xfId="12126" hidden="1"/>
    <cellStyle name="Hyperlink 27" xfId="23181" hidden="1"/>
    <cellStyle name="Hyperlink 27" xfId="23477" hidden="1"/>
    <cellStyle name="Hyperlink 27" xfId="24423" hidden="1"/>
    <cellStyle name="Hyperlink 27" xfId="24185" hidden="1"/>
    <cellStyle name="Hyperlink 27" xfId="25326" hidden="1"/>
    <cellStyle name="Hyperlink 27" xfId="25596" hidden="1"/>
    <cellStyle name="Hyperlink 27" xfId="26176" hidden="1"/>
    <cellStyle name="Hyperlink 27" xfId="26556" hidden="1"/>
    <cellStyle name="Hyperlink 27" xfId="27274" hidden="1"/>
    <cellStyle name="Hyperlink 27" xfId="27539" hidden="1"/>
    <cellStyle name="Hyperlink 27" xfId="28234" hidden="1"/>
    <cellStyle name="Hyperlink 27" xfId="28496" hidden="1"/>
    <cellStyle name="Hyperlink 27" xfId="29172" hidden="1"/>
    <cellStyle name="Hyperlink 27" xfId="29414" hidden="1"/>
    <cellStyle name="Hyperlink 27" xfId="30023" hidden="1"/>
    <cellStyle name="Hyperlink 27" xfId="30204" hidden="1"/>
    <cellStyle name="Hyperlink 27" xfId="30867" hidden="1"/>
    <cellStyle name="Hyperlink 27" xfId="31159"/>
    <cellStyle name="Hyperlink 27 2" xfId="1832"/>
    <cellStyle name="Hyperlink 27 3" xfId="1833"/>
    <cellStyle name="Hyperlink 27 9" xfId="32623"/>
    <cellStyle name="Hyperlink 27_AGL" xfId="32624"/>
    <cellStyle name="Hyperlink 28" xfId="283" hidden="1"/>
    <cellStyle name="Hyperlink 28" xfId="573" hidden="1"/>
    <cellStyle name="Hyperlink 28" xfId="2281" hidden="1"/>
    <cellStyle name="Hyperlink 28" xfId="2571" hidden="1"/>
    <cellStyle name="Hyperlink 28" xfId="3794" hidden="1"/>
    <cellStyle name="Hyperlink 28" xfId="2914" hidden="1"/>
    <cellStyle name="Hyperlink 28" xfId="4666" hidden="1"/>
    <cellStyle name="Hyperlink 28" xfId="4976" hidden="1"/>
    <cellStyle name="Hyperlink 28" xfId="4058" hidden="1"/>
    <cellStyle name="Hyperlink 28" xfId="5937" hidden="1"/>
    <cellStyle name="Hyperlink 28" xfId="6615" hidden="1"/>
    <cellStyle name="Hyperlink 28" xfId="6920" hidden="1"/>
    <cellStyle name="Hyperlink 28" xfId="7578" hidden="1"/>
    <cellStyle name="Hyperlink 28" xfId="7877" hidden="1"/>
    <cellStyle name="Hyperlink 28" xfId="8519" hidden="1"/>
    <cellStyle name="Hyperlink 28" xfId="8795" hidden="1"/>
    <cellStyle name="Hyperlink 28" xfId="9379" hidden="1"/>
    <cellStyle name="Hyperlink 28" xfId="9586" hidden="1"/>
    <cellStyle name="Hyperlink 28" xfId="10247" hidden="1"/>
    <cellStyle name="Hyperlink 28" xfId="10533" hidden="1"/>
    <cellStyle name="Hyperlink 28" xfId="11611" hidden="1"/>
    <cellStyle name="Hyperlink 28" xfId="11901" hidden="1"/>
    <cellStyle name="Hyperlink 28" xfId="13493" hidden="1"/>
    <cellStyle name="Hyperlink 28" xfId="13783" hidden="1"/>
    <cellStyle name="Hyperlink 28" xfId="15005" hidden="1"/>
    <cellStyle name="Hyperlink 28" xfId="14126" hidden="1"/>
    <cellStyle name="Hyperlink 28" xfId="15877" hidden="1"/>
    <cellStyle name="Hyperlink 28" xfId="16187" hidden="1"/>
    <cellStyle name="Hyperlink 28" xfId="15269" hidden="1"/>
    <cellStyle name="Hyperlink 28" xfId="17148" hidden="1"/>
    <cellStyle name="Hyperlink 28" xfId="17826" hidden="1"/>
    <cellStyle name="Hyperlink 28" xfId="18131" hidden="1"/>
    <cellStyle name="Hyperlink 28" xfId="18789" hidden="1"/>
    <cellStyle name="Hyperlink 28" xfId="19088" hidden="1"/>
    <cellStyle name="Hyperlink 28" xfId="19730" hidden="1"/>
    <cellStyle name="Hyperlink 28" xfId="20006" hidden="1"/>
    <cellStyle name="Hyperlink 28" xfId="20590" hidden="1"/>
    <cellStyle name="Hyperlink 28" xfId="20797" hidden="1"/>
    <cellStyle name="Hyperlink 28" xfId="21458" hidden="1"/>
    <cellStyle name="Hyperlink 28" xfId="21744" hidden="1"/>
    <cellStyle name="Hyperlink 28" xfId="13084" hidden="1"/>
    <cellStyle name="Hyperlink 28" xfId="12700" hidden="1"/>
    <cellStyle name="Hyperlink 28" xfId="23183" hidden="1"/>
    <cellStyle name="Hyperlink 28" xfId="23473" hidden="1"/>
    <cellStyle name="Hyperlink 28" xfId="24421" hidden="1"/>
    <cellStyle name="Hyperlink 28" xfId="23813" hidden="1"/>
    <cellStyle name="Hyperlink 28" xfId="25290" hidden="1"/>
    <cellStyle name="Hyperlink 28" xfId="25600" hidden="1"/>
    <cellStyle name="Hyperlink 28" xfId="24682" hidden="1"/>
    <cellStyle name="Hyperlink 28" xfId="26560" hidden="1"/>
    <cellStyle name="Hyperlink 28" xfId="27238" hidden="1"/>
    <cellStyle name="Hyperlink 28" xfId="27543" hidden="1"/>
    <cellStyle name="Hyperlink 28" xfId="28201" hidden="1"/>
    <cellStyle name="Hyperlink 28" xfId="28500" hidden="1"/>
    <cellStyle name="Hyperlink 28" xfId="29142" hidden="1"/>
    <cellStyle name="Hyperlink 28" xfId="29418" hidden="1"/>
    <cellStyle name="Hyperlink 28" xfId="30001" hidden="1"/>
    <cellStyle name="Hyperlink 28" xfId="30208" hidden="1"/>
    <cellStyle name="Hyperlink 28" xfId="30869" hidden="1"/>
    <cellStyle name="Hyperlink 28" xfId="31155"/>
    <cellStyle name="Hyperlink 28 2" xfId="1834"/>
    <cellStyle name="Hyperlink 28 3" xfId="1835"/>
    <cellStyle name="Hyperlink 28 9" xfId="32625"/>
    <cellStyle name="Hyperlink 28_AGL" xfId="32626"/>
    <cellStyle name="Hyperlink 29" xfId="285" hidden="1"/>
    <cellStyle name="Hyperlink 29" xfId="569" hidden="1"/>
    <cellStyle name="Hyperlink 29" xfId="2283" hidden="1"/>
    <cellStyle name="Hyperlink 29" xfId="2567" hidden="1"/>
    <cellStyle name="Hyperlink 29" xfId="3792" hidden="1"/>
    <cellStyle name="Hyperlink 29" xfId="2917" hidden="1"/>
    <cellStyle name="Hyperlink 29" xfId="4766" hidden="1"/>
    <cellStyle name="Hyperlink 29" xfId="4980" hidden="1"/>
    <cellStyle name="Hyperlink 29" xfId="4201" hidden="1"/>
    <cellStyle name="Hyperlink 29" xfId="5941" hidden="1"/>
    <cellStyle name="Hyperlink 29" xfId="6713" hidden="1"/>
    <cellStyle name="Hyperlink 29" xfId="6924" hidden="1"/>
    <cellStyle name="Hyperlink 29" xfId="7671" hidden="1"/>
    <cellStyle name="Hyperlink 29" xfId="7881" hidden="1"/>
    <cellStyle name="Hyperlink 29" xfId="8602" hidden="1"/>
    <cellStyle name="Hyperlink 29" xfId="8799" hidden="1"/>
    <cellStyle name="Hyperlink 29" xfId="9431" hidden="1"/>
    <cellStyle name="Hyperlink 29" xfId="9590" hidden="1"/>
    <cellStyle name="Hyperlink 29" xfId="10249" hidden="1"/>
    <cellStyle name="Hyperlink 29" xfId="10529" hidden="1"/>
    <cellStyle name="Hyperlink 29" xfId="11613" hidden="1"/>
    <cellStyle name="Hyperlink 29" xfId="11897" hidden="1"/>
    <cellStyle name="Hyperlink 29" xfId="13495" hidden="1"/>
    <cellStyle name="Hyperlink 29" xfId="13779" hidden="1"/>
    <cellStyle name="Hyperlink 29" xfId="15003" hidden="1"/>
    <cellStyle name="Hyperlink 29" xfId="14129" hidden="1"/>
    <cellStyle name="Hyperlink 29" xfId="15977" hidden="1"/>
    <cellStyle name="Hyperlink 29" xfId="16191" hidden="1"/>
    <cellStyle name="Hyperlink 29" xfId="15412" hidden="1"/>
    <cellStyle name="Hyperlink 29" xfId="17152" hidden="1"/>
    <cellStyle name="Hyperlink 29" xfId="17924" hidden="1"/>
    <cellStyle name="Hyperlink 29" xfId="18135" hidden="1"/>
    <cellStyle name="Hyperlink 29" xfId="18882" hidden="1"/>
    <cellStyle name="Hyperlink 29" xfId="19092" hidden="1"/>
    <cellStyle name="Hyperlink 29" xfId="19813" hidden="1"/>
    <cellStyle name="Hyperlink 29" xfId="20010" hidden="1"/>
    <cellStyle name="Hyperlink 29" xfId="20642" hidden="1"/>
    <cellStyle name="Hyperlink 29" xfId="20801" hidden="1"/>
    <cellStyle name="Hyperlink 29" xfId="21460" hidden="1"/>
    <cellStyle name="Hyperlink 29" xfId="21740" hidden="1"/>
    <cellStyle name="Hyperlink 29" xfId="13082" hidden="1"/>
    <cellStyle name="Hyperlink 29" xfId="12673" hidden="1"/>
    <cellStyle name="Hyperlink 29" xfId="23185" hidden="1"/>
    <cellStyle name="Hyperlink 29" xfId="23469" hidden="1"/>
    <cellStyle name="Hyperlink 29" xfId="24419" hidden="1"/>
    <cellStyle name="Hyperlink 29" xfId="23816" hidden="1"/>
    <cellStyle name="Hyperlink 29" xfId="25390" hidden="1"/>
    <cellStyle name="Hyperlink 29" xfId="25604" hidden="1"/>
    <cellStyle name="Hyperlink 29" xfId="24825" hidden="1"/>
    <cellStyle name="Hyperlink 29" xfId="26564" hidden="1"/>
    <cellStyle name="Hyperlink 29" xfId="27336" hidden="1"/>
    <cellStyle name="Hyperlink 29" xfId="27547" hidden="1"/>
    <cellStyle name="Hyperlink 29" xfId="28294" hidden="1"/>
    <cellStyle name="Hyperlink 29" xfId="28504" hidden="1"/>
    <cellStyle name="Hyperlink 29" xfId="29225" hidden="1"/>
    <cellStyle name="Hyperlink 29" xfId="29422" hidden="1"/>
    <cellStyle name="Hyperlink 29" xfId="30053" hidden="1"/>
    <cellStyle name="Hyperlink 29" xfId="30212" hidden="1"/>
    <cellStyle name="Hyperlink 29" xfId="30871" hidden="1"/>
    <cellStyle name="Hyperlink 29" xfId="31151"/>
    <cellStyle name="Hyperlink 29 2" xfId="1836"/>
    <cellStyle name="Hyperlink 29 3" xfId="1837"/>
    <cellStyle name="Hyperlink 29 9" xfId="32627"/>
    <cellStyle name="Hyperlink 29_AGL" xfId="32628"/>
    <cellStyle name="Hyperlink 3" xfId="233" hidden="1"/>
    <cellStyle name="Hyperlink 3" xfId="673" hidden="1"/>
    <cellStyle name="Hyperlink 3" xfId="2231" hidden="1"/>
    <cellStyle name="Hyperlink 3" xfId="2671" hidden="1"/>
    <cellStyle name="Hyperlink 3" xfId="3844" hidden="1"/>
    <cellStyle name="Hyperlink 3" xfId="2838" hidden="1"/>
    <cellStyle name="Hyperlink 3" xfId="4876" hidden="1"/>
    <cellStyle name="Hyperlink 3" xfId="3909" hidden="1"/>
    <cellStyle name="Hyperlink 3" xfId="4534" hidden="1"/>
    <cellStyle name="Hyperlink 3" xfId="4751" hidden="1"/>
    <cellStyle name="Hyperlink 3" xfId="6822" hidden="1"/>
    <cellStyle name="Hyperlink 3" xfId="4906" hidden="1"/>
    <cellStyle name="Hyperlink 3" xfId="7779" hidden="1"/>
    <cellStyle name="Hyperlink 3" xfId="4156" hidden="1"/>
    <cellStyle name="Hyperlink 3" xfId="8702" hidden="1"/>
    <cellStyle name="Hyperlink 3" xfId="6591" hidden="1"/>
    <cellStyle name="Hyperlink 3" xfId="9504" hidden="1"/>
    <cellStyle name="Hyperlink 3" xfId="7556" hidden="1"/>
    <cellStyle name="Hyperlink 3" xfId="10197" hidden="1"/>
    <cellStyle name="Hyperlink 3" xfId="10633" hidden="1"/>
    <cellStyle name="Hyperlink 3" xfId="11561" hidden="1"/>
    <cellStyle name="Hyperlink 3" xfId="12001" hidden="1"/>
    <cellStyle name="Hyperlink 3" xfId="13443" hidden="1"/>
    <cellStyle name="Hyperlink 3" xfId="13883" hidden="1"/>
    <cellStyle name="Hyperlink 3" xfId="15055" hidden="1"/>
    <cellStyle name="Hyperlink 3" xfId="14050" hidden="1"/>
    <cellStyle name="Hyperlink 3" xfId="16087" hidden="1"/>
    <cellStyle name="Hyperlink 3" xfId="15120" hidden="1"/>
    <cellStyle name="Hyperlink 3" xfId="15745" hidden="1"/>
    <cellStyle name="Hyperlink 3" xfId="15962" hidden="1"/>
    <cellStyle name="Hyperlink 3" xfId="18033" hidden="1"/>
    <cellStyle name="Hyperlink 3" xfId="16117" hidden="1"/>
    <cellStyle name="Hyperlink 3" xfId="18990" hidden="1"/>
    <cellStyle name="Hyperlink 3" xfId="15367" hidden="1"/>
    <cellStyle name="Hyperlink 3" xfId="19913" hidden="1"/>
    <cellStyle name="Hyperlink 3" xfId="17802" hidden="1"/>
    <cellStyle name="Hyperlink 3" xfId="20715" hidden="1"/>
    <cellStyle name="Hyperlink 3" xfId="18767" hidden="1"/>
    <cellStyle name="Hyperlink 3" xfId="21408" hidden="1"/>
    <cellStyle name="Hyperlink 3" xfId="21844" hidden="1"/>
    <cellStyle name="Hyperlink 3" xfId="13134" hidden="1"/>
    <cellStyle name="Hyperlink 3" xfId="12160" hidden="1"/>
    <cellStyle name="Hyperlink 3" xfId="23133" hidden="1"/>
    <cellStyle name="Hyperlink 3" xfId="23573" hidden="1"/>
    <cellStyle name="Hyperlink 3" xfId="24471" hidden="1"/>
    <cellStyle name="Hyperlink 3" xfId="23740" hidden="1"/>
    <cellStyle name="Hyperlink 3" xfId="25500" hidden="1"/>
    <cellStyle name="Hyperlink 3" xfId="24536" hidden="1"/>
    <cellStyle name="Hyperlink 3" xfId="25158" hidden="1"/>
    <cellStyle name="Hyperlink 3" xfId="25375" hidden="1"/>
    <cellStyle name="Hyperlink 3" xfId="27445" hidden="1"/>
    <cellStyle name="Hyperlink 3" xfId="25530" hidden="1"/>
    <cellStyle name="Hyperlink 3" xfId="28402" hidden="1"/>
    <cellStyle name="Hyperlink 3" xfId="24780" hidden="1"/>
    <cellStyle name="Hyperlink 3" xfId="29325" hidden="1"/>
    <cellStyle name="Hyperlink 3" xfId="27214" hidden="1"/>
    <cellStyle name="Hyperlink 3" xfId="30126" hidden="1"/>
    <cellStyle name="Hyperlink 3" xfId="28179" hidden="1"/>
    <cellStyle name="Hyperlink 3" xfId="30819" hidden="1"/>
    <cellStyle name="Hyperlink 3" xfId="31255"/>
    <cellStyle name="Hyperlink 3 2" xfId="1838"/>
    <cellStyle name="Hyperlink 3 3" xfId="1839"/>
    <cellStyle name="Hyperlink 3 9" xfId="32629"/>
    <cellStyle name="Hyperlink 3_AGL" xfId="32630"/>
    <cellStyle name="Hyperlink 30" xfId="287" hidden="1"/>
    <cellStyle name="Hyperlink 30" xfId="565" hidden="1"/>
    <cellStyle name="Hyperlink 30" xfId="2285" hidden="1"/>
    <cellStyle name="Hyperlink 30" xfId="2563" hidden="1"/>
    <cellStyle name="Hyperlink 30" xfId="3790" hidden="1"/>
    <cellStyle name="Hyperlink 30" xfId="3370" hidden="1"/>
    <cellStyle name="Hyperlink 30" xfId="4224" hidden="1"/>
    <cellStyle name="Hyperlink 30" xfId="4984" hidden="1"/>
    <cellStyle name="Hyperlink 30" xfId="5612" hidden="1"/>
    <cellStyle name="Hyperlink 30" xfId="5945" hidden="1"/>
    <cellStyle name="Hyperlink 30" xfId="5241" hidden="1"/>
    <cellStyle name="Hyperlink 30" xfId="6928" hidden="1"/>
    <cellStyle name="Hyperlink 30" xfId="6261" hidden="1"/>
    <cellStyle name="Hyperlink 30" xfId="7885" hidden="1"/>
    <cellStyle name="Hyperlink 30" xfId="7228" hidden="1"/>
    <cellStyle name="Hyperlink 30" xfId="8803" hidden="1"/>
    <cellStyle name="Hyperlink 30" xfId="8185" hidden="1"/>
    <cellStyle name="Hyperlink 30" xfId="9594" hidden="1"/>
    <cellStyle name="Hyperlink 30" xfId="10251" hidden="1"/>
    <cellStyle name="Hyperlink 30" xfId="10525" hidden="1"/>
    <cellStyle name="Hyperlink 30" xfId="11615" hidden="1"/>
    <cellStyle name="Hyperlink 30" xfId="11893" hidden="1"/>
    <cellStyle name="Hyperlink 30" xfId="13497" hidden="1"/>
    <cellStyle name="Hyperlink 30" xfId="13775" hidden="1"/>
    <cellStyle name="Hyperlink 30" xfId="15001" hidden="1"/>
    <cellStyle name="Hyperlink 30" xfId="14582" hidden="1"/>
    <cellStyle name="Hyperlink 30" xfId="15435" hidden="1"/>
    <cellStyle name="Hyperlink 30" xfId="16195" hidden="1"/>
    <cellStyle name="Hyperlink 30" xfId="16823" hidden="1"/>
    <cellStyle name="Hyperlink 30" xfId="17156" hidden="1"/>
    <cellStyle name="Hyperlink 30" xfId="16452" hidden="1"/>
    <cellStyle name="Hyperlink 30" xfId="18139" hidden="1"/>
    <cellStyle name="Hyperlink 30" xfId="17472" hidden="1"/>
    <cellStyle name="Hyperlink 30" xfId="19096" hidden="1"/>
    <cellStyle name="Hyperlink 30" xfId="18439" hidden="1"/>
    <cellStyle name="Hyperlink 30" xfId="20014" hidden="1"/>
    <cellStyle name="Hyperlink 30" xfId="19396" hidden="1"/>
    <cellStyle name="Hyperlink 30" xfId="20805" hidden="1"/>
    <cellStyle name="Hyperlink 30" xfId="21462" hidden="1"/>
    <cellStyle name="Hyperlink 30" xfId="21736" hidden="1"/>
    <cellStyle name="Hyperlink 30" xfId="13080" hidden="1"/>
    <cellStyle name="Hyperlink 30" xfId="12677" hidden="1"/>
    <cellStyle name="Hyperlink 30" xfId="23187" hidden="1"/>
    <cellStyle name="Hyperlink 30" xfId="23465" hidden="1"/>
    <cellStyle name="Hyperlink 30" xfId="24417" hidden="1"/>
    <cellStyle name="Hyperlink 30" xfId="24187" hidden="1"/>
    <cellStyle name="Hyperlink 30" xfId="24848" hidden="1"/>
    <cellStyle name="Hyperlink 30" xfId="25608" hidden="1"/>
    <cellStyle name="Hyperlink 30" xfId="26235" hidden="1"/>
    <cellStyle name="Hyperlink 30" xfId="26568" hidden="1"/>
    <cellStyle name="Hyperlink 30" xfId="25865" hidden="1"/>
    <cellStyle name="Hyperlink 30" xfId="27551" hidden="1"/>
    <cellStyle name="Hyperlink 30" xfId="26884" hidden="1"/>
    <cellStyle name="Hyperlink 30" xfId="28508" hidden="1"/>
    <cellStyle name="Hyperlink 30" xfId="27851" hidden="1"/>
    <cellStyle name="Hyperlink 30" xfId="29426" hidden="1"/>
    <cellStyle name="Hyperlink 30" xfId="28808" hidden="1"/>
    <cellStyle name="Hyperlink 30" xfId="30216" hidden="1"/>
    <cellStyle name="Hyperlink 30" xfId="30873" hidden="1"/>
    <cellStyle name="Hyperlink 30" xfId="31147"/>
    <cellStyle name="Hyperlink 30 2" xfId="1840"/>
    <cellStyle name="Hyperlink 30 3" xfId="1841"/>
    <cellStyle name="Hyperlink 30 9" xfId="32631"/>
    <cellStyle name="Hyperlink 30_AGL" xfId="32632"/>
    <cellStyle name="Hyperlink 31" xfId="289" hidden="1"/>
    <cellStyle name="Hyperlink 31" xfId="561" hidden="1"/>
    <cellStyle name="Hyperlink 31" xfId="2287" hidden="1"/>
    <cellStyle name="Hyperlink 31" xfId="2559" hidden="1"/>
    <cellStyle name="Hyperlink 31" xfId="3789" hidden="1"/>
    <cellStyle name="Hyperlink 31" xfId="3374" hidden="1"/>
    <cellStyle name="Hyperlink 31" xfId="4577" hidden="1"/>
    <cellStyle name="Hyperlink 31" xfId="4988" hidden="1"/>
    <cellStyle name="Hyperlink 31" xfId="3851" hidden="1"/>
    <cellStyle name="Hyperlink 31" xfId="5949" hidden="1"/>
    <cellStyle name="Hyperlink 31" xfId="6526" hidden="1"/>
    <cellStyle name="Hyperlink 31" xfId="6932" hidden="1"/>
    <cellStyle name="Hyperlink 31" xfId="7492" hidden="1"/>
    <cellStyle name="Hyperlink 31" xfId="7889" hidden="1"/>
    <cellStyle name="Hyperlink 31" xfId="8440" hidden="1"/>
    <cellStyle name="Hyperlink 31" xfId="8807" hidden="1"/>
    <cellStyle name="Hyperlink 31" xfId="9330" hidden="1"/>
    <cellStyle name="Hyperlink 31" xfId="9598" hidden="1"/>
    <cellStyle name="Hyperlink 31" xfId="10253" hidden="1"/>
    <cellStyle name="Hyperlink 31" xfId="10521" hidden="1"/>
    <cellStyle name="Hyperlink 31" xfId="11617" hidden="1"/>
    <cellStyle name="Hyperlink 31" xfId="11889" hidden="1"/>
    <cellStyle name="Hyperlink 31" xfId="13499" hidden="1"/>
    <cellStyle name="Hyperlink 31" xfId="13771" hidden="1"/>
    <cellStyle name="Hyperlink 31" xfId="15000" hidden="1"/>
    <cellStyle name="Hyperlink 31" xfId="14586" hidden="1"/>
    <cellStyle name="Hyperlink 31" xfId="15788" hidden="1"/>
    <cellStyle name="Hyperlink 31" xfId="16199" hidden="1"/>
    <cellStyle name="Hyperlink 31" xfId="15062" hidden="1"/>
    <cellStyle name="Hyperlink 31" xfId="17160" hidden="1"/>
    <cellStyle name="Hyperlink 31" xfId="17737" hidden="1"/>
    <cellStyle name="Hyperlink 31" xfId="18143" hidden="1"/>
    <cellStyle name="Hyperlink 31" xfId="18703" hidden="1"/>
    <cellStyle name="Hyperlink 31" xfId="19100" hidden="1"/>
    <cellStyle name="Hyperlink 31" xfId="19651" hidden="1"/>
    <cellStyle name="Hyperlink 31" xfId="20018" hidden="1"/>
    <cellStyle name="Hyperlink 31" xfId="20541" hidden="1"/>
    <cellStyle name="Hyperlink 31" xfId="20809" hidden="1"/>
    <cellStyle name="Hyperlink 31" xfId="21464" hidden="1"/>
    <cellStyle name="Hyperlink 31" xfId="21732" hidden="1"/>
    <cellStyle name="Hyperlink 31" xfId="13078" hidden="1"/>
    <cellStyle name="Hyperlink 31" xfId="12782" hidden="1"/>
    <cellStyle name="Hyperlink 31" xfId="23189" hidden="1"/>
    <cellStyle name="Hyperlink 31" xfId="23461" hidden="1"/>
    <cellStyle name="Hyperlink 31" xfId="24416" hidden="1"/>
    <cellStyle name="Hyperlink 31" xfId="24191" hidden="1"/>
    <cellStyle name="Hyperlink 31" xfId="25201" hidden="1"/>
    <cellStyle name="Hyperlink 31" xfId="25612" hidden="1"/>
    <cellStyle name="Hyperlink 31" xfId="24478" hidden="1"/>
    <cellStyle name="Hyperlink 31" xfId="26572" hidden="1"/>
    <cellStyle name="Hyperlink 31" xfId="27149" hidden="1"/>
    <cellStyle name="Hyperlink 31" xfId="27555" hidden="1"/>
    <cellStyle name="Hyperlink 31" xfId="28115" hidden="1"/>
    <cellStyle name="Hyperlink 31" xfId="28512" hidden="1"/>
    <cellStyle name="Hyperlink 31" xfId="29063" hidden="1"/>
    <cellStyle name="Hyperlink 31" xfId="29430" hidden="1"/>
    <cellStyle name="Hyperlink 31" xfId="29953" hidden="1"/>
    <cellStyle name="Hyperlink 31" xfId="30220" hidden="1"/>
    <cellStyle name="Hyperlink 31" xfId="30875" hidden="1"/>
    <cellStyle name="Hyperlink 31" xfId="31143"/>
    <cellStyle name="Hyperlink 31 2" xfId="1842"/>
    <cellStyle name="Hyperlink 31 3" xfId="1843"/>
    <cellStyle name="Hyperlink 31 9" xfId="32633"/>
    <cellStyle name="Hyperlink 31_AGL" xfId="32634"/>
    <cellStyle name="Hyperlink 32" xfId="291" hidden="1"/>
    <cellStyle name="Hyperlink 32" xfId="557" hidden="1"/>
    <cellStyle name="Hyperlink 32" xfId="2289" hidden="1"/>
    <cellStyle name="Hyperlink 32" xfId="2555" hidden="1"/>
    <cellStyle name="Hyperlink 32" xfId="3787" hidden="1"/>
    <cellStyle name="Hyperlink 32" xfId="3377" hidden="1"/>
    <cellStyle name="Hyperlink 32" xfId="4214" hidden="1"/>
    <cellStyle name="Hyperlink 32" xfId="4992" hidden="1"/>
    <cellStyle name="Hyperlink 32" xfId="4616" hidden="1"/>
    <cellStyle name="Hyperlink 32" xfId="5953" hidden="1"/>
    <cellStyle name="Hyperlink 32" xfId="5494" hidden="1"/>
    <cellStyle name="Hyperlink 32" xfId="6936" hidden="1"/>
    <cellStyle name="Hyperlink 32" xfId="5644" hidden="1"/>
    <cellStyle name="Hyperlink 32" xfId="7893" hidden="1"/>
    <cellStyle name="Hyperlink 32" xfId="6728" hidden="1"/>
    <cellStyle name="Hyperlink 32" xfId="8811" hidden="1"/>
    <cellStyle name="Hyperlink 32" xfId="7686" hidden="1"/>
    <cellStyle name="Hyperlink 32" xfId="9602" hidden="1"/>
    <cellStyle name="Hyperlink 32" xfId="10255" hidden="1"/>
    <cellStyle name="Hyperlink 32" xfId="10517" hidden="1"/>
    <cellStyle name="Hyperlink 32" xfId="11619" hidden="1"/>
    <cellStyle name="Hyperlink 32" xfId="11885" hidden="1"/>
    <cellStyle name="Hyperlink 32" xfId="13501" hidden="1"/>
    <cellStyle name="Hyperlink 32" xfId="13767" hidden="1"/>
    <cellStyle name="Hyperlink 32" xfId="14998" hidden="1"/>
    <cellStyle name="Hyperlink 32" xfId="14589" hidden="1"/>
    <cellStyle name="Hyperlink 32" xfId="15425" hidden="1"/>
    <cellStyle name="Hyperlink 32" xfId="16203" hidden="1"/>
    <cellStyle name="Hyperlink 32" xfId="15827" hidden="1"/>
    <cellStyle name="Hyperlink 32" xfId="17164" hidden="1"/>
    <cellStyle name="Hyperlink 32" xfId="16705" hidden="1"/>
    <cellStyle name="Hyperlink 32" xfId="18147" hidden="1"/>
    <cellStyle name="Hyperlink 32" xfId="16855" hidden="1"/>
    <cellStyle name="Hyperlink 32" xfId="19104" hidden="1"/>
    <cellStyle name="Hyperlink 32" xfId="17939" hidden="1"/>
    <cellStyle name="Hyperlink 32" xfId="20022" hidden="1"/>
    <cellStyle name="Hyperlink 32" xfId="18897" hidden="1"/>
    <cellStyle name="Hyperlink 32" xfId="20813" hidden="1"/>
    <cellStyle name="Hyperlink 32" xfId="21466" hidden="1"/>
    <cellStyle name="Hyperlink 32" xfId="21728" hidden="1"/>
    <cellStyle name="Hyperlink 32" xfId="13076" hidden="1"/>
    <cellStyle name="Hyperlink 32" xfId="12237" hidden="1"/>
    <cellStyle name="Hyperlink 32" xfId="23191" hidden="1"/>
    <cellStyle name="Hyperlink 32" xfId="23457" hidden="1"/>
    <cellStyle name="Hyperlink 32" xfId="24414" hidden="1"/>
    <cellStyle name="Hyperlink 32" xfId="24194" hidden="1"/>
    <cellStyle name="Hyperlink 32" xfId="24838" hidden="1"/>
    <cellStyle name="Hyperlink 32" xfId="25616" hidden="1"/>
    <cellStyle name="Hyperlink 32" xfId="25240" hidden="1"/>
    <cellStyle name="Hyperlink 32" xfId="26576" hidden="1"/>
    <cellStyle name="Hyperlink 32" xfId="26118" hidden="1"/>
    <cellStyle name="Hyperlink 32" xfId="27559" hidden="1"/>
    <cellStyle name="Hyperlink 32" xfId="26267" hidden="1"/>
    <cellStyle name="Hyperlink 32" xfId="28516" hidden="1"/>
    <cellStyle name="Hyperlink 32" xfId="27351" hidden="1"/>
    <cellStyle name="Hyperlink 32" xfId="29434" hidden="1"/>
    <cellStyle name="Hyperlink 32" xfId="28309" hidden="1"/>
    <cellStyle name="Hyperlink 32" xfId="30224" hidden="1"/>
    <cellStyle name="Hyperlink 32" xfId="30877" hidden="1"/>
    <cellStyle name="Hyperlink 32" xfId="31139"/>
    <cellStyle name="Hyperlink 32 2" xfId="1844"/>
    <cellStyle name="Hyperlink 32 3" xfId="1845"/>
    <cellStyle name="Hyperlink 32 9" xfId="32635"/>
    <cellStyle name="Hyperlink 32_AGL" xfId="32636"/>
    <cellStyle name="Hyperlink 33" xfId="293" hidden="1"/>
    <cellStyle name="Hyperlink 33" xfId="553" hidden="1"/>
    <cellStyle name="Hyperlink 33" xfId="2291" hidden="1"/>
    <cellStyle name="Hyperlink 33" xfId="2551" hidden="1"/>
    <cellStyle name="Hyperlink 33" xfId="3785" hidden="1"/>
    <cellStyle name="Hyperlink 33" xfId="2919" hidden="1"/>
    <cellStyle name="Hyperlink 33" xfId="2950" hidden="1"/>
    <cellStyle name="Hyperlink 33" xfId="4996" hidden="1"/>
    <cellStyle name="Hyperlink 33" xfId="5611" hidden="1"/>
    <cellStyle name="Hyperlink 33" xfId="5957" hidden="1"/>
    <cellStyle name="Hyperlink 33" xfId="5617" hidden="1"/>
    <cellStyle name="Hyperlink 33" xfId="6940" hidden="1"/>
    <cellStyle name="Hyperlink 33" xfId="5499" hidden="1"/>
    <cellStyle name="Hyperlink 33" xfId="7897" hidden="1"/>
    <cellStyle name="Hyperlink 33" xfId="5851" hidden="1"/>
    <cellStyle name="Hyperlink 33" xfId="8815" hidden="1"/>
    <cellStyle name="Hyperlink 33" xfId="6599" hidden="1"/>
    <cellStyle name="Hyperlink 33" xfId="9606" hidden="1"/>
    <cellStyle name="Hyperlink 33" xfId="10257" hidden="1"/>
    <cellStyle name="Hyperlink 33" xfId="10513" hidden="1"/>
    <cellStyle name="Hyperlink 33" xfId="11621" hidden="1"/>
    <cellStyle name="Hyperlink 33" xfId="11881" hidden="1"/>
    <cellStyle name="Hyperlink 33" xfId="13503" hidden="1"/>
    <cellStyle name="Hyperlink 33" xfId="13763" hidden="1"/>
    <cellStyle name="Hyperlink 33" xfId="14996" hidden="1"/>
    <cellStyle name="Hyperlink 33" xfId="14131" hidden="1"/>
    <cellStyle name="Hyperlink 33" xfId="14162" hidden="1"/>
    <cellStyle name="Hyperlink 33" xfId="16207" hidden="1"/>
    <cellStyle name="Hyperlink 33" xfId="16822" hidden="1"/>
    <cellStyle name="Hyperlink 33" xfId="17168" hidden="1"/>
    <cellStyle name="Hyperlink 33" xfId="16828" hidden="1"/>
    <cellStyle name="Hyperlink 33" xfId="18151" hidden="1"/>
    <cellStyle name="Hyperlink 33" xfId="16710" hidden="1"/>
    <cellStyle name="Hyperlink 33" xfId="19108" hidden="1"/>
    <cellStyle name="Hyperlink 33" xfId="17062" hidden="1"/>
    <cellStyle name="Hyperlink 33" xfId="20026" hidden="1"/>
    <cellStyle name="Hyperlink 33" xfId="17810" hidden="1"/>
    <cellStyle name="Hyperlink 33" xfId="20817" hidden="1"/>
    <cellStyle name="Hyperlink 33" xfId="21468" hidden="1"/>
    <cellStyle name="Hyperlink 33" xfId="21724" hidden="1"/>
    <cellStyle name="Hyperlink 33" xfId="13075" hidden="1"/>
    <cellStyle name="Hyperlink 33" xfId="12682" hidden="1"/>
    <cellStyle name="Hyperlink 33" xfId="23193" hidden="1"/>
    <cellStyle name="Hyperlink 33" xfId="23453" hidden="1"/>
    <cellStyle name="Hyperlink 33" xfId="24412" hidden="1"/>
    <cellStyle name="Hyperlink 33" xfId="23818" hidden="1"/>
    <cellStyle name="Hyperlink 33" xfId="23843" hidden="1"/>
    <cellStyle name="Hyperlink 33" xfId="25620" hidden="1"/>
    <cellStyle name="Hyperlink 33" xfId="26234" hidden="1"/>
    <cellStyle name="Hyperlink 33" xfId="26580" hidden="1"/>
    <cellStyle name="Hyperlink 33" xfId="26240" hidden="1"/>
    <cellStyle name="Hyperlink 33" xfId="27563" hidden="1"/>
    <cellStyle name="Hyperlink 33" xfId="26123" hidden="1"/>
    <cellStyle name="Hyperlink 33" xfId="28520" hidden="1"/>
    <cellStyle name="Hyperlink 33" xfId="26474" hidden="1"/>
    <cellStyle name="Hyperlink 33" xfId="29438" hidden="1"/>
    <cellStyle name="Hyperlink 33" xfId="27222" hidden="1"/>
    <cellStyle name="Hyperlink 33" xfId="30228" hidden="1"/>
    <cellStyle name="Hyperlink 33" xfId="30879" hidden="1"/>
    <cellStyle name="Hyperlink 33" xfId="31135"/>
    <cellStyle name="Hyperlink 33 2" xfId="1846"/>
    <cellStyle name="Hyperlink 33 3" xfId="1847"/>
    <cellStyle name="Hyperlink 33 9" xfId="32637"/>
    <cellStyle name="Hyperlink 33_AGL" xfId="32638"/>
    <cellStyle name="Hyperlink 34" xfId="295" hidden="1"/>
    <cellStyle name="Hyperlink 34" xfId="549" hidden="1"/>
    <cellStyle name="Hyperlink 34" xfId="2293" hidden="1"/>
    <cellStyle name="Hyperlink 34" xfId="2547" hidden="1"/>
    <cellStyle name="Hyperlink 34" xfId="3783" hidden="1"/>
    <cellStyle name="Hyperlink 34" xfId="3381" hidden="1"/>
    <cellStyle name="Hyperlink 34" xfId="4636" hidden="1"/>
    <cellStyle name="Hyperlink 34" xfId="5000" hidden="1"/>
    <cellStyle name="Hyperlink 34" xfId="5610" hidden="1"/>
    <cellStyle name="Hyperlink 34" xfId="5961" hidden="1"/>
    <cellStyle name="Hyperlink 34" xfId="6584" hidden="1"/>
    <cellStyle name="Hyperlink 34" xfId="6944" hidden="1"/>
    <cellStyle name="Hyperlink 34" xfId="7549" hidden="1"/>
    <cellStyle name="Hyperlink 34" xfId="7901" hidden="1"/>
    <cellStyle name="Hyperlink 34" xfId="8494" hidden="1"/>
    <cellStyle name="Hyperlink 34" xfId="8819" hidden="1"/>
    <cellStyle name="Hyperlink 34" xfId="9368" hidden="1"/>
    <cellStyle name="Hyperlink 34" xfId="9610" hidden="1"/>
    <cellStyle name="Hyperlink 34" xfId="10259" hidden="1"/>
    <cellStyle name="Hyperlink 34" xfId="10509" hidden="1"/>
    <cellStyle name="Hyperlink 34" xfId="11623" hidden="1"/>
    <cellStyle name="Hyperlink 34" xfId="11877" hidden="1"/>
    <cellStyle name="Hyperlink 34" xfId="13505" hidden="1"/>
    <cellStyle name="Hyperlink 34" xfId="13759" hidden="1"/>
    <cellStyle name="Hyperlink 34" xfId="14994" hidden="1"/>
    <cellStyle name="Hyperlink 34" xfId="14593" hidden="1"/>
    <cellStyle name="Hyperlink 34" xfId="15847" hidden="1"/>
    <cellStyle name="Hyperlink 34" xfId="16211" hidden="1"/>
    <cellStyle name="Hyperlink 34" xfId="16821" hidden="1"/>
    <cellStyle name="Hyperlink 34" xfId="17172" hidden="1"/>
    <cellStyle name="Hyperlink 34" xfId="17795" hidden="1"/>
    <cellStyle name="Hyperlink 34" xfId="18155" hidden="1"/>
    <cellStyle name="Hyperlink 34" xfId="18760" hidden="1"/>
    <cellStyle name="Hyperlink 34" xfId="19112" hidden="1"/>
    <cellStyle name="Hyperlink 34" xfId="19705" hidden="1"/>
    <cellStyle name="Hyperlink 34" xfId="20030" hidden="1"/>
    <cellStyle name="Hyperlink 34" xfId="20579" hidden="1"/>
    <cellStyle name="Hyperlink 34" xfId="20821" hidden="1"/>
    <cellStyle name="Hyperlink 34" xfId="21470" hidden="1"/>
    <cellStyle name="Hyperlink 34" xfId="21720" hidden="1"/>
    <cellStyle name="Hyperlink 34" xfId="13073" hidden="1"/>
    <cellStyle name="Hyperlink 34" xfId="12238" hidden="1"/>
    <cellStyle name="Hyperlink 34" xfId="23195" hidden="1"/>
    <cellStyle name="Hyperlink 34" xfId="23449" hidden="1"/>
    <cellStyle name="Hyperlink 34" xfId="24410" hidden="1"/>
    <cellStyle name="Hyperlink 34" xfId="24197" hidden="1"/>
    <cellStyle name="Hyperlink 34" xfId="25260" hidden="1"/>
    <cellStyle name="Hyperlink 34" xfId="25624" hidden="1"/>
    <cellStyle name="Hyperlink 34" xfId="26233" hidden="1"/>
    <cellStyle name="Hyperlink 34" xfId="26584" hidden="1"/>
    <cellStyle name="Hyperlink 34" xfId="27207" hidden="1"/>
    <cellStyle name="Hyperlink 34" xfId="27567" hidden="1"/>
    <cellStyle name="Hyperlink 34" xfId="28172" hidden="1"/>
    <cellStyle name="Hyperlink 34" xfId="28524" hidden="1"/>
    <cellStyle name="Hyperlink 34" xfId="29117" hidden="1"/>
    <cellStyle name="Hyperlink 34" xfId="29442" hidden="1"/>
    <cellStyle name="Hyperlink 34" xfId="29990" hidden="1"/>
    <cellStyle name="Hyperlink 34" xfId="30232" hidden="1"/>
    <cellStyle name="Hyperlink 34" xfId="30881" hidden="1"/>
    <cellStyle name="Hyperlink 34" xfId="31131"/>
    <cellStyle name="Hyperlink 34 2" xfId="1848"/>
    <cellStyle name="Hyperlink 34 3" xfId="1849"/>
    <cellStyle name="Hyperlink 34 9" xfId="32639"/>
    <cellStyle name="Hyperlink 34_AGL" xfId="32640"/>
    <cellStyle name="Hyperlink 35" xfId="297" hidden="1"/>
    <cellStyle name="Hyperlink 35" xfId="545" hidden="1"/>
    <cellStyle name="Hyperlink 35" xfId="2295" hidden="1"/>
    <cellStyle name="Hyperlink 35" xfId="2543" hidden="1"/>
    <cellStyle name="Hyperlink 35" xfId="3781" hidden="1"/>
    <cellStyle name="Hyperlink 35" xfId="2920" hidden="1"/>
    <cellStyle name="Hyperlink 35" xfId="4050" hidden="1"/>
    <cellStyle name="Hyperlink 35" xfId="5004" hidden="1"/>
    <cellStyle name="Hyperlink 35" xfId="5713" hidden="1"/>
    <cellStyle name="Hyperlink 35" xfId="5965" hidden="1"/>
    <cellStyle name="Hyperlink 35" xfId="5751" hidden="1"/>
    <cellStyle name="Hyperlink 35" xfId="6948" hidden="1"/>
    <cellStyle name="Hyperlink 35" xfId="5844" hidden="1"/>
    <cellStyle name="Hyperlink 35" xfId="7905" hidden="1"/>
    <cellStyle name="Hyperlink 35" xfId="6731" hidden="1"/>
    <cellStyle name="Hyperlink 35" xfId="8823" hidden="1"/>
    <cellStyle name="Hyperlink 35" xfId="7689" hidden="1"/>
    <cellStyle name="Hyperlink 35" xfId="9614" hidden="1"/>
    <cellStyle name="Hyperlink 35" xfId="10261" hidden="1"/>
    <cellStyle name="Hyperlink 35" xfId="10505" hidden="1"/>
    <cellStyle name="Hyperlink 35" xfId="11625" hidden="1"/>
    <cellStyle name="Hyperlink 35" xfId="11873" hidden="1"/>
    <cellStyle name="Hyperlink 35" xfId="13507" hidden="1"/>
    <cellStyle name="Hyperlink 35" xfId="13755" hidden="1"/>
    <cellStyle name="Hyperlink 35" xfId="14992" hidden="1"/>
    <cellStyle name="Hyperlink 35" xfId="14132" hidden="1"/>
    <cellStyle name="Hyperlink 35" xfId="15261" hidden="1"/>
    <cellStyle name="Hyperlink 35" xfId="16215" hidden="1"/>
    <cellStyle name="Hyperlink 35" xfId="16924" hidden="1"/>
    <cellStyle name="Hyperlink 35" xfId="17176" hidden="1"/>
    <cellStyle name="Hyperlink 35" xfId="16962" hidden="1"/>
    <cellStyle name="Hyperlink 35" xfId="18159" hidden="1"/>
    <cellStyle name="Hyperlink 35" xfId="17055" hidden="1"/>
    <cellStyle name="Hyperlink 35" xfId="19116" hidden="1"/>
    <cellStyle name="Hyperlink 35" xfId="17942" hidden="1"/>
    <cellStyle name="Hyperlink 35" xfId="20034" hidden="1"/>
    <cellStyle name="Hyperlink 35" xfId="18900" hidden="1"/>
    <cellStyle name="Hyperlink 35" xfId="20825" hidden="1"/>
    <cellStyle name="Hyperlink 35" xfId="21472" hidden="1"/>
    <cellStyle name="Hyperlink 35" xfId="21716" hidden="1"/>
    <cellStyle name="Hyperlink 35" xfId="13071" hidden="1"/>
    <cellStyle name="Hyperlink 35" xfId="12121" hidden="1"/>
    <cellStyle name="Hyperlink 35" xfId="23197" hidden="1"/>
    <cellStyle name="Hyperlink 35" xfId="23445" hidden="1"/>
    <cellStyle name="Hyperlink 35" xfId="24408" hidden="1"/>
    <cellStyle name="Hyperlink 35" xfId="23819" hidden="1"/>
    <cellStyle name="Hyperlink 35" xfId="24674" hidden="1"/>
    <cellStyle name="Hyperlink 35" xfId="25628" hidden="1"/>
    <cellStyle name="Hyperlink 35" xfId="26336" hidden="1"/>
    <cellStyle name="Hyperlink 35" xfId="26588" hidden="1"/>
    <cellStyle name="Hyperlink 35" xfId="26374" hidden="1"/>
    <cellStyle name="Hyperlink 35" xfId="27571" hidden="1"/>
    <cellStyle name="Hyperlink 35" xfId="26467" hidden="1"/>
    <cellStyle name="Hyperlink 35" xfId="28528" hidden="1"/>
    <cellStyle name="Hyperlink 35" xfId="27354" hidden="1"/>
    <cellStyle name="Hyperlink 35" xfId="29446" hidden="1"/>
    <cellStyle name="Hyperlink 35" xfId="28312" hidden="1"/>
    <cellStyle name="Hyperlink 35" xfId="30236" hidden="1"/>
    <cellStyle name="Hyperlink 35" xfId="30883" hidden="1"/>
    <cellStyle name="Hyperlink 35" xfId="31127"/>
    <cellStyle name="Hyperlink 35 2" xfId="1850"/>
    <cellStyle name="Hyperlink 35 3" xfId="1851"/>
    <cellStyle name="Hyperlink 35 9" xfId="32641"/>
    <cellStyle name="Hyperlink 35_AGL" xfId="32642"/>
    <cellStyle name="Hyperlink 36" xfId="299" hidden="1"/>
    <cellStyle name="Hyperlink 36" xfId="541" hidden="1"/>
    <cellStyle name="Hyperlink 36" xfId="2297" hidden="1"/>
    <cellStyle name="Hyperlink 36" xfId="2539" hidden="1"/>
    <cellStyle name="Hyperlink 36" xfId="3779" hidden="1"/>
    <cellStyle name="Hyperlink 36" xfId="2794" hidden="1"/>
    <cellStyle name="Hyperlink 36" xfId="4053" hidden="1"/>
    <cellStyle name="Hyperlink 36" xfId="5008" hidden="1"/>
    <cellStyle name="Hyperlink 36" xfId="5513" hidden="1"/>
    <cellStyle name="Hyperlink 36" xfId="5969" hidden="1"/>
    <cellStyle name="Hyperlink 36" xfId="5803" hidden="1"/>
    <cellStyle name="Hyperlink 36" xfId="6952" hidden="1"/>
    <cellStyle name="Hyperlink 36" xfId="6564" hidden="1"/>
    <cellStyle name="Hyperlink 36" xfId="7909" hidden="1"/>
    <cellStyle name="Hyperlink 36" xfId="7530" hidden="1"/>
    <cellStyle name="Hyperlink 36" xfId="8827" hidden="1"/>
    <cellStyle name="Hyperlink 36" xfId="8477" hidden="1"/>
    <cellStyle name="Hyperlink 36" xfId="9618" hidden="1"/>
    <cellStyle name="Hyperlink 36" xfId="10263" hidden="1"/>
    <cellStyle name="Hyperlink 36" xfId="10501" hidden="1"/>
    <cellStyle name="Hyperlink 36" xfId="11627" hidden="1"/>
    <cellStyle name="Hyperlink 36" xfId="11869" hidden="1"/>
    <cellStyle name="Hyperlink 36" xfId="13509" hidden="1"/>
    <cellStyle name="Hyperlink 36" xfId="13751" hidden="1"/>
    <cellStyle name="Hyperlink 36" xfId="14990" hidden="1"/>
    <cellStyle name="Hyperlink 36" xfId="14006" hidden="1"/>
    <cellStyle name="Hyperlink 36" xfId="15264" hidden="1"/>
    <cellStyle name="Hyperlink 36" xfId="16219" hidden="1"/>
    <cellStyle name="Hyperlink 36" xfId="16724" hidden="1"/>
    <cellStyle name="Hyperlink 36" xfId="17180" hidden="1"/>
    <cellStyle name="Hyperlink 36" xfId="17014" hidden="1"/>
    <cellStyle name="Hyperlink 36" xfId="18163" hidden="1"/>
    <cellStyle name="Hyperlink 36" xfId="17775" hidden="1"/>
    <cellStyle name="Hyperlink 36" xfId="19120" hidden="1"/>
    <cellStyle name="Hyperlink 36" xfId="18741" hidden="1"/>
    <cellStyle name="Hyperlink 36" xfId="20038" hidden="1"/>
    <cellStyle name="Hyperlink 36" xfId="19688" hidden="1"/>
    <cellStyle name="Hyperlink 36" xfId="20829" hidden="1"/>
    <cellStyle name="Hyperlink 36" xfId="21474" hidden="1"/>
    <cellStyle name="Hyperlink 36" xfId="21712" hidden="1"/>
    <cellStyle name="Hyperlink 36" xfId="13069" hidden="1"/>
    <cellStyle name="Hyperlink 36" xfId="12122" hidden="1"/>
    <cellStyle name="Hyperlink 36" xfId="23199" hidden="1"/>
    <cellStyle name="Hyperlink 36" xfId="23441" hidden="1"/>
    <cellStyle name="Hyperlink 36" xfId="24406" hidden="1"/>
    <cellStyle name="Hyperlink 36" xfId="23696" hidden="1"/>
    <cellStyle name="Hyperlink 36" xfId="24677" hidden="1"/>
    <cellStyle name="Hyperlink 36" xfId="25632" hidden="1"/>
    <cellStyle name="Hyperlink 36" xfId="26137" hidden="1"/>
    <cellStyle name="Hyperlink 36" xfId="26592" hidden="1"/>
    <cellStyle name="Hyperlink 36" xfId="26426" hidden="1"/>
    <cellStyle name="Hyperlink 36" xfId="27575" hidden="1"/>
    <cellStyle name="Hyperlink 36" xfId="27187" hidden="1"/>
    <cellStyle name="Hyperlink 36" xfId="28532" hidden="1"/>
    <cellStyle name="Hyperlink 36" xfId="28153" hidden="1"/>
    <cellStyle name="Hyperlink 36" xfId="29450" hidden="1"/>
    <cellStyle name="Hyperlink 36" xfId="29100" hidden="1"/>
    <cellStyle name="Hyperlink 36" xfId="30240" hidden="1"/>
    <cellStyle name="Hyperlink 36" xfId="30885" hidden="1"/>
    <cellStyle name="Hyperlink 36" xfId="31123"/>
    <cellStyle name="Hyperlink 36 2" xfId="1852"/>
    <cellStyle name="Hyperlink 36 3" xfId="1853"/>
    <cellStyle name="Hyperlink 36 9" xfId="32643"/>
    <cellStyle name="Hyperlink 36_AGL" xfId="32644"/>
    <cellStyle name="Hyperlink 37" xfId="301" hidden="1"/>
    <cellStyle name="Hyperlink 37" xfId="537" hidden="1"/>
    <cellStyle name="Hyperlink 37" xfId="2299" hidden="1"/>
    <cellStyle name="Hyperlink 37" xfId="2535" hidden="1"/>
    <cellStyle name="Hyperlink 37" xfId="3777" hidden="1"/>
    <cellStyle name="Hyperlink 37" xfId="2795" hidden="1"/>
    <cellStyle name="Hyperlink 37" xfId="4635" hidden="1"/>
    <cellStyle name="Hyperlink 37" xfId="5012" hidden="1"/>
    <cellStyle name="Hyperlink 37" xfId="4059" hidden="1"/>
    <cellStyle name="Hyperlink 37" xfId="5973" hidden="1"/>
    <cellStyle name="Hyperlink 37" xfId="6583" hidden="1"/>
    <cellStyle name="Hyperlink 37" xfId="6956" hidden="1"/>
    <cellStyle name="Hyperlink 37" xfId="7548" hidden="1"/>
    <cellStyle name="Hyperlink 37" xfId="7913" hidden="1"/>
    <cellStyle name="Hyperlink 37" xfId="8493" hidden="1"/>
    <cellStyle name="Hyperlink 37" xfId="8831" hidden="1"/>
    <cellStyle name="Hyperlink 37" xfId="9367" hidden="1"/>
    <cellStyle name="Hyperlink 37" xfId="9622" hidden="1"/>
    <cellStyle name="Hyperlink 37" xfId="10265" hidden="1"/>
    <cellStyle name="Hyperlink 37" xfId="10497" hidden="1"/>
    <cellStyle name="Hyperlink 37" xfId="11629" hidden="1"/>
    <cellStyle name="Hyperlink 37" xfId="11865" hidden="1"/>
    <cellStyle name="Hyperlink 37" xfId="13511" hidden="1"/>
    <cellStyle name="Hyperlink 37" xfId="13747" hidden="1"/>
    <cellStyle name="Hyperlink 37" xfId="14988" hidden="1"/>
    <cellStyle name="Hyperlink 37" xfId="14007" hidden="1"/>
    <cellStyle name="Hyperlink 37" xfId="15846" hidden="1"/>
    <cellStyle name="Hyperlink 37" xfId="16223" hidden="1"/>
    <cellStyle name="Hyperlink 37" xfId="15270" hidden="1"/>
    <cellStyle name="Hyperlink 37" xfId="17184" hidden="1"/>
    <cellStyle name="Hyperlink 37" xfId="17794" hidden="1"/>
    <cellStyle name="Hyperlink 37" xfId="18167" hidden="1"/>
    <cellStyle name="Hyperlink 37" xfId="18759" hidden="1"/>
    <cellStyle name="Hyperlink 37" xfId="19124" hidden="1"/>
    <cellStyle name="Hyperlink 37" xfId="19704" hidden="1"/>
    <cellStyle name="Hyperlink 37" xfId="20042" hidden="1"/>
    <cellStyle name="Hyperlink 37" xfId="20578" hidden="1"/>
    <cellStyle name="Hyperlink 37" xfId="20833" hidden="1"/>
    <cellStyle name="Hyperlink 37" xfId="21476" hidden="1"/>
    <cellStyle name="Hyperlink 37" xfId="21708" hidden="1"/>
    <cellStyle name="Hyperlink 37" xfId="13067" hidden="1"/>
    <cellStyle name="Hyperlink 37" xfId="12241" hidden="1"/>
    <cellStyle name="Hyperlink 37" xfId="23201" hidden="1"/>
    <cellStyle name="Hyperlink 37" xfId="23437" hidden="1"/>
    <cellStyle name="Hyperlink 37" xfId="24404" hidden="1"/>
    <cellStyle name="Hyperlink 37" xfId="23697" hidden="1"/>
    <cellStyle name="Hyperlink 37" xfId="25259" hidden="1"/>
    <cellStyle name="Hyperlink 37" xfId="25636" hidden="1"/>
    <cellStyle name="Hyperlink 37" xfId="24683" hidden="1"/>
    <cellStyle name="Hyperlink 37" xfId="26596" hidden="1"/>
    <cellStyle name="Hyperlink 37" xfId="27206" hidden="1"/>
    <cellStyle name="Hyperlink 37" xfId="27579" hidden="1"/>
    <cellStyle name="Hyperlink 37" xfId="28171" hidden="1"/>
    <cellStyle name="Hyperlink 37" xfId="28536" hidden="1"/>
    <cellStyle name="Hyperlink 37" xfId="29116" hidden="1"/>
    <cellStyle name="Hyperlink 37" xfId="29454" hidden="1"/>
    <cellStyle name="Hyperlink 37" xfId="29989" hidden="1"/>
    <cellStyle name="Hyperlink 37" xfId="30244" hidden="1"/>
    <cellStyle name="Hyperlink 37" xfId="30887" hidden="1"/>
    <cellStyle name="Hyperlink 37" xfId="31119"/>
    <cellStyle name="Hyperlink 37 2" xfId="1854"/>
    <cellStyle name="Hyperlink 37 3" xfId="1855"/>
    <cellStyle name="Hyperlink 37 9" xfId="32645"/>
    <cellStyle name="Hyperlink 37_AGL" xfId="32646"/>
    <cellStyle name="Hyperlink 38" xfId="303" hidden="1"/>
    <cellStyle name="Hyperlink 38" xfId="533" hidden="1"/>
    <cellStyle name="Hyperlink 38" xfId="2301" hidden="1"/>
    <cellStyle name="Hyperlink 38" xfId="2531" hidden="1"/>
    <cellStyle name="Hyperlink 38" xfId="3775" hidden="1"/>
    <cellStyle name="Hyperlink 38" xfId="2923" hidden="1"/>
    <cellStyle name="Hyperlink 38" xfId="4634" hidden="1"/>
    <cellStyle name="Hyperlink 38" xfId="5016" hidden="1"/>
    <cellStyle name="Hyperlink 38" xfId="6205" hidden="1"/>
    <cellStyle name="Hyperlink 38" xfId="5977" hidden="1"/>
    <cellStyle name="Hyperlink 38" xfId="6582" hidden="1"/>
    <cellStyle name="Hyperlink 38" xfId="6960" hidden="1"/>
    <cellStyle name="Hyperlink 38" xfId="7547" hidden="1"/>
    <cellStyle name="Hyperlink 38" xfId="7917" hidden="1"/>
    <cellStyle name="Hyperlink 38" xfId="8492" hidden="1"/>
    <cellStyle name="Hyperlink 38" xfId="8835" hidden="1"/>
    <cellStyle name="Hyperlink 38" xfId="9366" hidden="1"/>
    <cellStyle name="Hyperlink 38" xfId="9626" hidden="1"/>
    <cellStyle name="Hyperlink 38" xfId="10267" hidden="1"/>
    <cellStyle name="Hyperlink 38" xfId="10493" hidden="1"/>
    <cellStyle name="Hyperlink 38" xfId="11631" hidden="1"/>
    <cellStyle name="Hyperlink 38" xfId="11861" hidden="1"/>
    <cellStyle name="Hyperlink 38" xfId="13513" hidden="1"/>
    <cellStyle name="Hyperlink 38" xfId="13743" hidden="1"/>
    <cellStyle name="Hyperlink 38" xfId="14986" hidden="1"/>
    <cellStyle name="Hyperlink 38" xfId="14135" hidden="1"/>
    <cellStyle name="Hyperlink 38" xfId="15845" hidden="1"/>
    <cellStyle name="Hyperlink 38" xfId="16227" hidden="1"/>
    <cellStyle name="Hyperlink 38" xfId="17416" hidden="1"/>
    <cellStyle name="Hyperlink 38" xfId="17188" hidden="1"/>
    <cellStyle name="Hyperlink 38" xfId="17793" hidden="1"/>
    <cellStyle name="Hyperlink 38" xfId="18171" hidden="1"/>
    <cellStyle name="Hyperlink 38" xfId="18758" hidden="1"/>
    <cellStyle name="Hyperlink 38" xfId="19128" hidden="1"/>
    <cellStyle name="Hyperlink 38" xfId="19703" hidden="1"/>
    <cellStyle name="Hyperlink 38" xfId="20046" hidden="1"/>
    <cellStyle name="Hyperlink 38" xfId="20577" hidden="1"/>
    <cellStyle name="Hyperlink 38" xfId="20837" hidden="1"/>
    <cellStyle name="Hyperlink 38" xfId="21478" hidden="1"/>
    <cellStyle name="Hyperlink 38" xfId="21704" hidden="1"/>
    <cellStyle name="Hyperlink 38" xfId="13065" hidden="1"/>
    <cellStyle name="Hyperlink 38" xfId="11342" hidden="1"/>
    <cellStyle name="Hyperlink 38" xfId="23203" hidden="1"/>
    <cellStyle name="Hyperlink 38" xfId="23433" hidden="1"/>
    <cellStyle name="Hyperlink 38" xfId="24402" hidden="1"/>
    <cellStyle name="Hyperlink 38" xfId="23822" hidden="1"/>
    <cellStyle name="Hyperlink 38" xfId="25258" hidden="1"/>
    <cellStyle name="Hyperlink 38" xfId="25640" hidden="1"/>
    <cellStyle name="Hyperlink 38" xfId="26828" hidden="1"/>
    <cellStyle name="Hyperlink 38" xfId="26600" hidden="1"/>
    <cellStyle name="Hyperlink 38" xfId="27205" hidden="1"/>
    <cellStyle name="Hyperlink 38" xfId="27583" hidden="1"/>
    <cellStyle name="Hyperlink 38" xfId="28170" hidden="1"/>
    <cellStyle name="Hyperlink 38" xfId="28540" hidden="1"/>
    <cellStyle name="Hyperlink 38" xfId="29115" hidden="1"/>
    <cellStyle name="Hyperlink 38" xfId="29458" hidden="1"/>
    <cellStyle name="Hyperlink 38" xfId="29988" hidden="1"/>
    <cellStyle name="Hyperlink 38" xfId="30248" hidden="1"/>
    <cellStyle name="Hyperlink 38" xfId="30889" hidden="1"/>
    <cellStyle name="Hyperlink 38" xfId="31115"/>
    <cellStyle name="Hyperlink 38 2" xfId="1856"/>
    <cellStyle name="Hyperlink 38 3" xfId="1857"/>
    <cellStyle name="Hyperlink 38 9" xfId="32647"/>
    <cellStyle name="Hyperlink 38_AGL" xfId="32648"/>
    <cellStyle name="Hyperlink 39" xfId="305" hidden="1"/>
    <cellStyle name="Hyperlink 39" xfId="529" hidden="1"/>
    <cellStyle name="Hyperlink 39" xfId="2303" hidden="1"/>
    <cellStyle name="Hyperlink 39" xfId="2527" hidden="1"/>
    <cellStyle name="Hyperlink 39" xfId="3773" hidden="1"/>
    <cellStyle name="Hyperlink 39" xfId="2008" hidden="1"/>
    <cellStyle name="Hyperlink 39" xfId="4741" hidden="1"/>
    <cellStyle name="Hyperlink 39" xfId="5020" hidden="1"/>
    <cellStyle name="Hyperlink 39" xfId="6203" hidden="1"/>
    <cellStyle name="Hyperlink 39" xfId="5981" hidden="1"/>
    <cellStyle name="Hyperlink 39" xfId="6688" hidden="1"/>
    <cellStyle name="Hyperlink 39" xfId="6964" hidden="1"/>
    <cellStyle name="Hyperlink 39" xfId="7646" hidden="1"/>
    <cellStyle name="Hyperlink 39" xfId="7921" hidden="1"/>
    <cellStyle name="Hyperlink 39" xfId="8579" hidden="1"/>
    <cellStyle name="Hyperlink 39" xfId="8839" hidden="1"/>
    <cellStyle name="Hyperlink 39" xfId="9418" hidden="1"/>
    <cellStyle name="Hyperlink 39" xfId="9630" hidden="1"/>
    <cellStyle name="Hyperlink 39" xfId="10269" hidden="1"/>
    <cellStyle name="Hyperlink 39" xfId="10489" hidden="1"/>
    <cellStyle name="Hyperlink 39" xfId="11633" hidden="1"/>
    <cellStyle name="Hyperlink 39" xfId="11857" hidden="1"/>
    <cellStyle name="Hyperlink 39" xfId="13515" hidden="1"/>
    <cellStyle name="Hyperlink 39" xfId="13739" hidden="1"/>
    <cellStyle name="Hyperlink 39" xfId="14984" hidden="1"/>
    <cellStyle name="Hyperlink 39" xfId="13220" hidden="1"/>
    <cellStyle name="Hyperlink 39" xfId="15952" hidden="1"/>
    <cellStyle name="Hyperlink 39" xfId="16231" hidden="1"/>
    <cellStyle name="Hyperlink 39" xfId="17414" hidden="1"/>
    <cellStyle name="Hyperlink 39" xfId="17192" hidden="1"/>
    <cellStyle name="Hyperlink 39" xfId="17899" hidden="1"/>
    <cellStyle name="Hyperlink 39" xfId="18175" hidden="1"/>
    <cellStyle name="Hyperlink 39" xfId="18857" hidden="1"/>
    <cellStyle name="Hyperlink 39" xfId="19132" hidden="1"/>
    <cellStyle name="Hyperlink 39" xfId="19790" hidden="1"/>
    <cellStyle name="Hyperlink 39" xfId="20050" hidden="1"/>
    <cellStyle name="Hyperlink 39" xfId="20629" hidden="1"/>
    <cellStyle name="Hyperlink 39" xfId="20841" hidden="1"/>
    <cellStyle name="Hyperlink 39" xfId="21480" hidden="1"/>
    <cellStyle name="Hyperlink 39" xfId="21700" hidden="1"/>
    <cellStyle name="Hyperlink 39" xfId="13063" hidden="1"/>
    <cellStyle name="Hyperlink 39" xfId="11350" hidden="1"/>
    <cellStyle name="Hyperlink 39" xfId="23205" hidden="1"/>
    <cellStyle name="Hyperlink 39" xfId="23429" hidden="1"/>
    <cellStyle name="Hyperlink 39" xfId="24400" hidden="1"/>
    <cellStyle name="Hyperlink 39" xfId="22910" hidden="1"/>
    <cellStyle name="Hyperlink 39" xfId="25365" hidden="1"/>
    <cellStyle name="Hyperlink 39" xfId="25644" hidden="1"/>
    <cellStyle name="Hyperlink 39" xfId="26826" hidden="1"/>
    <cellStyle name="Hyperlink 39" xfId="26604" hidden="1"/>
    <cellStyle name="Hyperlink 39" xfId="27311" hidden="1"/>
    <cellStyle name="Hyperlink 39" xfId="27587" hidden="1"/>
    <cellStyle name="Hyperlink 39" xfId="28269" hidden="1"/>
    <cellStyle name="Hyperlink 39" xfId="28544" hidden="1"/>
    <cellStyle name="Hyperlink 39" xfId="29202" hidden="1"/>
    <cellStyle name="Hyperlink 39" xfId="29462" hidden="1"/>
    <cellStyle name="Hyperlink 39" xfId="30040" hidden="1"/>
    <cellStyle name="Hyperlink 39" xfId="30252" hidden="1"/>
    <cellStyle name="Hyperlink 39" xfId="30891" hidden="1"/>
    <cellStyle name="Hyperlink 39" xfId="31111"/>
    <cellStyle name="Hyperlink 39 2" xfId="1858"/>
    <cellStyle name="Hyperlink 39 3" xfId="1859"/>
    <cellStyle name="Hyperlink 39 9" xfId="32649"/>
    <cellStyle name="Hyperlink 39_AGL" xfId="32650"/>
    <cellStyle name="Hyperlink 4" xfId="235" hidden="1"/>
    <cellStyle name="Hyperlink 4" xfId="669" hidden="1"/>
    <cellStyle name="Hyperlink 4" xfId="2233" hidden="1"/>
    <cellStyle name="Hyperlink 4" xfId="2667" hidden="1"/>
    <cellStyle name="Hyperlink 4" xfId="3842" hidden="1"/>
    <cellStyle name="Hyperlink 4" xfId="3467" hidden="1"/>
    <cellStyle name="Hyperlink 4" xfId="4874" hidden="1"/>
    <cellStyle name="Hyperlink 4" xfId="3901" hidden="1"/>
    <cellStyle name="Hyperlink 4" xfId="4533" hidden="1"/>
    <cellStyle name="Hyperlink 4" xfId="4109" hidden="1"/>
    <cellStyle name="Hyperlink 4" xfId="6820" hidden="1"/>
    <cellStyle name="Hyperlink 4" xfId="5557" hidden="1"/>
    <cellStyle name="Hyperlink 4" xfId="7777" hidden="1"/>
    <cellStyle name="Hyperlink 4" xfId="5493" hidden="1"/>
    <cellStyle name="Hyperlink 4" xfId="8700" hidden="1"/>
    <cellStyle name="Hyperlink 4" xfId="6850" hidden="1"/>
    <cellStyle name="Hyperlink 4" xfId="9502" hidden="1"/>
    <cellStyle name="Hyperlink 4" xfId="7807" hidden="1"/>
    <cellStyle name="Hyperlink 4" xfId="10199" hidden="1"/>
    <cellStyle name="Hyperlink 4" xfId="10629" hidden="1"/>
    <cellStyle name="Hyperlink 4" xfId="11563" hidden="1"/>
    <cellStyle name="Hyperlink 4" xfId="11997" hidden="1"/>
    <cellStyle name="Hyperlink 4" xfId="13445" hidden="1"/>
    <cellStyle name="Hyperlink 4" xfId="13879" hidden="1"/>
    <cellStyle name="Hyperlink 4" xfId="15053" hidden="1"/>
    <cellStyle name="Hyperlink 4" xfId="14678" hidden="1"/>
    <cellStyle name="Hyperlink 4" xfId="16085" hidden="1"/>
    <cellStyle name="Hyperlink 4" xfId="15112" hidden="1"/>
    <cellStyle name="Hyperlink 4" xfId="15744" hidden="1"/>
    <cellStyle name="Hyperlink 4" xfId="15320" hidden="1"/>
    <cellStyle name="Hyperlink 4" xfId="18031" hidden="1"/>
    <cellStyle name="Hyperlink 4" xfId="16768" hidden="1"/>
    <cellStyle name="Hyperlink 4" xfId="18988" hidden="1"/>
    <cellStyle name="Hyperlink 4" xfId="16704" hidden="1"/>
    <cellStyle name="Hyperlink 4" xfId="19911" hidden="1"/>
    <cellStyle name="Hyperlink 4" xfId="18061" hidden="1"/>
    <cellStyle name="Hyperlink 4" xfId="20713" hidden="1"/>
    <cellStyle name="Hyperlink 4" xfId="19018" hidden="1"/>
    <cellStyle name="Hyperlink 4" xfId="21410" hidden="1"/>
    <cellStyle name="Hyperlink 4" xfId="21840" hidden="1"/>
    <cellStyle name="Hyperlink 4" xfId="13132" hidden="1"/>
    <cellStyle name="Hyperlink 4" xfId="12762" hidden="1"/>
    <cellStyle name="Hyperlink 4" xfId="23135" hidden="1"/>
    <cellStyle name="Hyperlink 4" xfId="23569" hidden="1"/>
    <cellStyle name="Hyperlink 4" xfId="24469" hidden="1"/>
    <cellStyle name="Hyperlink 4" xfId="24237" hidden="1"/>
    <cellStyle name="Hyperlink 4" xfId="25498" hidden="1"/>
    <cellStyle name="Hyperlink 4" xfId="24528" hidden="1"/>
    <cellStyle name="Hyperlink 4" xfId="25157" hidden="1"/>
    <cellStyle name="Hyperlink 4" xfId="24733" hidden="1"/>
    <cellStyle name="Hyperlink 4" xfId="27443" hidden="1"/>
    <cellStyle name="Hyperlink 4" xfId="26181" hidden="1"/>
    <cellStyle name="Hyperlink 4" xfId="28400" hidden="1"/>
    <cellStyle name="Hyperlink 4" xfId="26117" hidden="1"/>
    <cellStyle name="Hyperlink 4" xfId="29323" hidden="1"/>
    <cellStyle name="Hyperlink 4" xfId="27473" hidden="1"/>
    <cellStyle name="Hyperlink 4" xfId="30124" hidden="1"/>
    <cellStyle name="Hyperlink 4" xfId="28430" hidden="1"/>
    <cellStyle name="Hyperlink 4" xfId="30821" hidden="1"/>
    <cellStyle name="Hyperlink 4" xfId="31251"/>
    <cellStyle name="Hyperlink 4 2" xfId="1860"/>
    <cellStyle name="Hyperlink 4 3" xfId="1861"/>
    <cellStyle name="Hyperlink 4 9" xfId="32651"/>
    <cellStyle name="Hyperlink 4_AGL" xfId="32652"/>
    <cellStyle name="Hyperlink 40" xfId="307" hidden="1"/>
    <cellStyle name="Hyperlink 40" xfId="525" hidden="1"/>
    <cellStyle name="Hyperlink 40" xfId="2305" hidden="1"/>
    <cellStyle name="Hyperlink 40" xfId="2523" hidden="1"/>
    <cellStyle name="Hyperlink 40" xfId="3771" hidden="1"/>
    <cellStyle name="Hyperlink 40" xfId="2016" hidden="1"/>
    <cellStyle name="Hyperlink 40" xfId="4538" hidden="1"/>
    <cellStyle name="Hyperlink 40" xfId="5024" hidden="1"/>
    <cellStyle name="Hyperlink 40" xfId="6201" hidden="1"/>
    <cellStyle name="Hyperlink 40" xfId="5985" hidden="1"/>
    <cellStyle name="Hyperlink 40" xfId="6487" hidden="1"/>
    <cellStyle name="Hyperlink 40" xfId="6968" hidden="1"/>
    <cellStyle name="Hyperlink 40" xfId="7453" hidden="1"/>
    <cellStyle name="Hyperlink 40" xfId="7925" hidden="1"/>
    <cellStyle name="Hyperlink 40" xfId="8402" hidden="1"/>
    <cellStyle name="Hyperlink 40" xfId="8843" hidden="1"/>
    <cellStyle name="Hyperlink 40" xfId="9306" hidden="1"/>
    <cellStyle name="Hyperlink 40" xfId="9634" hidden="1"/>
    <cellStyle name="Hyperlink 40" xfId="10271" hidden="1"/>
    <cellStyle name="Hyperlink 40" xfId="10485" hidden="1"/>
    <cellStyle name="Hyperlink 40" xfId="11635" hidden="1"/>
    <cellStyle name="Hyperlink 40" xfId="11853" hidden="1"/>
    <cellStyle name="Hyperlink 40" xfId="13517" hidden="1"/>
    <cellStyle name="Hyperlink 40" xfId="13735" hidden="1"/>
    <cellStyle name="Hyperlink 40" xfId="14982" hidden="1"/>
    <cellStyle name="Hyperlink 40" xfId="13228" hidden="1"/>
    <cellStyle name="Hyperlink 40" xfId="15749" hidden="1"/>
    <cellStyle name="Hyperlink 40" xfId="16235" hidden="1"/>
    <cellStyle name="Hyperlink 40" xfId="17412" hidden="1"/>
    <cellStyle name="Hyperlink 40" xfId="17196" hidden="1"/>
    <cellStyle name="Hyperlink 40" xfId="17698" hidden="1"/>
    <cellStyle name="Hyperlink 40" xfId="18179" hidden="1"/>
    <cellStyle name="Hyperlink 40" xfId="18664" hidden="1"/>
    <cellStyle name="Hyperlink 40" xfId="19136" hidden="1"/>
    <cellStyle name="Hyperlink 40" xfId="19613" hidden="1"/>
    <cellStyle name="Hyperlink 40" xfId="20054" hidden="1"/>
    <cellStyle name="Hyperlink 40" xfId="20517" hidden="1"/>
    <cellStyle name="Hyperlink 40" xfId="20845" hidden="1"/>
    <cellStyle name="Hyperlink 40" xfId="21482" hidden="1"/>
    <cellStyle name="Hyperlink 40" xfId="21696" hidden="1"/>
    <cellStyle name="Hyperlink 40" xfId="13061" hidden="1"/>
    <cellStyle name="Hyperlink 40" xfId="11358" hidden="1"/>
    <cellStyle name="Hyperlink 40" xfId="23207" hidden="1"/>
    <cellStyle name="Hyperlink 40" xfId="23425" hidden="1"/>
    <cellStyle name="Hyperlink 40" xfId="24398" hidden="1"/>
    <cellStyle name="Hyperlink 40" xfId="22918" hidden="1"/>
    <cellStyle name="Hyperlink 40" xfId="25162" hidden="1"/>
    <cellStyle name="Hyperlink 40" xfId="25648" hidden="1"/>
    <cellStyle name="Hyperlink 40" xfId="26824" hidden="1"/>
    <cellStyle name="Hyperlink 40" xfId="26608" hidden="1"/>
    <cellStyle name="Hyperlink 40" xfId="27110" hidden="1"/>
    <cellStyle name="Hyperlink 40" xfId="27591" hidden="1"/>
    <cellStyle name="Hyperlink 40" xfId="28076" hidden="1"/>
    <cellStyle name="Hyperlink 40" xfId="28548" hidden="1"/>
    <cellStyle name="Hyperlink 40" xfId="29025" hidden="1"/>
    <cellStyle name="Hyperlink 40" xfId="29466" hidden="1"/>
    <cellStyle name="Hyperlink 40" xfId="29929" hidden="1"/>
    <cellStyle name="Hyperlink 40" xfId="30256" hidden="1"/>
    <cellStyle name="Hyperlink 40" xfId="30893" hidden="1"/>
    <cellStyle name="Hyperlink 40" xfId="31107"/>
    <cellStyle name="Hyperlink 40 2" xfId="1862"/>
    <cellStyle name="Hyperlink 40 3" xfId="1863"/>
    <cellStyle name="Hyperlink 40 9" xfId="32653"/>
    <cellStyle name="Hyperlink 40_AGL" xfId="32654"/>
    <cellStyle name="Hyperlink 41" xfId="309" hidden="1"/>
    <cellStyle name="Hyperlink 41" xfId="521" hidden="1"/>
    <cellStyle name="Hyperlink 41" xfId="2307" hidden="1"/>
    <cellStyle name="Hyperlink 41" xfId="2519" hidden="1"/>
    <cellStyle name="Hyperlink 41" xfId="3769" hidden="1"/>
    <cellStyle name="Hyperlink 41" xfId="2024" hidden="1"/>
    <cellStyle name="Hyperlink 41" xfId="4177" hidden="1"/>
    <cellStyle name="Hyperlink 41" xfId="5028" hidden="1"/>
    <cellStyle name="Hyperlink 41" xfId="6199" hidden="1"/>
    <cellStyle name="Hyperlink 41" xfId="5989" hidden="1"/>
    <cellStyle name="Hyperlink 41" xfId="5507" hidden="1"/>
    <cellStyle name="Hyperlink 41" xfId="6972" hidden="1"/>
    <cellStyle name="Hyperlink 41" xfId="5590" hidden="1"/>
    <cellStyle name="Hyperlink 41" xfId="7929" hidden="1"/>
    <cellStyle name="Hyperlink 41" xfId="6601" hidden="1"/>
    <cellStyle name="Hyperlink 41" xfId="8847" hidden="1"/>
    <cellStyle name="Hyperlink 41" xfId="7565" hidden="1"/>
    <cellStyle name="Hyperlink 41" xfId="9638" hidden="1"/>
    <cellStyle name="Hyperlink 41" xfId="10273" hidden="1"/>
    <cellStyle name="Hyperlink 41" xfId="10481" hidden="1"/>
    <cellStyle name="Hyperlink 41" xfId="11637" hidden="1"/>
    <cellStyle name="Hyperlink 41" xfId="11849" hidden="1"/>
    <cellStyle name="Hyperlink 41" xfId="13519" hidden="1"/>
    <cellStyle name="Hyperlink 41" xfId="13731" hidden="1"/>
    <cellStyle name="Hyperlink 41" xfId="14980" hidden="1"/>
    <cellStyle name="Hyperlink 41" xfId="13236" hidden="1"/>
    <cellStyle name="Hyperlink 41" xfId="15388" hidden="1"/>
    <cellStyle name="Hyperlink 41" xfId="16239" hidden="1"/>
    <cellStyle name="Hyperlink 41" xfId="17410" hidden="1"/>
    <cellStyle name="Hyperlink 41" xfId="17200" hidden="1"/>
    <cellStyle name="Hyperlink 41" xfId="16718" hidden="1"/>
    <cellStyle name="Hyperlink 41" xfId="18183" hidden="1"/>
    <cellStyle name="Hyperlink 41" xfId="16801" hidden="1"/>
    <cellStyle name="Hyperlink 41" xfId="19140" hidden="1"/>
    <cellStyle name="Hyperlink 41" xfId="17812" hidden="1"/>
    <cellStyle name="Hyperlink 41" xfId="20058" hidden="1"/>
    <cellStyle name="Hyperlink 41" xfId="18776" hidden="1"/>
    <cellStyle name="Hyperlink 41" xfId="20849" hidden="1"/>
    <cellStyle name="Hyperlink 41" xfId="21484" hidden="1"/>
    <cellStyle name="Hyperlink 41" xfId="21692" hidden="1"/>
    <cellStyle name="Hyperlink 41" xfId="13059" hidden="1"/>
    <cellStyle name="Hyperlink 41" xfId="11366" hidden="1"/>
    <cellStyle name="Hyperlink 41" xfId="23209" hidden="1"/>
    <cellStyle name="Hyperlink 41" xfId="23421" hidden="1"/>
    <cellStyle name="Hyperlink 41" xfId="24396" hidden="1"/>
    <cellStyle name="Hyperlink 41" xfId="22926" hidden="1"/>
    <cellStyle name="Hyperlink 41" xfId="24801" hidden="1"/>
    <cellStyle name="Hyperlink 41" xfId="25652" hidden="1"/>
    <cellStyle name="Hyperlink 41" xfId="26822" hidden="1"/>
    <cellStyle name="Hyperlink 41" xfId="26612" hidden="1"/>
    <cellStyle name="Hyperlink 41" xfId="26131" hidden="1"/>
    <cellStyle name="Hyperlink 41" xfId="27595" hidden="1"/>
    <cellStyle name="Hyperlink 41" xfId="26214" hidden="1"/>
    <cellStyle name="Hyperlink 41" xfId="28552" hidden="1"/>
    <cellStyle name="Hyperlink 41" xfId="27224" hidden="1"/>
    <cellStyle name="Hyperlink 41" xfId="29470" hidden="1"/>
    <cellStyle name="Hyperlink 41" xfId="28188" hidden="1"/>
    <cellStyle name="Hyperlink 41" xfId="30260" hidden="1"/>
    <cellStyle name="Hyperlink 41" xfId="30895" hidden="1"/>
    <cellStyle name="Hyperlink 41" xfId="31103"/>
    <cellStyle name="Hyperlink 41 2" xfId="1864"/>
    <cellStyle name="Hyperlink 41 3" xfId="1865"/>
    <cellStyle name="Hyperlink 41 9" xfId="32655"/>
    <cellStyle name="Hyperlink 41_AGL" xfId="32656"/>
    <cellStyle name="Hyperlink 42" xfId="311" hidden="1"/>
    <cellStyle name="Hyperlink 42" xfId="517" hidden="1"/>
    <cellStyle name="Hyperlink 42" xfId="2309" hidden="1"/>
    <cellStyle name="Hyperlink 42" xfId="2515" hidden="1"/>
    <cellStyle name="Hyperlink 42" xfId="3767" hidden="1"/>
    <cellStyle name="Hyperlink 42" xfId="2032" hidden="1"/>
    <cellStyle name="Hyperlink 42" xfId="5237" hidden="1"/>
    <cellStyle name="Hyperlink 42" xfId="5032" hidden="1"/>
    <cellStyle name="Hyperlink 42" xfId="6197" hidden="1"/>
    <cellStyle name="Hyperlink 42" xfId="5993" hidden="1"/>
    <cellStyle name="Hyperlink 42" xfId="7180" hidden="1"/>
    <cellStyle name="Hyperlink 42" xfId="6976" hidden="1"/>
    <cellStyle name="Hyperlink 42" xfId="8137" hidden="1"/>
    <cellStyle name="Hyperlink 42" xfId="7933" hidden="1"/>
    <cellStyle name="Hyperlink 42" xfId="9055" hidden="1"/>
    <cellStyle name="Hyperlink 42" xfId="8851" hidden="1"/>
    <cellStyle name="Hyperlink 42" xfId="9843" hidden="1"/>
    <cellStyle name="Hyperlink 42" xfId="9642" hidden="1"/>
    <cellStyle name="Hyperlink 42" xfId="10275" hidden="1"/>
    <cellStyle name="Hyperlink 42" xfId="10477" hidden="1"/>
    <cellStyle name="Hyperlink 42" xfId="11639" hidden="1"/>
    <cellStyle name="Hyperlink 42" xfId="11845" hidden="1"/>
    <cellStyle name="Hyperlink 42" xfId="13521" hidden="1"/>
    <cellStyle name="Hyperlink 42" xfId="13727" hidden="1"/>
    <cellStyle name="Hyperlink 42" xfId="14978" hidden="1"/>
    <cellStyle name="Hyperlink 42" xfId="13244" hidden="1"/>
    <cellStyle name="Hyperlink 42" xfId="16448" hidden="1"/>
    <cellStyle name="Hyperlink 42" xfId="16243" hidden="1"/>
    <cellStyle name="Hyperlink 42" xfId="17408" hidden="1"/>
    <cellStyle name="Hyperlink 42" xfId="17204" hidden="1"/>
    <cellStyle name="Hyperlink 42" xfId="18391" hidden="1"/>
    <cellStyle name="Hyperlink 42" xfId="18187" hidden="1"/>
    <cellStyle name="Hyperlink 42" xfId="19348" hidden="1"/>
    <cellStyle name="Hyperlink 42" xfId="19144" hidden="1"/>
    <cellStyle name="Hyperlink 42" xfId="20266" hidden="1"/>
    <cellStyle name="Hyperlink 42" xfId="20062" hidden="1"/>
    <cellStyle name="Hyperlink 42" xfId="21054" hidden="1"/>
    <cellStyle name="Hyperlink 42" xfId="20853" hidden="1"/>
    <cellStyle name="Hyperlink 42" xfId="21486" hidden="1"/>
    <cellStyle name="Hyperlink 42" xfId="21688" hidden="1"/>
    <cellStyle name="Hyperlink 42" xfId="13057" hidden="1"/>
    <cellStyle name="Hyperlink 42" xfId="11374" hidden="1"/>
    <cellStyle name="Hyperlink 42" xfId="23211" hidden="1"/>
    <cellStyle name="Hyperlink 42" xfId="23417" hidden="1"/>
    <cellStyle name="Hyperlink 42" xfId="24394" hidden="1"/>
    <cellStyle name="Hyperlink 42" xfId="22934" hidden="1"/>
    <cellStyle name="Hyperlink 42" xfId="25861" hidden="1"/>
    <cellStyle name="Hyperlink 42" xfId="25656" hidden="1"/>
    <cellStyle name="Hyperlink 42" xfId="26820" hidden="1"/>
    <cellStyle name="Hyperlink 42" xfId="26616" hidden="1"/>
    <cellStyle name="Hyperlink 42" xfId="27803" hidden="1"/>
    <cellStyle name="Hyperlink 42" xfId="27599" hidden="1"/>
    <cellStyle name="Hyperlink 42" xfId="28760" hidden="1"/>
    <cellStyle name="Hyperlink 42" xfId="28556" hidden="1"/>
    <cellStyle name="Hyperlink 42" xfId="29678" hidden="1"/>
    <cellStyle name="Hyperlink 42" xfId="29474" hidden="1"/>
    <cellStyle name="Hyperlink 42" xfId="30465" hidden="1"/>
    <cellStyle name="Hyperlink 42" xfId="30264" hidden="1"/>
    <cellStyle name="Hyperlink 42" xfId="30897" hidden="1"/>
    <cellStyle name="Hyperlink 42" xfId="31099"/>
    <cellStyle name="Hyperlink 42 2" xfId="1866"/>
    <cellStyle name="Hyperlink 42 3" xfId="1867"/>
    <cellStyle name="Hyperlink 42 9" xfId="32657"/>
    <cellStyle name="Hyperlink 42_AGL" xfId="32658"/>
    <cellStyle name="Hyperlink 43" xfId="313" hidden="1"/>
    <cellStyle name="Hyperlink 43" xfId="513" hidden="1"/>
    <cellStyle name="Hyperlink 43" xfId="2311" hidden="1"/>
    <cellStyle name="Hyperlink 43" xfId="2511" hidden="1"/>
    <cellStyle name="Hyperlink 43" xfId="3765" hidden="1"/>
    <cellStyle name="Hyperlink 43" xfId="2040" hidden="1"/>
    <cellStyle name="Hyperlink 43" xfId="5235" hidden="1"/>
    <cellStyle name="Hyperlink 43" xfId="5036" hidden="1"/>
    <cellStyle name="Hyperlink 43" xfId="6195" hidden="1"/>
    <cellStyle name="Hyperlink 43" xfId="5997" hidden="1"/>
    <cellStyle name="Hyperlink 43" xfId="7178" hidden="1"/>
    <cellStyle name="Hyperlink 43" xfId="6980" hidden="1"/>
    <cellStyle name="Hyperlink 43" xfId="8135" hidden="1"/>
    <cellStyle name="Hyperlink 43" xfId="7937" hidden="1"/>
    <cellStyle name="Hyperlink 43" xfId="9053" hidden="1"/>
    <cellStyle name="Hyperlink 43" xfId="8855" hidden="1"/>
    <cellStyle name="Hyperlink 43" xfId="9841" hidden="1"/>
    <cellStyle name="Hyperlink 43" xfId="9646" hidden="1"/>
    <cellStyle name="Hyperlink 43" xfId="10277" hidden="1"/>
    <cellStyle name="Hyperlink 43" xfId="10473" hidden="1"/>
    <cellStyle name="Hyperlink 43" xfId="11641" hidden="1"/>
    <cellStyle name="Hyperlink 43" xfId="11841" hidden="1"/>
    <cellStyle name="Hyperlink 43" xfId="13523" hidden="1"/>
    <cellStyle name="Hyperlink 43" xfId="13723" hidden="1"/>
    <cellStyle name="Hyperlink 43" xfId="14976" hidden="1"/>
    <cellStyle name="Hyperlink 43" xfId="13252" hidden="1"/>
    <cellStyle name="Hyperlink 43" xfId="16446" hidden="1"/>
    <cellStyle name="Hyperlink 43" xfId="16247" hidden="1"/>
    <cellStyle name="Hyperlink 43" xfId="17406" hidden="1"/>
    <cellStyle name="Hyperlink 43" xfId="17208" hidden="1"/>
    <cellStyle name="Hyperlink 43" xfId="18389" hidden="1"/>
    <cellStyle name="Hyperlink 43" xfId="18191" hidden="1"/>
    <cellStyle name="Hyperlink 43" xfId="19346" hidden="1"/>
    <cellStyle name="Hyperlink 43" xfId="19148" hidden="1"/>
    <cellStyle name="Hyperlink 43" xfId="20264" hidden="1"/>
    <cellStyle name="Hyperlink 43" xfId="20066" hidden="1"/>
    <cellStyle name="Hyperlink 43" xfId="21052" hidden="1"/>
    <cellStyle name="Hyperlink 43" xfId="20857" hidden="1"/>
    <cellStyle name="Hyperlink 43" xfId="21488" hidden="1"/>
    <cellStyle name="Hyperlink 43" xfId="21684" hidden="1"/>
    <cellStyle name="Hyperlink 43" xfId="13055" hidden="1"/>
    <cellStyle name="Hyperlink 43" xfId="11382" hidden="1"/>
    <cellStyle name="Hyperlink 43" xfId="23213" hidden="1"/>
    <cellStyle name="Hyperlink 43" xfId="23413" hidden="1"/>
    <cellStyle name="Hyperlink 43" xfId="24392" hidden="1"/>
    <cellStyle name="Hyperlink 43" xfId="22942" hidden="1"/>
    <cellStyle name="Hyperlink 43" xfId="25859" hidden="1"/>
    <cellStyle name="Hyperlink 43" xfId="25660" hidden="1"/>
    <cellStyle name="Hyperlink 43" xfId="26818" hidden="1"/>
    <cellStyle name="Hyperlink 43" xfId="26620" hidden="1"/>
    <cellStyle name="Hyperlink 43" xfId="27801" hidden="1"/>
    <cellStyle name="Hyperlink 43" xfId="27603" hidden="1"/>
    <cellStyle name="Hyperlink 43" xfId="28758" hidden="1"/>
    <cellStyle name="Hyperlink 43" xfId="28560" hidden="1"/>
    <cellStyle name="Hyperlink 43" xfId="29676" hidden="1"/>
    <cellStyle name="Hyperlink 43" xfId="29478" hidden="1"/>
    <cellStyle name="Hyperlink 43" xfId="30463" hidden="1"/>
    <cellStyle name="Hyperlink 43" xfId="30268" hidden="1"/>
    <cellStyle name="Hyperlink 43" xfId="30899" hidden="1"/>
    <cellStyle name="Hyperlink 43" xfId="31095"/>
    <cellStyle name="Hyperlink 43 2" xfId="1868"/>
    <cellStyle name="Hyperlink 43 3" xfId="1869"/>
    <cellStyle name="Hyperlink 43 9" xfId="32659"/>
    <cellStyle name="Hyperlink 43_AGL" xfId="32660"/>
    <cellStyle name="Hyperlink 44" xfId="315" hidden="1"/>
    <cellStyle name="Hyperlink 44" xfId="509" hidden="1"/>
    <cellStyle name="Hyperlink 44" xfId="2313" hidden="1"/>
    <cellStyle name="Hyperlink 44" xfId="2507" hidden="1"/>
    <cellStyle name="Hyperlink 44" xfId="3763" hidden="1"/>
    <cellStyle name="Hyperlink 44" xfId="2048" hidden="1"/>
    <cellStyle name="Hyperlink 44" xfId="5233" hidden="1"/>
    <cellStyle name="Hyperlink 44" xfId="5039" hidden="1"/>
    <cellStyle name="Hyperlink 44" xfId="6193" hidden="1"/>
    <cellStyle name="Hyperlink 44" xfId="6001" hidden="1"/>
    <cellStyle name="Hyperlink 44" xfId="7176" hidden="1"/>
    <cellStyle name="Hyperlink 44" xfId="6983" hidden="1"/>
    <cellStyle name="Hyperlink 44" xfId="8133" hidden="1"/>
    <cellStyle name="Hyperlink 44" xfId="7940" hidden="1"/>
    <cellStyle name="Hyperlink 44" xfId="9051" hidden="1"/>
    <cellStyle name="Hyperlink 44" xfId="8858" hidden="1"/>
    <cellStyle name="Hyperlink 44" xfId="9839" hidden="1"/>
    <cellStyle name="Hyperlink 44" xfId="9649" hidden="1"/>
    <cellStyle name="Hyperlink 44" xfId="10279" hidden="1"/>
    <cellStyle name="Hyperlink 44" xfId="10469" hidden="1"/>
    <cellStyle name="Hyperlink 44" xfId="11643" hidden="1"/>
    <cellStyle name="Hyperlink 44" xfId="11837" hidden="1"/>
    <cellStyle name="Hyperlink 44" xfId="13525" hidden="1"/>
    <cellStyle name="Hyperlink 44" xfId="13719" hidden="1"/>
    <cellStyle name="Hyperlink 44" xfId="14974" hidden="1"/>
    <cellStyle name="Hyperlink 44" xfId="13260" hidden="1"/>
    <cellStyle name="Hyperlink 44" xfId="16444" hidden="1"/>
    <cellStyle name="Hyperlink 44" xfId="16250" hidden="1"/>
    <cellStyle name="Hyperlink 44" xfId="17404" hidden="1"/>
    <cellStyle name="Hyperlink 44" xfId="17212" hidden="1"/>
    <cellStyle name="Hyperlink 44" xfId="18387" hidden="1"/>
    <cellStyle name="Hyperlink 44" xfId="18194" hidden="1"/>
    <cellStyle name="Hyperlink 44" xfId="19344" hidden="1"/>
    <cellStyle name="Hyperlink 44" xfId="19151" hidden="1"/>
    <cellStyle name="Hyperlink 44" xfId="20262" hidden="1"/>
    <cellStyle name="Hyperlink 44" xfId="20069" hidden="1"/>
    <cellStyle name="Hyperlink 44" xfId="21050" hidden="1"/>
    <cellStyle name="Hyperlink 44" xfId="20860" hidden="1"/>
    <cellStyle name="Hyperlink 44" xfId="21490" hidden="1"/>
    <cellStyle name="Hyperlink 44" xfId="21680" hidden="1"/>
    <cellStyle name="Hyperlink 44" xfId="13053" hidden="1"/>
    <cellStyle name="Hyperlink 44" xfId="11390" hidden="1"/>
    <cellStyle name="Hyperlink 44" xfId="23215" hidden="1"/>
    <cellStyle name="Hyperlink 44" xfId="23409" hidden="1"/>
    <cellStyle name="Hyperlink 44" xfId="24390" hidden="1"/>
    <cellStyle name="Hyperlink 44" xfId="22950" hidden="1"/>
    <cellStyle name="Hyperlink 44" xfId="25857" hidden="1"/>
    <cellStyle name="Hyperlink 44" xfId="25663" hidden="1"/>
    <cellStyle name="Hyperlink 44" xfId="26816" hidden="1"/>
    <cellStyle name="Hyperlink 44" xfId="26624" hidden="1"/>
    <cellStyle name="Hyperlink 44" xfId="27799" hidden="1"/>
    <cellStyle name="Hyperlink 44" xfId="27606" hidden="1"/>
    <cellStyle name="Hyperlink 44" xfId="28756" hidden="1"/>
    <cellStyle name="Hyperlink 44" xfId="28563" hidden="1"/>
    <cellStyle name="Hyperlink 44" xfId="29674" hidden="1"/>
    <cellStyle name="Hyperlink 44" xfId="29481" hidden="1"/>
    <cellStyle name="Hyperlink 44" xfId="30461" hidden="1"/>
    <cellStyle name="Hyperlink 44" xfId="30271" hidden="1"/>
    <cellStyle name="Hyperlink 44" xfId="30901" hidden="1"/>
    <cellStyle name="Hyperlink 44" xfId="31091"/>
    <cellStyle name="Hyperlink 44 2" xfId="1870"/>
    <cellStyle name="Hyperlink 44 3" xfId="1871"/>
    <cellStyle name="Hyperlink 44 9" xfId="32661"/>
    <cellStyle name="Hyperlink 44_AGL" xfId="32662"/>
    <cellStyle name="Hyperlink 45" xfId="317" hidden="1"/>
    <cellStyle name="Hyperlink 45" xfId="505" hidden="1"/>
    <cellStyle name="Hyperlink 45" xfId="2315" hidden="1"/>
    <cellStyle name="Hyperlink 45" xfId="2503" hidden="1"/>
    <cellStyle name="Hyperlink 45" xfId="3761" hidden="1"/>
    <cellStyle name="Hyperlink 45" xfId="2056" hidden="1"/>
    <cellStyle name="Hyperlink 45" xfId="5231" hidden="1"/>
    <cellStyle name="Hyperlink 45" xfId="5043" hidden="1"/>
    <cellStyle name="Hyperlink 45" xfId="6191" hidden="1"/>
    <cellStyle name="Hyperlink 45" xfId="6005" hidden="1"/>
    <cellStyle name="Hyperlink 45" xfId="7174" hidden="1"/>
    <cellStyle name="Hyperlink 45" xfId="6987" hidden="1"/>
    <cellStyle name="Hyperlink 45" xfId="8131" hidden="1"/>
    <cellStyle name="Hyperlink 45" xfId="7944" hidden="1"/>
    <cellStyle name="Hyperlink 45" xfId="9049" hidden="1"/>
    <cellStyle name="Hyperlink 45" xfId="8862" hidden="1"/>
    <cellStyle name="Hyperlink 45" xfId="9837" hidden="1"/>
    <cellStyle name="Hyperlink 45" xfId="9653" hidden="1"/>
    <cellStyle name="Hyperlink 45" xfId="10281" hidden="1"/>
    <cellStyle name="Hyperlink 45" xfId="10465" hidden="1"/>
    <cellStyle name="Hyperlink 45" xfId="11645" hidden="1"/>
    <cellStyle name="Hyperlink 45" xfId="11833" hidden="1"/>
    <cellStyle name="Hyperlink 45" xfId="13527" hidden="1"/>
    <cellStyle name="Hyperlink 45" xfId="13715" hidden="1"/>
    <cellStyle name="Hyperlink 45" xfId="14972" hidden="1"/>
    <cellStyle name="Hyperlink 45" xfId="13268" hidden="1"/>
    <cellStyle name="Hyperlink 45" xfId="16442" hidden="1"/>
    <cellStyle name="Hyperlink 45" xfId="16254" hidden="1"/>
    <cellStyle name="Hyperlink 45" xfId="17402" hidden="1"/>
    <cellStyle name="Hyperlink 45" xfId="17216" hidden="1"/>
    <cellStyle name="Hyperlink 45" xfId="18385" hidden="1"/>
    <cellStyle name="Hyperlink 45" xfId="18198" hidden="1"/>
    <cellStyle name="Hyperlink 45" xfId="19342" hidden="1"/>
    <cellStyle name="Hyperlink 45" xfId="19155" hidden="1"/>
    <cellStyle name="Hyperlink 45" xfId="20260" hidden="1"/>
    <cellStyle name="Hyperlink 45" xfId="20073" hidden="1"/>
    <cellStyle name="Hyperlink 45" xfId="21048" hidden="1"/>
    <cellStyle name="Hyperlink 45" xfId="20864" hidden="1"/>
    <cellStyle name="Hyperlink 45" xfId="21492" hidden="1"/>
    <cellStyle name="Hyperlink 45" xfId="21676" hidden="1"/>
    <cellStyle name="Hyperlink 45" xfId="13051" hidden="1"/>
    <cellStyle name="Hyperlink 45" xfId="11398" hidden="1"/>
    <cellStyle name="Hyperlink 45" xfId="23217" hidden="1"/>
    <cellStyle name="Hyperlink 45" xfId="23405" hidden="1"/>
    <cellStyle name="Hyperlink 45" xfId="24388" hidden="1"/>
    <cellStyle name="Hyperlink 45" xfId="22958" hidden="1"/>
    <cellStyle name="Hyperlink 45" xfId="25855" hidden="1"/>
    <cellStyle name="Hyperlink 45" xfId="25667" hidden="1"/>
    <cellStyle name="Hyperlink 45" xfId="26814" hidden="1"/>
    <cellStyle name="Hyperlink 45" xfId="26628" hidden="1"/>
    <cellStyle name="Hyperlink 45" xfId="27797" hidden="1"/>
    <cellStyle name="Hyperlink 45" xfId="27610" hidden="1"/>
    <cellStyle name="Hyperlink 45" xfId="28754" hidden="1"/>
    <cellStyle name="Hyperlink 45" xfId="28567" hidden="1"/>
    <cellStyle name="Hyperlink 45" xfId="29672" hidden="1"/>
    <cellStyle name="Hyperlink 45" xfId="29485" hidden="1"/>
    <cellStyle name="Hyperlink 45" xfId="30459" hidden="1"/>
    <cellStyle name="Hyperlink 45" xfId="30275" hidden="1"/>
    <cellStyle name="Hyperlink 45" xfId="30903" hidden="1"/>
    <cellStyle name="Hyperlink 45" xfId="31087"/>
    <cellStyle name="Hyperlink 45 2" xfId="1872"/>
    <cellStyle name="Hyperlink 45 3" xfId="1873"/>
    <cellStyle name="Hyperlink 45 9" xfId="32663"/>
    <cellStyle name="Hyperlink 45_AGL" xfId="32664"/>
    <cellStyle name="Hyperlink 46" xfId="319" hidden="1"/>
    <cellStyle name="Hyperlink 46" xfId="501" hidden="1"/>
    <cellStyle name="Hyperlink 46" xfId="2317" hidden="1"/>
    <cellStyle name="Hyperlink 46" xfId="2499" hidden="1"/>
    <cellStyle name="Hyperlink 46" xfId="3759" hidden="1"/>
    <cellStyle name="Hyperlink 46" xfId="2064" hidden="1"/>
    <cellStyle name="Hyperlink 46" xfId="5229" hidden="1"/>
    <cellStyle name="Hyperlink 46" xfId="5047" hidden="1"/>
    <cellStyle name="Hyperlink 46" xfId="6189" hidden="1"/>
    <cellStyle name="Hyperlink 46" xfId="6008" hidden="1"/>
    <cellStyle name="Hyperlink 46" xfId="7172" hidden="1"/>
    <cellStyle name="Hyperlink 46" xfId="6991" hidden="1"/>
    <cellStyle name="Hyperlink 46" xfId="8129" hidden="1"/>
    <cellStyle name="Hyperlink 46" xfId="7948" hidden="1"/>
    <cellStyle name="Hyperlink 46" xfId="9047" hidden="1"/>
    <cellStyle name="Hyperlink 46" xfId="8866" hidden="1"/>
    <cellStyle name="Hyperlink 46" xfId="9835" hidden="1"/>
    <cellStyle name="Hyperlink 46" xfId="9657" hidden="1"/>
    <cellStyle name="Hyperlink 46" xfId="10283" hidden="1"/>
    <cellStyle name="Hyperlink 46" xfId="10461" hidden="1"/>
    <cellStyle name="Hyperlink 46" xfId="11647" hidden="1"/>
    <cellStyle name="Hyperlink 46" xfId="11829" hidden="1"/>
    <cellStyle name="Hyperlink 46" xfId="13529" hidden="1"/>
    <cellStyle name="Hyperlink 46" xfId="13711" hidden="1"/>
    <cellStyle name="Hyperlink 46" xfId="14970" hidden="1"/>
    <cellStyle name="Hyperlink 46" xfId="13276" hidden="1"/>
    <cellStyle name="Hyperlink 46" xfId="16440" hidden="1"/>
    <cellStyle name="Hyperlink 46" xfId="16258" hidden="1"/>
    <cellStyle name="Hyperlink 46" xfId="17400" hidden="1"/>
    <cellStyle name="Hyperlink 46" xfId="17219" hidden="1"/>
    <cellStyle name="Hyperlink 46" xfId="18383" hidden="1"/>
    <cellStyle name="Hyperlink 46" xfId="18202" hidden="1"/>
    <cellStyle name="Hyperlink 46" xfId="19340" hidden="1"/>
    <cellStyle name="Hyperlink 46" xfId="19159" hidden="1"/>
    <cellStyle name="Hyperlink 46" xfId="20258" hidden="1"/>
    <cellStyle name="Hyperlink 46" xfId="20077" hidden="1"/>
    <cellStyle name="Hyperlink 46" xfId="21046" hidden="1"/>
    <cellStyle name="Hyperlink 46" xfId="20868" hidden="1"/>
    <cellStyle name="Hyperlink 46" xfId="21494" hidden="1"/>
    <cellStyle name="Hyperlink 46" xfId="21672" hidden="1"/>
    <cellStyle name="Hyperlink 46" xfId="13049" hidden="1"/>
    <cellStyle name="Hyperlink 46" xfId="11406" hidden="1"/>
    <cellStyle name="Hyperlink 46" xfId="23219" hidden="1"/>
    <cellStyle name="Hyperlink 46" xfId="23401" hidden="1"/>
    <cellStyle name="Hyperlink 46" xfId="24386" hidden="1"/>
    <cellStyle name="Hyperlink 46" xfId="22966" hidden="1"/>
    <cellStyle name="Hyperlink 46" xfId="25853" hidden="1"/>
    <cellStyle name="Hyperlink 46" xfId="25671" hidden="1"/>
    <cellStyle name="Hyperlink 46" xfId="26812" hidden="1"/>
    <cellStyle name="Hyperlink 46" xfId="26631" hidden="1"/>
    <cellStyle name="Hyperlink 46" xfId="27795" hidden="1"/>
    <cellStyle name="Hyperlink 46" xfId="27614" hidden="1"/>
    <cellStyle name="Hyperlink 46" xfId="28752" hidden="1"/>
    <cellStyle name="Hyperlink 46" xfId="28571" hidden="1"/>
    <cellStyle name="Hyperlink 46" xfId="29670" hidden="1"/>
    <cellStyle name="Hyperlink 46" xfId="29489" hidden="1"/>
    <cellStyle name="Hyperlink 46" xfId="30457" hidden="1"/>
    <cellStyle name="Hyperlink 46" xfId="30279" hidden="1"/>
    <cellStyle name="Hyperlink 46" xfId="30905" hidden="1"/>
    <cellStyle name="Hyperlink 46" xfId="31083"/>
    <cellStyle name="Hyperlink 46 2" xfId="1874"/>
    <cellStyle name="Hyperlink 46 3" xfId="1875"/>
    <cellStyle name="Hyperlink 46 9" xfId="32665"/>
    <cellStyle name="Hyperlink 46_AGL" xfId="32666"/>
    <cellStyle name="Hyperlink 47" xfId="321" hidden="1"/>
    <cellStyle name="Hyperlink 47" xfId="497" hidden="1"/>
    <cellStyle name="Hyperlink 47" xfId="2319" hidden="1"/>
    <cellStyle name="Hyperlink 47" xfId="2495" hidden="1"/>
    <cellStyle name="Hyperlink 47" xfId="3757" hidden="1"/>
    <cellStyle name="Hyperlink 47" xfId="2072" hidden="1"/>
    <cellStyle name="Hyperlink 47" xfId="5227" hidden="1"/>
    <cellStyle name="Hyperlink 47" xfId="5051" hidden="1"/>
    <cellStyle name="Hyperlink 47" xfId="6187" hidden="1"/>
    <cellStyle name="Hyperlink 47" xfId="6012" hidden="1"/>
    <cellStyle name="Hyperlink 47" xfId="7170" hidden="1"/>
    <cellStyle name="Hyperlink 47" xfId="6995" hidden="1"/>
    <cellStyle name="Hyperlink 47" xfId="8127" hidden="1"/>
    <cellStyle name="Hyperlink 47" xfId="7952" hidden="1"/>
    <cellStyle name="Hyperlink 47" xfId="9045" hidden="1"/>
    <cellStyle name="Hyperlink 47" xfId="8870" hidden="1"/>
    <cellStyle name="Hyperlink 47" xfId="9833" hidden="1"/>
    <cellStyle name="Hyperlink 47" xfId="9661" hidden="1"/>
    <cellStyle name="Hyperlink 47" xfId="10285" hidden="1"/>
    <cellStyle name="Hyperlink 47" xfId="10457" hidden="1"/>
    <cellStyle name="Hyperlink 47" xfId="11649" hidden="1"/>
    <cellStyle name="Hyperlink 47" xfId="11825" hidden="1"/>
    <cellStyle name="Hyperlink 47" xfId="13531" hidden="1"/>
    <cellStyle name="Hyperlink 47" xfId="13707" hidden="1"/>
    <cellStyle name="Hyperlink 47" xfId="14968" hidden="1"/>
    <cellStyle name="Hyperlink 47" xfId="13284" hidden="1"/>
    <cellStyle name="Hyperlink 47" xfId="16438" hidden="1"/>
    <cellStyle name="Hyperlink 47" xfId="16262" hidden="1"/>
    <cellStyle name="Hyperlink 47" xfId="17398" hidden="1"/>
    <cellStyle name="Hyperlink 47" xfId="17223" hidden="1"/>
    <cellStyle name="Hyperlink 47" xfId="18381" hidden="1"/>
    <cellStyle name="Hyperlink 47" xfId="18206" hidden="1"/>
    <cellStyle name="Hyperlink 47" xfId="19338" hidden="1"/>
    <cellStyle name="Hyperlink 47" xfId="19163" hidden="1"/>
    <cellStyle name="Hyperlink 47" xfId="20256" hidden="1"/>
    <cellStyle name="Hyperlink 47" xfId="20081" hidden="1"/>
    <cellStyle name="Hyperlink 47" xfId="21044" hidden="1"/>
    <cellStyle name="Hyperlink 47" xfId="20872" hidden="1"/>
    <cellStyle name="Hyperlink 47" xfId="21496" hidden="1"/>
    <cellStyle name="Hyperlink 47" xfId="21668" hidden="1"/>
    <cellStyle name="Hyperlink 47" xfId="13047" hidden="1"/>
    <cellStyle name="Hyperlink 47" xfId="11414" hidden="1"/>
    <cellStyle name="Hyperlink 47" xfId="23221" hidden="1"/>
    <cellStyle name="Hyperlink 47" xfId="23397" hidden="1"/>
    <cellStyle name="Hyperlink 47" xfId="24384" hidden="1"/>
    <cellStyle name="Hyperlink 47" xfId="22974" hidden="1"/>
    <cellStyle name="Hyperlink 47" xfId="25851" hidden="1"/>
    <cellStyle name="Hyperlink 47" xfId="25675" hidden="1"/>
    <cellStyle name="Hyperlink 47" xfId="26810" hidden="1"/>
    <cellStyle name="Hyperlink 47" xfId="26635" hidden="1"/>
    <cellStyle name="Hyperlink 47" xfId="27793" hidden="1"/>
    <cellStyle name="Hyperlink 47" xfId="27618" hidden="1"/>
    <cellStyle name="Hyperlink 47" xfId="28750" hidden="1"/>
    <cellStyle name="Hyperlink 47" xfId="28575" hidden="1"/>
    <cellStyle name="Hyperlink 47" xfId="29668" hidden="1"/>
    <cellStyle name="Hyperlink 47" xfId="29493" hidden="1"/>
    <cellStyle name="Hyperlink 47" xfId="30455" hidden="1"/>
    <cellStyle name="Hyperlink 47" xfId="30283" hidden="1"/>
    <cellStyle name="Hyperlink 47" xfId="30907" hidden="1"/>
    <cellStyle name="Hyperlink 47" xfId="31079"/>
    <cellStyle name="Hyperlink 47 2" xfId="1876"/>
    <cellStyle name="Hyperlink 47 3" xfId="1877"/>
    <cellStyle name="Hyperlink 47 9" xfId="32667"/>
    <cellStyle name="Hyperlink 47_AGL" xfId="32668"/>
    <cellStyle name="Hyperlink 48" xfId="323" hidden="1"/>
    <cellStyle name="Hyperlink 48" xfId="493" hidden="1"/>
    <cellStyle name="Hyperlink 48" xfId="2321" hidden="1"/>
    <cellStyle name="Hyperlink 48" xfId="2491" hidden="1"/>
    <cellStyle name="Hyperlink 48" xfId="3755" hidden="1"/>
    <cellStyle name="Hyperlink 48" xfId="2080" hidden="1"/>
    <cellStyle name="Hyperlink 48" xfId="5225" hidden="1"/>
    <cellStyle name="Hyperlink 48" xfId="5055" hidden="1"/>
    <cellStyle name="Hyperlink 48" xfId="6185" hidden="1"/>
    <cellStyle name="Hyperlink 48" xfId="6016" hidden="1"/>
    <cellStyle name="Hyperlink 48" xfId="7168" hidden="1"/>
    <cellStyle name="Hyperlink 48" xfId="6999" hidden="1"/>
    <cellStyle name="Hyperlink 48" xfId="8125" hidden="1"/>
    <cellStyle name="Hyperlink 48" xfId="7956" hidden="1"/>
    <cellStyle name="Hyperlink 48" xfId="9043" hidden="1"/>
    <cellStyle name="Hyperlink 48" xfId="8874" hidden="1"/>
    <cellStyle name="Hyperlink 48" xfId="9831" hidden="1"/>
    <cellStyle name="Hyperlink 48" xfId="9665" hidden="1"/>
    <cellStyle name="Hyperlink 48" xfId="10287" hidden="1"/>
    <cellStyle name="Hyperlink 48" xfId="10453" hidden="1"/>
    <cellStyle name="Hyperlink 48" xfId="11651" hidden="1"/>
    <cellStyle name="Hyperlink 48" xfId="11821" hidden="1"/>
    <cellStyle name="Hyperlink 48" xfId="13533" hidden="1"/>
    <cellStyle name="Hyperlink 48" xfId="13703" hidden="1"/>
    <cellStyle name="Hyperlink 48" xfId="14966" hidden="1"/>
    <cellStyle name="Hyperlink 48" xfId="13292" hidden="1"/>
    <cellStyle name="Hyperlink 48" xfId="16436" hidden="1"/>
    <cellStyle name="Hyperlink 48" xfId="16266" hidden="1"/>
    <cellStyle name="Hyperlink 48" xfId="17396" hidden="1"/>
    <cellStyle name="Hyperlink 48" xfId="17227" hidden="1"/>
    <cellStyle name="Hyperlink 48" xfId="18379" hidden="1"/>
    <cellStyle name="Hyperlink 48" xfId="18210" hidden="1"/>
    <cellStyle name="Hyperlink 48" xfId="19336" hidden="1"/>
    <cellStyle name="Hyperlink 48" xfId="19167" hidden="1"/>
    <cellStyle name="Hyperlink 48" xfId="20254" hidden="1"/>
    <cellStyle name="Hyperlink 48" xfId="20085" hidden="1"/>
    <cellStyle name="Hyperlink 48" xfId="21042" hidden="1"/>
    <cellStyle name="Hyperlink 48" xfId="20876" hidden="1"/>
    <cellStyle name="Hyperlink 48" xfId="21498" hidden="1"/>
    <cellStyle name="Hyperlink 48" xfId="21664" hidden="1"/>
    <cellStyle name="Hyperlink 48" xfId="13045" hidden="1"/>
    <cellStyle name="Hyperlink 48" xfId="11422" hidden="1"/>
    <cellStyle name="Hyperlink 48" xfId="23223" hidden="1"/>
    <cellStyle name="Hyperlink 48" xfId="23393" hidden="1"/>
    <cellStyle name="Hyperlink 48" xfId="24382" hidden="1"/>
    <cellStyle name="Hyperlink 48" xfId="22982" hidden="1"/>
    <cellStyle name="Hyperlink 48" xfId="25849" hidden="1"/>
    <cellStyle name="Hyperlink 48" xfId="25679" hidden="1"/>
    <cellStyle name="Hyperlink 48" xfId="26808" hidden="1"/>
    <cellStyle name="Hyperlink 48" xfId="26639" hidden="1"/>
    <cellStyle name="Hyperlink 48" xfId="27791" hidden="1"/>
    <cellStyle name="Hyperlink 48" xfId="27622" hidden="1"/>
    <cellStyle name="Hyperlink 48" xfId="28748" hidden="1"/>
    <cellStyle name="Hyperlink 48" xfId="28579" hidden="1"/>
    <cellStyle name="Hyperlink 48" xfId="29666" hidden="1"/>
    <cellStyle name="Hyperlink 48" xfId="29497" hidden="1"/>
    <cellStyle name="Hyperlink 48" xfId="30453" hidden="1"/>
    <cellStyle name="Hyperlink 48" xfId="30287" hidden="1"/>
    <cellStyle name="Hyperlink 48" xfId="30909" hidden="1"/>
    <cellStyle name="Hyperlink 48" xfId="31075"/>
    <cellStyle name="Hyperlink 48 2" xfId="1878"/>
    <cellStyle name="Hyperlink 48 3" xfId="1879"/>
    <cellStyle name="Hyperlink 48 9" xfId="32669"/>
    <cellStyle name="Hyperlink 48_AGL" xfId="32670"/>
    <cellStyle name="Hyperlink 49" xfId="325" hidden="1"/>
    <cellStyle name="Hyperlink 49" xfId="489" hidden="1"/>
    <cellStyle name="Hyperlink 49" xfId="2323" hidden="1"/>
    <cellStyle name="Hyperlink 49" xfId="2487" hidden="1"/>
    <cellStyle name="Hyperlink 49" xfId="3753" hidden="1"/>
    <cellStyle name="Hyperlink 49" xfId="2088" hidden="1"/>
    <cellStyle name="Hyperlink 49" xfId="5223" hidden="1"/>
    <cellStyle name="Hyperlink 49" xfId="5059" hidden="1"/>
    <cellStyle name="Hyperlink 49" xfId="6183" hidden="1"/>
    <cellStyle name="Hyperlink 49" xfId="6020" hidden="1"/>
    <cellStyle name="Hyperlink 49" xfId="7166" hidden="1"/>
    <cellStyle name="Hyperlink 49" xfId="7003" hidden="1"/>
    <cellStyle name="Hyperlink 49" xfId="8123" hidden="1"/>
    <cellStyle name="Hyperlink 49" xfId="7960" hidden="1"/>
    <cellStyle name="Hyperlink 49" xfId="9041" hidden="1"/>
    <cellStyle name="Hyperlink 49" xfId="8878" hidden="1"/>
    <cellStyle name="Hyperlink 49" xfId="9829" hidden="1"/>
    <cellStyle name="Hyperlink 49" xfId="9669" hidden="1"/>
    <cellStyle name="Hyperlink 49" xfId="10289" hidden="1"/>
    <cellStyle name="Hyperlink 49" xfId="10449" hidden="1"/>
    <cellStyle name="Hyperlink 49" xfId="11653" hidden="1"/>
    <cellStyle name="Hyperlink 49" xfId="11817" hidden="1"/>
    <cellStyle name="Hyperlink 49" xfId="13535" hidden="1"/>
    <cellStyle name="Hyperlink 49" xfId="13699" hidden="1"/>
    <cellStyle name="Hyperlink 49" xfId="14964" hidden="1"/>
    <cellStyle name="Hyperlink 49" xfId="13300" hidden="1"/>
    <cellStyle name="Hyperlink 49" xfId="16434" hidden="1"/>
    <cellStyle name="Hyperlink 49" xfId="16270" hidden="1"/>
    <cellStyle name="Hyperlink 49" xfId="17394" hidden="1"/>
    <cellStyle name="Hyperlink 49" xfId="17231" hidden="1"/>
    <cellStyle name="Hyperlink 49" xfId="18377" hidden="1"/>
    <cellStyle name="Hyperlink 49" xfId="18214" hidden="1"/>
    <cellStyle name="Hyperlink 49" xfId="19334" hidden="1"/>
    <cellStyle name="Hyperlink 49" xfId="19171" hidden="1"/>
    <cellStyle name="Hyperlink 49" xfId="20252" hidden="1"/>
    <cellStyle name="Hyperlink 49" xfId="20089" hidden="1"/>
    <cellStyle name="Hyperlink 49" xfId="21040" hidden="1"/>
    <cellStyle name="Hyperlink 49" xfId="20880" hidden="1"/>
    <cellStyle name="Hyperlink 49" xfId="21500" hidden="1"/>
    <cellStyle name="Hyperlink 49" xfId="21660" hidden="1"/>
    <cellStyle name="Hyperlink 49" xfId="13043" hidden="1"/>
    <cellStyle name="Hyperlink 49" xfId="11430" hidden="1"/>
    <cellStyle name="Hyperlink 49" xfId="23225" hidden="1"/>
    <cellStyle name="Hyperlink 49" xfId="23389" hidden="1"/>
    <cellStyle name="Hyperlink 49" xfId="24380" hidden="1"/>
    <cellStyle name="Hyperlink 49" xfId="22990" hidden="1"/>
    <cellStyle name="Hyperlink 49" xfId="25847" hidden="1"/>
    <cellStyle name="Hyperlink 49" xfId="25683" hidden="1"/>
    <cellStyle name="Hyperlink 49" xfId="26806" hidden="1"/>
    <cellStyle name="Hyperlink 49" xfId="26643" hidden="1"/>
    <cellStyle name="Hyperlink 49" xfId="27789" hidden="1"/>
    <cellStyle name="Hyperlink 49" xfId="27626" hidden="1"/>
    <cellStyle name="Hyperlink 49" xfId="28746" hidden="1"/>
    <cellStyle name="Hyperlink 49" xfId="28583" hidden="1"/>
    <cellStyle name="Hyperlink 49" xfId="29664" hidden="1"/>
    <cellStyle name="Hyperlink 49" xfId="29501" hidden="1"/>
    <cellStyle name="Hyperlink 49" xfId="30451" hidden="1"/>
    <cellStyle name="Hyperlink 49" xfId="30291" hidden="1"/>
    <cellStyle name="Hyperlink 49" xfId="30911" hidden="1"/>
    <cellStyle name="Hyperlink 49" xfId="31071"/>
    <cellStyle name="Hyperlink 49 2" xfId="1880"/>
    <cellStyle name="Hyperlink 49 3" xfId="1881"/>
    <cellStyle name="Hyperlink 49 9" xfId="32671"/>
    <cellStyle name="Hyperlink 49_AGL" xfId="32672"/>
    <cellStyle name="Hyperlink 5" xfId="237" hidden="1"/>
    <cellStyle name="Hyperlink 5" xfId="665" hidden="1"/>
    <cellStyle name="Hyperlink 5" xfId="2235" hidden="1"/>
    <cellStyle name="Hyperlink 5" xfId="2663" hidden="1"/>
    <cellStyle name="Hyperlink 5" xfId="3840" hidden="1"/>
    <cellStyle name="Hyperlink 5" xfId="2854" hidden="1"/>
    <cellStyle name="Hyperlink 5" xfId="4857" hidden="1"/>
    <cellStyle name="Hyperlink 5" xfId="3893" hidden="1"/>
    <cellStyle name="Hyperlink 5" xfId="4108" hidden="1"/>
    <cellStyle name="Hyperlink 5" xfId="4082" hidden="1"/>
    <cellStyle name="Hyperlink 5" xfId="6803" hidden="1"/>
    <cellStyle name="Hyperlink 5" xfId="4768" hidden="1"/>
    <cellStyle name="Hyperlink 5" xfId="7760" hidden="1"/>
    <cellStyle name="Hyperlink 5" xfId="6531" hidden="1"/>
    <cellStyle name="Hyperlink 5" xfId="8687" hidden="1"/>
    <cellStyle name="Hyperlink 5" xfId="7497" hidden="1"/>
    <cellStyle name="Hyperlink 5" xfId="9495" hidden="1"/>
    <cellStyle name="Hyperlink 5" xfId="8445" hidden="1"/>
    <cellStyle name="Hyperlink 5" xfId="10201" hidden="1"/>
    <cellStyle name="Hyperlink 5" xfId="10625" hidden="1"/>
    <cellStyle name="Hyperlink 5" xfId="11565" hidden="1"/>
    <cellStyle name="Hyperlink 5" xfId="11993" hidden="1"/>
    <cellStyle name="Hyperlink 5" xfId="13447" hidden="1"/>
    <cellStyle name="Hyperlink 5" xfId="13875" hidden="1"/>
    <cellStyle name="Hyperlink 5" xfId="15051" hidden="1"/>
    <cellStyle name="Hyperlink 5" xfId="14066" hidden="1"/>
    <cellStyle name="Hyperlink 5" xfId="16068" hidden="1"/>
    <cellStyle name="Hyperlink 5" xfId="15104" hidden="1"/>
    <cellStyle name="Hyperlink 5" xfId="15319" hidden="1"/>
    <cellStyle name="Hyperlink 5" xfId="15293" hidden="1"/>
    <cellStyle name="Hyperlink 5" xfId="18014" hidden="1"/>
    <cellStyle name="Hyperlink 5" xfId="15979" hidden="1"/>
    <cellStyle name="Hyperlink 5" xfId="18971" hidden="1"/>
    <cellStyle name="Hyperlink 5" xfId="17742" hidden="1"/>
    <cellStyle name="Hyperlink 5" xfId="19898" hidden="1"/>
    <cellStyle name="Hyperlink 5" xfId="18708" hidden="1"/>
    <cellStyle name="Hyperlink 5" xfId="20706" hidden="1"/>
    <cellStyle name="Hyperlink 5" xfId="19656" hidden="1"/>
    <cellStyle name="Hyperlink 5" xfId="21412" hidden="1"/>
    <cellStyle name="Hyperlink 5" xfId="21836" hidden="1"/>
    <cellStyle name="Hyperlink 5" xfId="13130" hidden="1"/>
    <cellStyle name="Hyperlink 5" xfId="12174" hidden="1"/>
    <cellStyle name="Hyperlink 5" xfId="23137" hidden="1"/>
    <cellStyle name="Hyperlink 5" xfId="23565" hidden="1"/>
    <cellStyle name="Hyperlink 5" xfId="24467" hidden="1"/>
    <cellStyle name="Hyperlink 5" xfId="23756" hidden="1"/>
    <cellStyle name="Hyperlink 5" xfId="25481" hidden="1"/>
    <cellStyle name="Hyperlink 5" xfId="24520" hidden="1"/>
    <cellStyle name="Hyperlink 5" xfId="24732" hidden="1"/>
    <cellStyle name="Hyperlink 5" xfId="24706" hidden="1"/>
    <cellStyle name="Hyperlink 5" xfId="27426" hidden="1"/>
    <cellStyle name="Hyperlink 5" xfId="25392" hidden="1"/>
    <cellStyle name="Hyperlink 5" xfId="28383" hidden="1"/>
    <cellStyle name="Hyperlink 5" xfId="27154" hidden="1"/>
    <cellStyle name="Hyperlink 5" xfId="29310" hidden="1"/>
    <cellStyle name="Hyperlink 5" xfId="28120" hidden="1"/>
    <cellStyle name="Hyperlink 5" xfId="30117" hidden="1"/>
    <cellStyle name="Hyperlink 5" xfId="29068" hidden="1"/>
    <cellStyle name="Hyperlink 5" xfId="30823" hidden="1"/>
    <cellStyle name="Hyperlink 5" xfId="31247"/>
    <cellStyle name="Hyperlink 5 2" xfId="1882"/>
    <cellStyle name="Hyperlink 5 3" xfId="1883"/>
    <cellStyle name="Hyperlink 5 9" xfId="32673"/>
    <cellStyle name="Hyperlink 5_AGL" xfId="32674"/>
    <cellStyle name="Hyperlink 50" xfId="327" hidden="1"/>
    <cellStyle name="Hyperlink 50" xfId="485" hidden="1"/>
    <cellStyle name="Hyperlink 50" xfId="2325" hidden="1"/>
    <cellStyle name="Hyperlink 50" xfId="2483" hidden="1"/>
    <cellStyle name="Hyperlink 50" xfId="3751" hidden="1"/>
    <cellStyle name="Hyperlink 50" xfId="2096" hidden="1"/>
    <cellStyle name="Hyperlink 50" xfId="5221" hidden="1"/>
    <cellStyle name="Hyperlink 50" xfId="5063" hidden="1"/>
    <cellStyle name="Hyperlink 50" xfId="6181" hidden="1"/>
    <cellStyle name="Hyperlink 50" xfId="6024" hidden="1"/>
    <cellStyle name="Hyperlink 50" xfId="7164" hidden="1"/>
    <cellStyle name="Hyperlink 50" xfId="7007" hidden="1"/>
    <cellStyle name="Hyperlink 50" xfId="8121" hidden="1"/>
    <cellStyle name="Hyperlink 50" xfId="7964" hidden="1"/>
    <cellStyle name="Hyperlink 50" xfId="9039" hidden="1"/>
    <cellStyle name="Hyperlink 50" xfId="8882" hidden="1"/>
    <cellStyle name="Hyperlink 50" xfId="9827" hidden="1"/>
    <cellStyle name="Hyperlink 50" xfId="9673" hidden="1"/>
    <cellStyle name="Hyperlink 50" xfId="10291" hidden="1"/>
    <cellStyle name="Hyperlink 50" xfId="10445" hidden="1"/>
    <cellStyle name="Hyperlink 50" xfId="11655" hidden="1"/>
    <cellStyle name="Hyperlink 50" xfId="11813" hidden="1"/>
    <cellStyle name="Hyperlink 50" xfId="13537" hidden="1"/>
    <cellStyle name="Hyperlink 50" xfId="13695" hidden="1"/>
    <cellStyle name="Hyperlink 50" xfId="14962" hidden="1"/>
    <cellStyle name="Hyperlink 50" xfId="13308" hidden="1"/>
    <cellStyle name="Hyperlink 50" xfId="16432" hidden="1"/>
    <cellStyle name="Hyperlink 50" xfId="16274" hidden="1"/>
    <cellStyle name="Hyperlink 50" xfId="17392" hidden="1"/>
    <cellStyle name="Hyperlink 50" xfId="17235" hidden="1"/>
    <cellStyle name="Hyperlink 50" xfId="18375" hidden="1"/>
    <cellStyle name="Hyperlink 50" xfId="18218" hidden="1"/>
    <cellStyle name="Hyperlink 50" xfId="19332" hidden="1"/>
    <cellStyle name="Hyperlink 50" xfId="19175" hidden="1"/>
    <cellStyle name="Hyperlink 50" xfId="20250" hidden="1"/>
    <cellStyle name="Hyperlink 50" xfId="20093" hidden="1"/>
    <cellStyle name="Hyperlink 50" xfId="21038" hidden="1"/>
    <cellStyle name="Hyperlink 50" xfId="20884" hidden="1"/>
    <cellStyle name="Hyperlink 50" xfId="21502" hidden="1"/>
    <cellStyle name="Hyperlink 50" xfId="21656" hidden="1"/>
    <cellStyle name="Hyperlink 50" xfId="13041" hidden="1"/>
    <cellStyle name="Hyperlink 50" xfId="11438" hidden="1"/>
    <cellStyle name="Hyperlink 50" xfId="23227" hidden="1"/>
    <cellStyle name="Hyperlink 50" xfId="23385" hidden="1"/>
    <cellStyle name="Hyperlink 50" xfId="24378" hidden="1"/>
    <cellStyle name="Hyperlink 50" xfId="22998" hidden="1"/>
    <cellStyle name="Hyperlink 50" xfId="25845" hidden="1"/>
    <cellStyle name="Hyperlink 50" xfId="25687" hidden="1"/>
    <cellStyle name="Hyperlink 50" xfId="26804" hidden="1"/>
    <cellStyle name="Hyperlink 50" xfId="26647" hidden="1"/>
    <cellStyle name="Hyperlink 50" xfId="27787" hidden="1"/>
    <cellStyle name="Hyperlink 50" xfId="27630" hidden="1"/>
    <cellStyle name="Hyperlink 50" xfId="28744" hidden="1"/>
    <cellStyle name="Hyperlink 50" xfId="28587" hidden="1"/>
    <cellStyle name="Hyperlink 50" xfId="29662" hidden="1"/>
    <cellStyle name="Hyperlink 50" xfId="29505" hidden="1"/>
    <cellStyle name="Hyperlink 50" xfId="30449" hidden="1"/>
    <cellStyle name="Hyperlink 50" xfId="30295" hidden="1"/>
    <cellStyle name="Hyperlink 50" xfId="30913" hidden="1"/>
    <cellStyle name="Hyperlink 50" xfId="31067"/>
    <cellStyle name="Hyperlink 50 2" xfId="1884"/>
    <cellStyle name="Hyperlink 50 3" xfId="1885"/>
    <cellStyle name="Hyperlink 50 9" xfId="32675"/>
    <cellStyle name="Hyperlink 50_AGL" xfId="32676"/>
    <cellStyle name="Hyperlink 51" xfId="329" hidden="1"/>
    <cellStyle name="Hyperlink 51" xfId="481" hidden="1"/>
    <cellStyle name="Hyperlink 51" xfId="2327" hidden="1"/>
    <cellStyle name="Hyperlink 51" xfId="2479" hidden="1"/>
    <cellStyle name="Hyperlink 51" xfId="3749" hidden="1"/>
    <cellStyle name="Hyperlink 51" xfId="2104" hidden="1"/>
    <cellStyle name="Hyperlink 51" xfId="5219" hidden="1"/>
    <cellStyle name="Hyperlink 51" xfId="5067" hidden="1"/>
    <cellStyle name="Hyperlink 51" xfId="6179" hidden="1"/>
    <cellStyle name="Hyperlink 51" xfId="6028" hidden="1"/>
    <cellStyle name="Hyperlink 51" xfId="7162" hidden="1"/>
    <cellStyle name="Hyperlink 51" xfId="7011" hidden="1"/>
    <cellStyle name="Hyperlink 51" xfId="8119" hidden="1"/>
    <cellStyle name="Hyperlink 51" xfId="7968" hidden="1"/>
    <cellStyle name="Hyperlink 51" xfId="9037" hidden="1"/>
    <cellStyle name="Hyperlink 51" xfId="8886" hidden="1"/>
    <cellStyle name="Hyperlink 51" xfId="9825" hidden="1"/>
    <cellStyle name="Hyperlink 51" xfId="9677" hidden="1"/>
    <cellStyle name="Hyperlink 51" xfId="10293" hidden="1"/>
    <cellStyle name="Hyperlink 51" xfId="10441" hidden="1"/>
    <cellStyle name="Hyperlink 51" xfId="11657" hidden="1"/>
    <cellStyle name="Hyperlink 51" xfId="11809" hidden="1"/>
    <cellStyle name="Hyperlink 51" xfId="13539" hidden="1"/>
    <cellStyle name="Hyperlink 51" xfId="13691" hidden="1"/>
    <cellStyle name="Hyperlink 51" xfId="14960" hidden="1"/>
    <cellStyle name="Hyperlink 51" xfId="13316" hidden="1"/>
    <cellStyle name="Hyperlink 51" xfId="16430" hidden="1"/>
    <cellStyle name="Hyperlink 51" xfId="16278" hidden="1"/>
    <cellStyle name="Hyperlink 51" xfId="17390" hidden="1"/>
    <cellStyle name="Hyperlink 51" xfId="17239" hidden="1"/>
    <cellStyle name="Hyperlink 51" xfId="18373" hidden="1"/>
    <cellStyle name="Hyperlink 51" xfId="18222" hidden="1"/>
    <cellStyle name="Hyperlink 51" xfId="19330" hidden="1"/>
    <cellStyle name="Hyperlink 51" xfId="19179" hidden="1"/>
    <cellStyle name="Hyperlink 51" xfId="20248" hidden="1"/>
    <cellStyle name="Hyperlink 51" xfId="20097" hidden="1"/>
    <cellStyle name="Hyperlink 51" xfId="21036" hidden="1"/>
    <cellStyle name="Hyperlink 51" xfId="20888" hidden="1"/>
    <cellStyle name="Hyperlink 51" xfId="21504" hidden="1"/>
    <cellStyle name="Hyperlink 51" xfId="21652" hidden="1"/>
    <cellStyle name="Hyperlink 51" xfId="13039" hidden="1"/>
    <cellStyle name="Hyperlink 51" xfId="11446" hidden="1"/>
    <cellStyle name="Hyperlink 51" xfId="23229" hidden="1"/>
    <cellStyle name="Hyperlink 51" xfId="23381" hidden="1"/>
    <cellStyle name="Hyperlink 51" xfId="24376" hidden="1"/>
    <cellStyle name="Hyperlink 51" xfId="23006" hidden="1"/>
    <cellStyle name="Hyperlink 51" xfId="25843" hidden="1"/>
    <cellStyle name="Hyperlink 51" xfId="25691" hidden="1"/>
    <cellStyle name="Hyperlink 51" xfId="26802" hidden="1"/>
    <cellStyle name="Hyperlink 51" xfId="26651" hidden="1"/>
    <cellStyle name="Hyperlink 51" xfId="27785" hidden="1"/>
    <cellStyle name="Hyperlink 51" xfId="27634" hidden="1"/>
    <cellStyle name="Hyperlink 51" xfId="28742" hidden="1"/>
    <cellStyle name="Hyperlink 51" xfId="28591" hidden="1"/>
    <cellStyle name="Hyperlink 51" xfId="29660" hidden="1"/>
    <cellStyle name="Hyperlink 51" xfId="29509" hidden="1"/>
    <cellStyle name="Hyperlink 51" xfId="30447" hidden="1"/>
    <cellStyle name="Hyperlink 51" xfId="30299" hidden="1"/>
    <cellStyle name="Hyperlink 51" xfId="30915" hidden="1"/>
    <cellStyle name="Hyperlink 51" xfId="31063"/>
    <cellStyle name="Hyperlink 51 2" xfId="1886"/>
    <cellStyle name="Hyperlink 51 3" xfId="1887"/>
    <cellStyle name="Hyperlink 51 9" xfId="32677"/>
    <cellStyle name="Hyperlink 51_AGL" xfId="32678"/>
    <cellStyle name="Hyperlink 52" xfId="331" hidden="1"/>
    <cellStyle name="Hyperlink 52" xfId="477" hidden="1"/>
    <cellStyle name="Hyperlink 52" xfId="2329" hidden="1"/>
    <cellStyle name="Hyperlink 52" xfId="2475" hidden="1"/>
    <cellStyle name="Hyperlink 52" xfId="3747" hidden="1"/>
    <cellStyle name="Hyperlink 52" xfId="2112" hidden="1"/>
    <cellStyle name="Hyperlink 52" xfId="5217" hidden="1"/>
    <cellStyle name="Hyperlink 52" xfId="5071" hidden="1"/>
    <cellStyle name="Hyperlink 52" xfId="6177" hidden="1"/>
    <cellStyle name="Hyperlink 52" xfId="6032" hidden="1"/>
    <cellStyle name="Hyperlink 52" xfId="7160" hidden="1"/>
    <cellStyle name="Hyperlink 52" xfId="7015" hidden="1"/>
    <cellStyle name="Hyperlink 52" xfId="8117" hidden="1"/>
    <cellStyle name="Hyperlink 52" xfId="7972" hidden="1"/>
    <cellStyle name="Hyperlink 52" xfId="9035" hidden="1"/>
    <cellStyle name="Hyperlink 52" xfId="8890" hidden="1"/>
    <cellStyle name="Hyperlink 52" xfId="9823" hidden="1"/>
    <cellStyle name="Hyperlink 52" xfId="9681" hidden="1"/>
    <cellStyle name="Hyperlink 52" xfId="10295" hidden="1"/>
    <cellStyle name="Hyperlink 52" xfId="10437" hidden="1"/>
    <cellStyle name="Hyperlink 52" xfId="11659" hidden="1"/>
    <cellStyle name="Hyperlink 52" xfId="11805" hidden="1"/>
    <cellStyle name="Hyperlink 52" xfId="13541" hidden="1"/>
    <cellStyle name="Hyperlink 52" xfId="13687" hidden="1"/>
    <cellStyle name="Hyperlink 52" xfId="14958" hidden="1"/>
    <cellStyle name="Hyperlink 52" xfId="13324" hidden="1"/>
    <cellStyle name="Hyperlink 52" xfId="16428" hidden="1"/>
    <cellStyle name="Hyperlink 52" xfId="16282" hidden="1"/>
    <cellStyle name="Hyperlink 52" xfId="17388" hidden="1"/>
    <cellStyle name="Hyperlink 52" xfId="17243" hidden="1"/>
    <cellStyle name="Hyperlink 52" xfId="18371" hidden="1"/>
    <cellStyle name="Hyperlink 52" xfId="18226" hidden="1"/>
    <cellStyle name="Hyperlink 52" xfId="19328" hidden="1"/>
    <cellStyle name="Hyperlink 52" xfId="19183" hidden="1"/>
    <cellStyle name="Hyperlink 52" xfId="20246" hidden="1"/>
    <cellStyle name="Hyperlink 52" xfId="20101" hidden="1"/>
    <cellStyle name="Hyperlink 52" xfId="21034" hidden="1"/>
    <cellStyle name="Hyperlink 52" xfId="20892" hidden="1"/>
    <cellStyle name="Hyperlink 52" xfId="21506" hidden="1"/>
    <cellStyle name="Hyperlink 52" xfId="21648" hidden="1"/>
    <cellStyle name="Hyperlink 52" xfId="13037" hidden="1"/>
    <cellStyle name="Hyperlink 52" xfId="11454" hidden="1"/>
    <cellStyle name="Hyperlink 52" xfId="23231" hidden="1"/>
    <cellStyle name="Hyperlink 52" xfId="23377" hidden="1"/>
    <cellStyle name="Hyperlink 52" xfId="24374" hidden="1"/>
    <cellStyle name="Hyperlink 52" xfId="23014" hidden="1"/>
    <cellStyle name="Hyperlink 52" xfId="25841" hidden="1"/>
    <cellStyle name="Hyperlink 52" xfId="25695" hidden="1"/>
    <cellStyle name="Hyperlink 52" xfId="26800" hidden="1"/>
    <cellStyle name="Hyperlink 52" xfId="26655" hidden="1"/>
    <cellStyle name="Hyperlink 52" xfId="27783" hidden="1"/>
    <cellStyle name="Hyperlink 52" xfId="27638" hidden="1"/>
    <cellStyle name="Hyperlink 52" xfId="28740" hidden="1"/>
    <cellStyle name="Hyperlink 52" xfId="28595" hidden="1"/>
    <cellStyle name="Hyperlink 52" xfId="29658" hidden="1"/>
    <cellStyle name="Hyperlink 52" xfId="29513" hidden="1"/>
    <cellStyle name="Hyperlink 52" xfId="30445" hidden="1"/>
    <cellStyle name="Hyperlink 52" xfId="30303" hidden="1"/>
    <cellStyle name="Hyperlink 52" xfId="30917" hidden="1"/>
    <cellStyle name="Hyperlink 52" xfId="31059"/>
    <cellStyle name="Hyperlink 52 2" xfId="1888"/>
    <cellStyle name="Hyperlink 52 3" xfId="1889"/>
    <cellStyle name="Hyperlink 52 9" xfId="32679"/>
    <cellStyle name="Hyperlink 52_AGL" xfId="32680"/>
    <cellStyle name="Hyperlink 53" xfId="333" hidden="1"/>
    <cellStyle name="Hyperlink 53" xfId="473" hidden="1"/>
    <cellStyle name="Hyperlink 53" xfId="2331" hidden="1"/>
    <cellStyle name="Hyperlink 53" xfId="2471" hidden="1"/>
    <cellStyle name="Hyperlink 53" xfId="3745" hidden="1"/>
    <cellStyle name="Hyperlink 53" xfId="2120" hidden="1"/>
    <cellStyle name="Hyperlink 53" xfId="5215" hidden="1"/>
    <cellStyle name="Hyperlink 53" xfId="5075" hidden="1"/>
    <cellStyle name="Hyperlink 53" xfId="6175" hidden="1"/>
    <cellStyle name="Hyperlink 53" xfId="6036" hidden="1"/>
    <cellStyle name="Hyperlink 53" xfId="7158" hidden="1"/>
    <cellStyle name="Hyperlink 53" xfId="7019" hidden="1"/>
    <cellStyle name="Hyperlink 53" xfId="8115" hidden="1"/>
    <cellStyle name="Hyperlink 53" xfId="7976" hidden="1"/>
    <cellStyle name="Hyperlink 53" xfId="9033" hidden="1"/>
    <cellStyle name="Hyperlink 53" xfId="8894" hidden="1"/>
    <cellStyle name="Hyperlink 53" xfId="9821" hidden="1"/>
    <cellStyle name="Hyperlink 53" xfId="9685" hidden="1"/>
    <cellStyle name="Hyperlink 53" xfId="10297" hidden="1"/>
    <cellStyle name="Hyperlink 53" xfId="10433" hidden="1"/>
    <cellStyle name="Hyperlink 53" xfId="11661" hidden="1"/>
    <cellStyle name="Hyperlink 53" xfId="11801" hidden="1"/>
    <cellStyle name="Hyperlink 53" xfId="13543" hidden="1"/>
    <cellStyle name="Hyperlink 53" xfId="13683" hidden="1"/>
    <cellStyle name="Hyperlink 53" xfId="14956" hidden="1"/>
    <cellStyle name="Hyperlink 53" xfId="13332" hidden="1"/>
    <cellStyle name="Hyperlink 53" xfId="16426" hidden="1"/>
    <cellStyle name="Hyperlink 53" xfId="16286" hidden="1"/>
    <cellStyle name="Hyperlink 53" xfId="17386" hidden="1"/>
    <cellStyle name="Hyperlink 53" xfId="17247" hidden="1"/>
    <cellStyle name="Hyperlink 53" xfId="18369" hidden="1"/>
    <cellStyle name="Hyperlink 53" xfId="18230" hidden="1"/>
    <cellStyle name="Hyperlink 53" xfId="19326" hidden="1"/>
    <cellStyle name="Hyperlink 53" xfId="19187" hidden="1"/>
    <cellStyle name="Hyperlink 53" xfId="20244" hidden="1"/>
    <cellStyle name="Hyperlink 53" xfId="20105" hidden="1"/>
    <cellStyle name="Hyperlink 53" xfId="21032" hidden="1"/>
    <cellStyle name="Hyperlink 53" xfId="20896" hidden="1"/>
    <cellStyle name="Hyperlink 53" xfId="21508" hidden="1"/>
    <cellStyle name="Hyperlink 53" xfId="21644" hidden="1"/>
    <cellStyle name="Hyperlink 53" xfId="13035" hidden="1"/>
    <cellStyle name="Hyperlink 53" xfId="11462" hidden="1"/>
    <cellStyle name="Hyperlink 53" xfId="23233" hidden="1"/>
    <cellStyle name="Hyperlink 53" xfId="23373" hidden="1"/>
    <cellStyle name="Hyperlink 53" xfId="24372" hidden="1"/>
    <cellStyle name="Hyperlink 53" xfId="23022" hidden="1"/>
    <cellStyle name="Hyperlink 53" xfId="25839" hidden="1"/>
    <cellStyle name="Hyperlink 53" xfId="25699" hidden="1"/>
    <cellStyle name="Hyperlink 53" xfId="26798" hidden="1"/>
    <cellStyle name="Hyperlink 53" xfId="26659" hidden="1"/>
    <cellStyle name="Hyperlink 53" xfId="27781" hidden="1"/>
    <cellStyle name="Hyperlink 53" xfId="27642" hidden="1"/>
    <cellStyle name="Hyperlink 53" xfId="28738" hidden="1"/>
    <cellStyle name="Hyperlink 53" xfId="28599" hidden="1"/>
    <cellStyle name="Hyperlink 53" xfId="29656" hidden="1"/>
    <cellStyle name="Hyperlink 53" xfId="29517" hidden="1"/>
    <cellStyle name="Hyperlink 53" xfId="30443" hidden="1"/>
    <cellStyle name="Hyperlink 53" xfId="30307" hidden="1"/>
    <cellStyle name="Hyperlink 53" xfId="30919" hidden="1"/>
    <cellStyle name="Hyperlink 53" xfId="31055"/>
    <cellStyle name="Hyperlink 53 2" xfId="1890"/>
    <cellStyle name="Hyperlink 53 3" xfId="1891"/>
    <cellStyle name="Hyperlink 53 9" xfId="32681"/>
    <cellStyle name="Hyperlink 53_AGL" xfId="32682"/>
    <cellStyle name="Hyperlink 54" xfId="335" hidden="1"/>
    <cellStyle name="Hyperlink 54" xfId="469" hidden="1"/>
    <cellStyle name="Hyperlink 54" xfId="2333" hidden="1"/>
    <cellStyle name="Hyperlink 54" xfId="2467" hidden="1"/>
    <cellStyle name="Hyperlink 54" xfId="3743" hidden="1"/>
    <cellStyle name="Hyperlink 54" xfId="2128" hidden="1"/>
    <cellStyle name="Hyperlink 54" xfId="5213" hidden="1"/>
    <cellStyle name="Hyperlink 54" xfId="5079" hidden="1"/>
    <cellStyle name="Hyperlink 54" xfId="6173" hidden="1"/>
    <cellStyle name="Hyperlink 54" xfId="6040" hidden="1"/>
    <cellStyle name="Hyperlink 54" xfId="7156" hidden="1"/>
    <cellStyle name="Hyperlink 54" xfId="7023" hidden="1"/>
    <cellStyle name="Hyperlink 54" xfId="8113" hidden="1"/>
    <cellStyle name="Hyperlink 54" xfId="7980" hidden="1"/>
    <cellStyle name="Hyperlink 54" xfId="9031" hidden="1"/>
    <cellStyle name="Hyperlink 54" xfId="8898" hidden="1"/>
    <cellStyle name="Hyperlink 54" xfId="9819" hidden="1"/>
    <cellStyle name="Hyperlink 54" xfId="9689" hidden="1"/>
    <cellStyle name="Hyperlink 54" xfId="10299" hidden="1"/>
    <cellStyle name="Hyperlink 54" xfId="10429" hidden="1"/>
    <cellStyle name="Hyperlink 54" xfId="11663" hidden="1"/>
    <cellStyle name="Hyperlink 54" xfId="11797" hidden="1"/>
    <cellStyle name="Hyperlink 54" xfId="13545" hidden="1"/>
    <cellStyle name="Hyperlink 54" xfId="13679" hidden="1"/>
    <cellStyle name="Hyperlink 54" xfId="14954" hidden="1"/>
    <cellStyle name="Hyperlink 54" xfId="13340" hidden="1"/>
    <cellStyle name="Hyperlink 54" xfId="16424" hidden="1"/>
    <cellStyle name="Hyperlink 54" xfId="16290" hidden="1"/>
    <cellStyle name="Hyperlink 54" xfId="17384" hidden="1"/>
    <cellStyle name="Hyperlink 54" xfId="17251" hidden="1"/>
    <cellStyle name="Hyperlink 54" xfId="18367" hidden="1"/>
    <cellStyle name="Hyperlink 54" xfId="18234" hidden="1"/>
    <cellStyle name="Hyperlink 54" xfId="19324" hidden="1"/>
    <cellStyle name="Hyperlink 54" xfId="19191" hidden="1"/>
    <cellStyle name="Hyperlink 54" xfId="20242" hidden="1"/>
    <cellStyle name="Hyperlink 54" xfId="20109" hidden="1"/>
    <cellStyle name="Hyperlink 54" xfId="21030" hidden="1"/>
    <cellStyle name="Hyperlink 54" xfId="20900" hidden="1"/>
    <cellStyle name="Hyperlink 54" xfId="21510" hidden="1"/>
    <cellStyle name="Hyperlink 54" xfId="21640" hidden="1"/>
    <cellStyle name="Hyperlink 54" xfId="13033" hidden="1"/>
    <cellStyle name="Hyperlink 54" xfId="11470" hidden="1"/>
    <cellStyle name="Hyperlink 54" xfId="23235" hidden="1"/>
    <cellStyle name="Hyperlink 54" xfId="23369" hidden="1"/>
    <cellStyle name="Hyperlink 54" xfId="24370" hidden="1"/>
    <cellStyle name="Hyperlink 54" xfId="23030" hidden="1"/>
    <cellStyle name="Hyperlink 54" xfId="25837" hidden="1"/>
    <cellStyle name="Hyperlink 54" xfId="25703" hidden="1"/>
    <cellStyle name="Hyperlink 54" xfId="26796" hidden="1"/>
    <cellStyle name="Hyperlink 54" xfId="26663" hidden="1"/>
    <cellStyle name="Hyperlink 54" xfId="27779" hidden="1"/>
    <cellStyle name="Hyperlink 54" xfId="27646" hidden="1"/>
    <cellStyle name="Hyperlink 54" xfId="28736" hidden="1"/>
    <cellStyle name="Hyperlink 54" xfId="28603" hidden="1"/>
    <cellStyle name="Hyperlink 54" xfId="29654" hidden="1"/>
    <cellStyle name="Hyperlink 54" xfId="29521" hidden="1"/>
    <cellStyle name="Hyperlink 54" xfId="30441" hidden="1"/>
    <cellStyle name="Hyperlink 54" xfId="30311" hidden="1"/>
    <cellStyle name="Hyperlink 54" xfId="30921" hidden="1"/>
    <cellStyle name="Hyperlink 54" xfId="31051"/>
    <cellStyle name="Hyperlink 54 2" xfId="1892"/>
    <cellStyle name="Hyperlink 54 3" xfId="1893"/>
    <cellStyle name="Hyperlink 54 9" xfId="32683"/>
    <cellStyle name="Hyperlink 54_AGL" xfId="32684"/>
    <cellStyle name="Hyperlink 55" xfId="337" hidden="1"/>
    <cellStyle name="Hyperlink 55" xfId="465" hidden="1"/>
    <cellStyle name="Hyperlink 55" xfId="2335" hidden="1"/>
    <cellStyle name="Hyperlink 55" xfId="2463" hidden="1"/>
    <cellStyle name="Hyperlink 55" xfId="3741" hidden="1"/>
    <cellStyle name="Hyperlink 55" xfId="2136" hidden="1"/>
    <cellStyle name="Hyperlink 55" xfId="5211" hidden="1"/>
    <cellStyle name="Hyperlink 55" xfId="5083" hidden="1"/>
    <cellStyle name="Hyperlink 55" xfId="6171" hidden="1"/>
    <cellStyle name="Hyperlink 55" xfId="6044" hidden="1"/>
    <cellStyle name="Hyperlink 55" xfId="7154" hidden="1"/>
    <cellStyle name="Hyperlink 55" xfId="7027" hidden="1"/>
    <cellStyle name="Hyperlink 55" xfId="8111" hidden="1"/>
    <cellStyle name="Hyperlink 55" xfId="7984" hidden="1"/>
    <cellStyle name="Hyperlink 55" xfId="9029" hidden="1"/>
    <cellStyle name="Hyperlink 55" xfId="8902" hidden="1"/>
    <cellStyle name="Hyperlink 55" xfId="9817" hidden="1"/>
    <cellStyle name="Hyperlink 55" xfId="9693" hidden="1"/>
    <cellStyle name="Hyperlink 55" xfId="10301" hidden="1"/>
    <cellStyle name="Hyperlink 55" xfId="10425" hidden="1"/>
    <cellStyle name="Hyperlink 55" xfId="11665" hidden="1"/>
    <cellStyle name="Hyperlink 55" xfId="11793" hidden="1"/>
    <cellStyle name="Hyperlink 55" xfId="13547" hidden="1"/>
    <cellStyle name="Hyperlink 55" xfId="13675" hidden="1"/>
    <cellStyle name="Hyperlink 55" xfId="14952" hidden="1"/>
    <cellStyle name="Hyperlink 55" xfId="13348" hidden="1"/>
    <cellStyle name="Hyperlink 55" xfId="16422" hidden="1"/>
    <cellStyle name="Hyperlink 55" xfId="16294" hidden="1"/>
    <cellStyle name="Hyperlink 55" xfId="17382" hidden="1"/>
    <cellStyle name="Hyperlink 55" xfId="17255" hidden="1"/>
    <cellStyle name="Hyperlink 55" xfId="18365" hidden="1"/>
    <cellStyle name="Hyperlink 55" xfId="18238" hidden="1"/>
    <cellStyle name="Hyperlink 55" xfId="19322" hidden="1"/>
    <cellStyle name="Hyperlink 55" xfId="19195" hidden="1"/>
    <cellStyle name="Hyperlink 55" xfId="20240" hidden="1"/>
    <cellStyle name="Hyperlink 55" xfId="20113" hidden="1"/>
    <cellStyle name="Hyperlink 55" xfId="21028" hidden="1"/>
    <cellStyle name="Hyperlink 55" xfId="20904" hidden="1"/>
    <cellStyle name="Hyperlink 55" xfId="21512" hidden="1"/>
    <cellStyle name="Hyperlink 55" xfId="21636" hidden="1"/>
    <cellStyle name="Hyperlink 55" xfId="13031" hidden="1"/>
    <cellStyle name="Hyperlink 55" xfId="11478" hidden="1"/>
    <cellStyle name="Hyperlink 55" xfId="23237" hidden="1"/>
    <cellStyle name="Hyperlink 55" xfId="23365" hidden="1"/>
    <cellStyle name="Hyperlink 55" xfId="24368" hidden="1"/>
    <cellStyle name="Hyperlink 55" xfId="23038" hidden="1"/>
    <cellStyle name="Hyperlink 55" xfId="25835" hidden="1"/>
    <cellStyle name="Hyperlink 55" xfId="25707" hidden="1"/>
    <cellStyle name="Hyperlink 55" xfId="26794" hidden="1"/>
    <cellStyle name="Hyperlink 55" xfId="26667" hidden="1"/>
    <cellStyle name="Hyperlink 55" xfId="27777" hidden="1"/>
    <cellStyle name="Hyperlink 55" xfId="27650" hidden="1"/>
    <cellStyle name="Hyperlink 55" xfId="28734" hidden="1"/>
    <cellStyle name="Hyperlink 55" xfId="28607" hidden="1"/>
    <cellStyle name="Hyperlink 55" xfId="29652" hidden="1"/>
    <cellStyle name="Hyperlink 55" xfId="29525" hidden="1"/>
    <cellStyle name="Hyperlink 55" xfId="30439" hidden="1"/>
    <cellStyle name="Hyperlink 55" xfId="30315" hidden="1"/>
    <cellStyle name="Hyperlink 55" xfId="30923" hidden="1"/>
    <cellStyle name="Hyperlink 55" xfId="31047"/>
    <cellStyle name="Hyperlink 55 2" xfId="1894"/>
    <cellStyle name="Hyperlink 55 3" xfId="1895"/>
    <cellStyle name="Hyperlink 55 9" xfId="32685"/>
    <cellStyle name="Hyperlink 55_AGL" xfId="32686"/>
    <cellStyle name="Hyperlink 56" xfId="339" hidden="1"/>
    <cellStyle name="Hyperlink 56" xfId="461" hidden="1"/>
    <cellStyle name="Hyperlink 56" xfId="2337" hidden="1"/>
    <cellStyle name="Hyperlink 56" xfId="2459" hidden="1"/>
    <cellStyle name="Hyperlink 56" xfId="3739" hidden="1"/>
    <cellStyle name="Hyperlink 56" xfId="2144" hidden="1"/>
    <cellStyle name="Hyperlink 56" xfId="5209" hidden="1"/>
    <cellStyle name="Hyperlink 56" xfId="5087" hidden="1"/>
    <cellStyle name="Hyperlink 56" xfId="6169" hidden="1"/>
    <cellStyle name="Hyperlink 56" xfId="6048" hidden="1"/>
    <cellStyle name="Hyperlink 56" xfId="7152" hidden="1"/>
    <cellStyle name="Hyperlink 56" xfId="7031" hidden="1"/>
    <cellStyle name="Hyperlink 56" xfId="8109" hidden="1"/>
    <cellStyle name="Hyperlink 56" xfId="7988" hidden="1"/>
    <cellStyle name="Hyperlink 56" xfId="9027" hidden="1"/>
    <cellStyle name="Hyperlink 56" xfId="8906" hidden="1"/>
    <cellStyle name="Hyperlink 56" xfId="9815" hidden="1"/>
    <cellStyle name="Hyperlink 56" xfId="9697" hidden="1"/>
    <cellStyle name="Hyperlink 56" xfId="10303" hidden="1"/>
    <cellStyle name="Hyperlink 56" xfId="10421" hidden="1"/>
    <cellStyle name="Hyperlink 56" xfId="11667" hidden="1"/>
    <cellStyle name="Hyperlink 56" xfId="11789" hidden="1"/>
    <cellStyle name="Hyperlink 56" xfId="13549" hidden="1"/>
    <cellStyle name="Hyperlink 56" xfId="13671" hidden="1"/>
    <cellStyle name="Hyperlink 56" xfId="14950" hidden="1"/>
    <cellStyle name="Hyperlink 56" xfId="13356" hidden="1"/>
    <cellStyle name="Hyperlink 56" xfId="16420" hidden="1"/>
    <cellStyle name="Hyperlink 56" xfId="16298" hidden="1"/>
    <cellStyle name="Hyperlink 56" xfId="17380" hidden="1"/>
    <cellStyle name="Hyperlink 56" xfId="17259" hidden="1"/>
    <cellStyle name="Hyperlink 56" xfId="18363" hidden="1"/>
    <cellStyle name="Hyperlink 56" xfId="18242" hidden="1"/>
    <cellStyle name="Hyperlink 56" xfId="19320" hidden="1"/>
    <cellStyle name="Hyperlink 56" xfId="19199" hidden="1"/>
    <cellStyle name="Hyperlink 56" xfId="20238" hidden="1"/>
    <cellStyle name="Hyperlink 56" xfId="20117" hidden="1"/>
    <cellStyle name="Hyperlink 56" xfId="21026" hidden="1"/>
    <cellStyle name="Hyperlink 56" xfId="20908" hidden="1"/>
    <cellStyle name="Hyperlink 56" xfId="21514" hidden="1"/>
    <cellStyle name="Hyperlink 56" xfId="21632" hidden="1"/>
    <cellStyle name="Hyperlink 56" xfId="13029" hidden="1"/>
    <cellStyle name="Hyperlink 56" xfId="11486" hidden="1"/>
    <cellStyle name="Hyperlink 56" xfId="23239" hidden="1"/>
    <cellStyle name="Hyperlink 56" xfId="23361" hidden="1"/>
    <cellStyle name="Hyperlink 56" xfId="24366" hidden="1"/>
    <cellStyle name="Hyperlink 56" xfId="23046" hidden="1"/>
    <cellStyle name="Hyperlink 56" xfId="25833" hidden="1"/>
    <cellStyle name="Hyperlink 56" xfId="25711" hidden="1"/>
    <cellStyle name="Hyperlink 56" xfId="26792" hidden="1"/>
    <cellStyle name="Hyperlink 56" xfId="26671" hidden="1"/>
    <cellStyle name="Hyperlink 56" xfId="27775" hidden="1"/>
    <cellStyle name="Hyperlink 56" xfId="27654" hidden="1"/>
    <cellStyle name="Hyperlink 56" xfId="28732" hidden="1"/>
    <cellStyle name="Hyperlink 56" xfId="28611" hidden="1"/>
    <cellStyle name="Hyperlink 56" xfId="29650" hidden="1"/>
    <cellStyle name="Hyperlink 56" xfId="29529" hidden="1"/>
    <cellStyle name="Hyperlink 56" xfId="30437" hidden="1"/>
    <cellStyle name="Hyperlink 56" xfId="30319" hidden="1"/>
    <cellStyle name="Hyperlink 56" xfId="30925" hidden="1"/>
    <cellStyle name="Hyperlink 56" xfId="31043"/>
    <cellStyle name="Hyperlink 56 2" xfId="1896"/>
    <cellStyle name="Hyperlink 56 3" xfId="1897"/>
    <cellStyle name="Hyperlink 56 9" xfId="32687"/>
    <cellStyle name="Hyperlink 56_AGL" xfId="32688"/>
    <cellStyle name="Hyperlink 57" xfId="341" hidden="1"/>
    <cellStyle name="Hyperlink 57" xfId="457" hidden="1"/>
    <cellStyle name="Hyperlink 57" xfId="2339" hidden="1"/>
    <cellStyle name="Hyperlink 57" xfId="2455" hidden="1"/>
    <cellStyle name="Hyperlink 57" xfId="3737" hidden="1"/>
    <cellStyle name="Hyperlink 57" xfId="2152" hidden="1"/>
    <cellStyle name="Hyperlink 57" xfId="5207" hidden="1"/>
    <cellStyle name="Hyperlink 57" xfId="5091" hidden="1"/>
    <cellStyle name="Hyperlink 57" xfId="6167" hidden="1"/>
    <cellStyle name="Hyperlink 57" xfId="6052" hidden="1"/>
    <cellStyle name="Hyperlink 57" xfId="7150" hidden="1"/>
    <cellStyle name="Hyperlink 57" xfId="7035" hidden="1"/>
    <cellStyle name="Hyperlink 57" xfId="8107" hidden="1"/>
    <cellStyle name="Hyperlink 57" xfId="7992" hidden="1"/>
    <cellStyle name="Hyperlink 57" xfId="9025" hidden="1"/>
    <cellStyle name="Hyperlink 57" xfId="8910" hidden="1"/>
    <cellStyle name="Hyperlink 57" xfId="9813" hidden="1"/>
    <cellStyle name="Hyperlink 57" xfId="9701" hidden="1"/>
    <cellStyle name="Hyperlink 57" xfId="10305" hidden="1"/>
    <cellStyle name="Hyperlink 57" xfId="10417" hidden="1"/>
    <cellStyle name="Hyperlink 57" xfId="11669" hidden="1"/>
    <cellStyle name="Hyperlink 57" xfId="11785" hidden="1"/>
    <cellStyle name="Hyperlink 57" xfId="13551" hidden="1"/>
    <cellStyle name="Hyperlink 57" xfId="13667" hidden="1"/>
    <cellStyle name="Hyperlink 57" xfId="14948" hidden="1"/>
    <cellStyle name="Hyperlink 57" xfId="13364" hidden="1"/>
    <cellStyle name="Hyperlink 57" xfId="16418" hidden="1"/>
    <cellStyle name="Hyperlink 57" xfId="16302" hidden="1"/>
    <cellStyle name="Hyperlink 57" xfId="17378" hidden="1"/>
    <cellStyle name="Hyperlink 57" xfId="17263" hidden="1"/>
    <cellStyle name="Hyperlink 57" xfId="18361" hidden="1"/>
    <cellStyle name="Hyperlink 57" xfId="18246" hidden="1"/>
    <cellStyle name="Hyperlink 57" xfId="19318" hidden="1"/>
    <cellStyle name="Hyperlink 57" xfId="19203" hidden="1"/>
    <cellStyle name="Hyperlink 57" xfId="20236" hidden="1"/>
    <cellStyle name="Hyperlink 57" xfId="20121" hidden="1"/>
    <cellStyle name="Hyperlink 57" xfId="21024" hidden="1"/>
    <cellStyle name="Hyperlink 57" xfId="20912" hidden="1"/>
    <cellStyle name="Hyperlink 57" xfId="21516" hidden="1"/>
    <cellStyle name="Hyperlink 57" xfId="21628" hidden="1"/>
    <cellStyle name="Hyperlink 57" xfId="13027" hidden="1"/>
    <cellStyle name="Hyperlink 57" xfId="11494" hidden="1"/>
    <cellStyle name="Hyperlink 57" xfId="23241" hidden="1"/>
    <cellStyle name="Hyperlink 57" xfId="23357" hidden="1"/>
    <cellStyle name="Hyperlink 57" xfId="24364" hidden="1"/>
    <cellStyle name="Hyperlink 57" xfId="23054" hidden="1"/>
    <cellStyle name="Hyperlink 57" xfId="25831" hidden="1"/>
    <cellStyle name="Hyperlink 57" xfId="25715" hidden="1"/>
    <cellStyle name="Hyperlink 57" xfId="26790" hidden="1"/>
    <cellStyle name="Hyperlink 57" xfId="26675" hidden="1"/>
    <cellStyle name="Hyperlink 57" xfId="27773" hidden="1"/>
    <cellStyle name="Hyperlink 57" xfId="27658" hidden="1"/>
    <cellStyle name="Hyperlink 57" xfId="28730" hidden="1"/>
    <cellStyle name="Hyperlink 57" xfId="28615" hidden="1"/>
    <cellStyle name="Hyperlink 57" xfId="29648" hidden="1"/>
    <cellStyle name="Hyperlink 57" xfId="29533" hidden="1"/>
    <cellStyle name="Hyperlink 57" xfId="30435" hidden="1"/>
    <cellStyle name="Hyperlink 57" xfId="30323" hidden="1"/>
    <cellStyle name="Hyperlink 57" xfId="30927" hidden="1"/>
    <cellStyle name="Hyperlink 57" xfId="31039"/>
    <cellStyle name="Hyperlink 57 2" xfId="1898"/>
    <cellStyle name="Hyperlink 57 3" xfId="1899"/>
    <cellStyle name="Hyperlink 57 9" xfId="32689"/>
    <cellStyle name="Hyperlink 57_AGL" xfId="32690"/>
    <cellStyle name="Hyperlink 58" xfId="343" hidden="1"/>
    <cellStyle name="Hyperlink 58" xfId="680" hidden="1"/>
    <cellStyle name="Hyperlink 58" xfId="2341" hidden="1"/>
    <cellStyle name="Hyperlink 58" xfId="2678" hidden="1"/>
    <cellStyle name="Hyperlink 58" xfId="3735" hidden="1"/>
    <cellStyle name="Hyperlink 58" xfId="2813" hidden="1"/>
    <cellStyle name="Hyperlink 58" xfId="5205" hidden="1"/>
    <cellStyle name="Hyperlink 58" xfId="3923" hidden="1"/>
    <cellStyle name="Hyperlink 58" xfId="6165" hidden="1"/>
    <cellStyle name="Hyperlink 58" xfId="4079" hidden="1"/>
    <cellStyle name="Hyperlink 58" xfId="7148" hidden="1"/>
    <cellStyle name="Hyperlink 58" xfId="4039" hidden="1"/>
    <cellStyle name="Hyperlink 58" xfId="8105" hidden="1"/>
    <cellStyle name="Hyperlink 58" xfId="6594" hidden="1"/>
    <cellStyle name="Hyperlink 58" xfId="9023" hidden="1"/>
    <cellStyle name="Hyperlink 58" xfId="7559" hidden="1"/>
    <cellStyle name="Hyperlink 58" xfId="9811" hidden="1"/>
    <cellStyle name="Hyperlink 58" xfId="8502" hidden="1"/>
    <cellStyle name="Hyperlink 58" xfId="10307" hidden="1"/>
    <cellStyle name="Hyperlink 58" xfId="10640" hidden="1"/>
    <cellStyle name="Hyperlink 58" xfId="11671" hidden="1"/>
    <cellStyle name="Hyperlink 58" xfId="12008" hidden="1"/>
    <cellStyle name="Hyperlink 58" xfId="13553" hidden="1"/>
    <cellStyle name="Hyperlink 58" xfId="13890" hidden="1"/>
    <cellStyle name="Hyperlink 58" xfId="14946" hidden="1"/>
    <cellStyle name="Hyperlink 58" xfId="14025" hidden="1"/>
    <cellStyle name="Hyperlink 58" xfId="16416" hidden="1"/>
    <cellStyle name="Hyperlink 58" xfId="15134" hidden="1"/>
    <cellStyle name="Hyperlink 58" xfId="17376" hidden="1"/>
    <cellStyle name="Hyperlink 58" xfId="15290" hidden="1"/>
    <cellStyle name="Hyperlink 58" xfId="18359" hidden="1"/>
    <cellStyle name="Hyperlink 58" xfId="15250" hidden="1"/>
    <cellStyle name="Hyperlink 58" xfId="19316" hidden="1"/>
    <cellStyle name="Hyperlink 58" xfId="17805" hidden="1"/>
    <cellStyle name="Hyperlink 58" xfId="20234" hidden="1"/>
    <cellStyle name="Hyperlink 58" xfId="18770" hidden="1"/>
    <cellStyle name="Hyperlink 58" xfId="21022" hidden="1"/>
    <cellStyle name="Hyperlink 58" xfId="19713" hidden="1"/>
    <cellStyle name="Hyperlink 58" xfId="21518" hidden="1"/>
    <cellStyle name="Hyperlink 58" xfId="21851" hidden="1"/>
    <cellStyle name="Hyperlink 58" xfId="13025" hidden="1"/>
    <cellStyle name="Hyperlink 58" xfId="12140" hidden="1"/>
    <cellStyle name="Hyperlink 58" xfId="23243" hidden="1"/>
    <cellStyle name="Hyperlink 58" xfId="23580" hidden="1"/>
    <cellStyle name="Hyperlink 58" xfId="24362" hidden="1"/>
    <cellStyle name="Hyperlink 58" xfId="23715" hidden="1"/>
    <cellStyle name="Hyperlink 58" xfId="25829" hidden="1"/>
    <cellStyle name="Hyperlink 58" xfId="24550" hidden="1"/>
    <cellStyle name="Hyperlink 58" xfId="26788" hidden="1"/>
    <cellStyle name="Hyperlink 58" xfId="24703" hidden="1"/>
    <cellStyle name="Hyperlink 58" xfId="27771" hidden="1"/>
    <cellStyle name="Hyperlink 58" xfId="24663" hidden="1"/>
    <cellStyle name="Hyperlink 58" xfId="28728" hidden="1"/>
    <cellStyle name="Hyperlink 58" xfId="27217" hidden="1"/>
    <cellStyle name="Hyperlink 58" xfId="29646" hidden="1"/>
    <cellStyle name="Hyperlink 58" xfId="28182" hidden="1"/>
    <cellStyle name="Hyperlink 58" xfId="30433" hidden="1"/>
    <cellStyle name="Hyperlink 58" xfId="29125" hidden="1"/>
    <cellStyle name="Hyperlink 58" xfId="30929" hidden="1"/>
    <cellStyle name="Hyperlink 58" xfId="31262"/>
    <cellStyle name="Hyperlink 58 2" xfId="1900"/>
    <cellStyle name="Hyperlink 58 3" xfId="1901"/>
    <cellStyle name="Hyperlink 58 9" xfId="32691"/>
    <cellStyle name="Hyperlink 58_AGL" xfId="32692"/>
    <cellStyle name="Hyperlink 59" xfId="345" hidden="1"/>
    <cellStyle name="Hyperlink 59" xfId="456" hidden="1"/>
    <cellStyle name="Hyperlink 59" xfId="2343" hidden="1"/>
    <cellStyle name="Hyperlink 59" xfId="2454" hidden="1"/>
    <cellStyle name="Hyperlink 59" xfId="3733" hidden="1"/>
    <cellStyle name="Hyperlink 59" xfId="2154" hidden="1"/>
    <cellStyle name="Hyperlink 59" xfId="5203" hidden="1"/>
    <cellStyle name="Hyperlink 59" xfId="5092" hidden="1"/>
    <cellStyle name="Hyperlink 59" xfId="6163" hidden="1"/>
    <cellStyle name="Hyperlink 59" xfId="6053" hidden="1"/>
    <cellStyle name="Hyperlink 59" xfId="7146" hidden="1"/>
    <cellStyle name="Hyperlink 59" xfId="7036" hidden="1"/>
    <cellStyle name="Hyperlink 59" xfId="8103" hidden="1"/>
    <cellStyle name="Hyperlink 59" xfId="7993" hidden="1"/>
    <cellStyle name="Hyperlink 59" xfId="9021" hidden="1"/>
    <cellStyle name="Hyperlink 59" xfId="8911" hidden="1"/>
    <cellStyle name="Hyperlink 59" xfId="9809" hidden="1"/>
    <cellStyle name="Hyperlink 59" xfId="9702" hidden="1"/>
    <cellStyle name="Hyperlink 59" xfId="10309" hidden="1"/>
    <cellStyle name="Hyperlink 59" xfId="10416" hidden="1"/>
    <cellStyle name="Hyperlink 59" xfId="11673" hidden="1"/>
    <cellStyle name="Hyperlink 59" xfId="11784" hidden="1"/>
    <cellStyle name="Hyperlink 59" xfId="13555" hidden="1"/>
    <cellStyle name="Hyperlink 59" xfId="13666" hidden="1"/>
    <cellStyle name="Hyperlink 59" xfId="14944" hidden="1"/>
    <cellStyle name="Hyperlink 59" xfId="13366" hidden="1"/>
    <cellStyle name="Hyperlink 59" xfId="16414" hidden="1"/>
    <cellStyle name="Hyperlink 59" xfId="16303" hidden="1"/>
    <cellStyle name="Hyperlink 59" xfId="17374" hidden="1"/>
    <cellStyle name="Hyperlink 59" xfId="17264" hidden="1"/>
    <cellStyle name="Hyperlink 59" xfId="18357" hidden="1"/>
    <cellStyle name="Hyperlink 59" xfId="18247" hidden="1"/>
    <cellStyle name="Hyperlink 59" xfId="19314" hidden="1"/>
    <cellStyle name="Hyperlink 59" xfId="19204" hidden="1"/>
    <cellStyle name="Hyperlink 59" xfId="20232" hidden="1"/>
    <cellStyle name="Hyperlink 59" xfId="20122" hidden="1"/>
    <cellStyle name="Hyperlink 59" xfId="21020" hidden="1"/>
    <cellStyle name="Hyperlink 59" xfId="20913" hidden="1"/>
    <cellStyle name="Hyperlink 59" xfId="21520" hidden="1"/>
    <cellStyle name="Hyperlink 59" xfId="21627" hidden="1"/>
    <cellStyle name="Hyperlink 59" xfId="13023" hidden="1"/>
    <cellStyle name="Hyperlink 59" xfId="11496" hidden="1"/>
    <cellStyle name="Hyperlink 59" xfId="23245" hidden="1"/>
    <cellStyle name="Hyperlink 59" xfId="23356" hidden="1"/>
    <cellStyle name="Hyperlink 59" xfId="24360" hidden="1"/>
    <cellStyle name="Hyperlink 59" xfId="23056" hidden="1"/>
    <cellStyle name="Hyperlink 59" xfId="25827" hidden="1"/>
    <cellStyle name="Hyperlink 59" xfId="25716" hidden="1"/>
    <cellStyle name="Hyperlink 59" xfId="26786" hidden="1"/>
    <cellStyle name="Hyperlink 59" xfId="26676" hidden="1"/>
    <cellStyle name="Hyperlink 59" xfId="27769" hidden="1"/>
    <cellStyle name="Hyperlink 59" xfId="27659" hidden="1"/>
    <cellStyle name="Hyperlink 59" xfId="28726" hidden="1"/>
    <cellStyle name="Hyperlink 59" xfId="28616" hidden="1"/>
    <cellStyle name="Hyperlink 59" xfId="29644" hidden="1"/>
    <cellStyle name="Hyperlink 59" xfId="29534" hidden="1"/>
    <cellStyle name="Hyperlink 59" xfId="30431" hidden="1"/>
    <cellStyle name="Hyperlink 59" xfId="30324" hidden="1"/>
    <cellStyle name="Hyperlink 59" xfId="30931" hidden="1"/>
    <cellStyle name="Hyperlink 59" xfId="31038"/>
    <cellStyle name="Hyperlink 59 2" xfId="1902"/>
    <cellStyle name="Hyperlink 59 3" xfId="1903"/>
    <cellStyle name="Hyperlink 59 9" xfId="32693"/>
    <cellStyle name="Hyperlink 59_AGL" xfId="32694"/>
    <cellStyle name="Hyperlink 6" xfId="239" hidden="1"/>
    <cellStyle name="Hyperlink 6" xfId="661" hidden="1"/>
    <cellStyle name="Hyperlink 6" xfId="2237" hidden="1"/>
    <cellStyle name="Hyperlink 6" xfId="2659" hidden="1"/>
    <cellStyle name="Hyperlink 6" xfId="3838" hidden="1"/>
    <cellStyle name="Hyperlink 6" xfId="2842" hidden="1"/>
    <cellStyle name="Hyperlink 6" xfId="4822" hidden="1"/>
    <cellStyle name="Hyperlink 6" xfId="3885" hidden="1"/>
    <cellStyle name="Hyperlink 6" xfId="4085" hidden="1"/>
    <cellStyle name="Hyperlink 6" xfId="4221" hidden="1"/>
    <cellStyle name="Hyperlink 6" xfId="6769" hidden="1"/>
    <cellStyle name="Hyperlink 6" xfId="5517" hidden="1"/>
    <cellStyle name="Hyperlink 6" xfId="7726" hidden="1"/>
    <cellStyle name="Hyperlink 6" xfId="5627" hidden="1"/>
    <cellStyle name="Hyperlink 6" xfId="8653" hidden="1"/>
    <cellStyle name="Hyperlink 6" xfId="6715" hidden="1"/>
    <cellStyle name="Hyperlink 6" xfId="9470" hidden="1"/>
    <cellStyle name="Hyperlink 6" xfId="7673" hidden="1"/>
    <cellStyle name="Hyperlink 6" xfId="10203" hidden="1"/>
    <cellStyle name="Hyperlink 6" xfId="10621" hidden="1"/>
    <cellStyle name="Hyperlink 6" xfId="11567" hidden="1"/>
    <cellStyle name="Hyperlink 6" xfId="11989" hidden="1"/>
    <cellStyle name="Hyperlink 6" xfId="13449" hidden="1"/>
    <cellStyle name="Hyperlink 6" xfId="13871" hidden="1"/>
    <cellStyle name="Hyperlink 6" xfId="15049" hidden="1"/>
    <cellStyle name="Hyperlink 6" xfId="14054" hidden="1"/>
    <cellStyle name="Hyperlink 6" xfId="16033" hidden="1"/>
    <cellStyle name="Hyperlink 6" xfId="15096" hidden="1"/>
    <cellStyle name="Hyperlink 6" xfId="15296" hidden="1"/>
    <cellStyle name="Hyperlink 6" xfId="15432" hidden="1"/>
    <cellStyle name="Hyperlink 6" xfId="17980" hidden="1"/>
    <cellStyle name="Hyperlink 6" xfId="16728" hidden="1"/>
    <cellStyle name="Hyperlink 6" xfId="18937" hidden="1"/>
    <cellStyle name="Hyperlink 6" xfId="16838" hidden="1"/>
    <cellStyle name="Hyperlink 6" xfId="19864" hidden="1"/>
    <cellStyle name="Hyperlink 6" xfId="17926" hidden="1"/>
    <cellStyle name="Hyperlink 6" xfId="20681" hidden="1"/>
    <cellStyle name="Hyperlink 6" xfId="18884" hidden="1"/>
    <cellStyle name="Hyperlink 6" xfId="21414" hidden="1"/>
    <cellStyle name="Hyperlink 6" xfId="21832" hidden="1"/>
    <cellStyle name="Hyperlink 6" xfId="13128" hidden="1"/>
    <cellStyle name="Hyperlink 6" xfId="12129" hidden="1"/>
    <cellStyle name="Hyperlink 6" xfId="23139" hidden="1"/>
    <cellStyle name="Hyperlink 6" xfId="23561" hidden="1"/>
    <cellStyle name="Hyperlink 6" xfId="24465" hidden="1"/>
    <cellStyle name="Hyperlink 6" xfId="23744" hidden="1"/>
    <cellStyle name="Hyperlink 6" xfId="25446" hidden="1"/>
    <cellStyle name="Hyperlink 6" xfId="24512" hidden="1"/>
    <cellStyle name="Hyperlink 6" xfId="24709" hidden="1"/>
    <cellStyle name="Hyperlink 6" xfId="24845" hidden="1"/>
    <cellStyle name="Hyperlink 6" xfId="27392" hidden="1"/>
    <cellStyle name="Hyperlink 6" xfId="26141" hidden="1"/>
    <cellStyle name="Hyperlink 6" xfId="28349" hidden="1"/>
    <cellStyle name="Hyperlink 6" xfId="26250" hidden="1"/>
    <cellStyle name="Hyperlink 6" xfId="29276" hidden="1"/>
    <cellStyle name="Hyperlink 6" xfId="27338" hidden="1"/>
    <cellStyle name="Hyperlink 6" xfId="30092" hidden="1"/>
    <cellStyle name="Hyperlink 6" xfId="28296" hidden="1"/>
    <cellStyle name="Hyperlink 6" xfId="30825" hidden="1"/>
    <cellStyle name="Hyperlink 6" xfId="31243"/>
    <cellStyle name="Hyperlink 6 2" xfId="1904"/>
    <cellStyle name="Hyperlink 6 3" xfId="1905"/>
    <cellStyle name="Hyperlink 6 9" xfId="32695"/>
    <cellStyle name="Hyperlink 6_AGL" xfId="32696"/>
    <cellStyle name="Hyperlink 60" xfId="347" hidden="1"/>
    <cellStyle name="Hyperlink 60" xfId="681" hidden="1"/>
    <cellStyle name="Hyperlink 60" xfId="2345" hidden="1"/>
    <cellStyle name="Hyperlink 60" xfId="2679" hidden="1"/>
    <cellStyle name="Hyperlink 60" xfId="3731" hidden="1"/>
    <cellStyle name="Hyperlink 60" xfId="3465" hidden="1"/>
    <cellStyle name="Hyperlink 60" xfId="5201" hidden="1"/>
    <cellStyle name="Hyperlink 60" xfId="3925" hidden="1"/>
    <cellStyle name="Hyperlink 60" xfId="6161" hidden="1"/>
    <cellStyle name="Hyperlink 60" xfId="4365" hidden="1"/>
    <cellStyle name="Hyperlink 60" xfId="7144" hidden="1"/>
    <cellStyle name="Hyperlink 60" xfId="4871" hidden="1"/>
    <cellStyle name="Hyperlink 60" xfId="8101" hidden="1"/>
    <cellStyle name="Hyperlink 60" xfId="6698" hidden="1"/>
    <cellStyle name="Hyperlink 60" xfId="9019" hidden="1"/>
    <cellStyle name="Hyperlink 60" xfId="7656" hidden="1"/>
    <cellStyle name="Hyperlink 60" xfId="9807" hidden="1"/>
    <cellStyle name="Hyperlink 60" xfId="8589" hidden="1"/>
    <cellStyle name="Hyperlink 60" xfId="10311" hidden="1"/>
    <cellStyle name="Hyperlink 60" xfId="10641" hidden="1"/>
    <cellStyle name="Hyperlink 60" xfId="11675" hidden="1"/>
    <cellStyle name="Hyperlink 60" xfId="12009" hidden="1"/>
    <cellStyle name="Hyperlink 60" xfId="13557" hidden="1"/>
    <cellStyle name="Hyperlink 60" xfId="13891" hidden="1"/>
    <cellStyle name="Hyperlink 60" xfId="14942" hidden="1"/>
    <cellStyle name="Hyperlink 60" xfId="14676" hidden="1"/>
    <cellStyle name="Hyperlink 60" xfId="16412" hidden="1"/>
    <cellStyle name="Hyperlink 60" xfId="15136" hidden="1"/>
    <cellStyle name="Hyperlink 60" xfId="17372" hidden="1"/>
    <cellStyle name="Hyperlink 60" xfId="15576" hidden="1"/>
    <cellStyle name="Hyperlink 60" xfId="18355" hidden="1"/>
    <cellStyle name="Hyperlink 60" xfId="16082" hidden="1"/>
    <cellStyle name="Hyperlink 60" xfId="19312" hidden="1"/>
    <cellStyle name="Hyperlink 60" xfId="17909" hidden="1"/>
    <cellStyle name="Hyperlink 60" xfId="20230" hidden="1"/>
    <cellStyle name="Hyperlink 60" xfId="18867" hidden="1"/>
    <cellStyle name="Hyperlink 60" xfId="21018" hidden="1"/>
    <cellStyle name="Hyperlink 60" xfId="19800" hidden="1"/>
    <cellStyle name="Hyperlink 60" xfId="21522" hidden="1"/>
    <cellStyle name="Hyperlink 60" xfId="21852" hidden="1"/>
    <cellStyle name="Hyperlink 60" xfId="13021" hidden="1"/>
    <cellStyle name="Hyperlink 60" xfId="12760" hidden="1"/>
    <cellStyle name="Hyperlink 60" xfId="23247" hidden="1"/>
    <cellStyle name="Hyperlink 60" xfId="23581" hidden="1"/>
    <cellStyle name="Hyperlink 60" xfId="24358" hidden="1"/>
    <cellStyle name="Hyperlink 60" xfId="24235" hidden="1"/>
    <cellStyle name="Hyperlink 60" xfId="25825" hidden="1"/>
    <cellStyle name="Hyperlink 60" xfId="24552" hidden="1"/>
    <cellStyle name="Hyperlink 60" xfId="26784" hidden="1"/>
    <cellStyle name="Hyperlink 60" xfId="24989" hidden="1"/>
    <cellStyle name="Hyperlink 60" xfId="27767" hidden="1"/>
    <cellStyle name="Hyperlink 60" xfId="25495" hidden="1"/>
    <cellStyle name="Hyperlink 60" xfId="28724" hidden="1"/>
    <cellStyle name="Hyperlink 60" xfId="27321" hidden="1"/>
    <cellStyle name="Hyperlink 60" xfId="29642" hidden="1"/>
    <cellStyle name="Hyperlink 60" xfId="28279" hidden="1"/>
    <cellStyle name="Hyperlink 60" xfId="30429" hidden="1"/>
    <cellStyle name="Hyperlink 60" xfId="29212" hidden="1"/>
    <cellStyle name="Hyperlink 60" xfId="30933" hidden="1"/>
    <cellStyle name="Hyperlink 60" xfId="31263"/>
    <cellStyle name="Hyperlink 60 2" xfId="1906"/>
    <cellStyle name="Hyperlink 60 3" xfId="1907"/>
    <cellStyle name="Hyperlink 60 9" xfId="32697"/>
    <cellStyle name="Hyperlink 60_AGL" xfId="32698"/>
    <cellStyle name="Hyperlink 61" xfId="349" hidden="1"/>
    <cellStyle name="Hyperlink 61" xfId="683" hidden="1"/>
    <cellStyle name="Hyperlink 61" xfId="2347" hidden="1"/>
    <cellStyle name="Hyperlink 61" xfId="2681" hidden="1"/>
    <cellStyle name="Hyperlink 61" xfId="3729" hidden="1"/>
    <cellStyle name="Hyperlink 61" xfId="2848" hidden="1"/>
    <cellStyle name="Hyperlink 61" xfId="5199" hidden="1"/>
    <cellStyle name="Hyperlink 61" xfId="3929" hidden="1"/>
    <cellStyle name="Hyperlink 61" xfId="6159" hidden="1"/>
    <cellStyle name="Hyperlink 61" xfId="4096" hidden="1"/>
    <cellStyle name="Hyperlink 61" xfId="7142" hidden="1"/>
    <cellStyle name="Hyperlink 61" xfId="5530" hidden="1"/>
    <cellStyle name="Hyperlink 61" xfId="8099" hidden="1"/>
    <cellStyle name="Hyperlink 61" xfId="6505" hidden="1"/>
    <cellStyle name="Hyperlink 61" xfId="9017" hidden="1"/>
    <cellStyle name="Hyperlink 61" xfId="7471" hidden="1"/>
    <cellStyle name="Hyperlink 61" xfId="9805" hidden="1"/>
    <cellStyle name="Hyperlink 61" xfId="8420" hidden="1"/>
    <cellStyle name="Hyperlink 61" xfId="10313" hidden="1"/>
    <cellStyle name="Hyperlink 61" xfId="10643" hidden="1"/>
    <cellStyle name="Hyperlink 61" xfId="11677" hidden="1"/>
    <cellStyle name="Hyperlink 61" xfId="12011" hidden="1"/>
    <cellStyle name="Hyperlink 61" xfId="13559" hidden="1"/>
    <cellStyle name="Hyperlink 61" xfId="13893" hidden="1"/>
    <cellStyle name="Hyperlink 61" xfId="14940" hidden="1"/>
    <cellStyle name="Hyperlink 61" xfId="14060" hidden="1"/>
    <cellStyle name="Hyperlink 61" xfId="16410" hidden="1"/>
    <cellStyle name="Hyperlink 61" xfId="15140" hidden="1"/>
    <cellStyle name="Hyperlink 61" xfId="17370" hidden="1"/>
    <cellStyle name="Hyperlink 61" xfId="15307" hidden="1"/>
    <cellStyle name="Hyperlink 61" xfId="18353" hidden="1"/>
    <cellStyle name="Hyperlink 61" xfId="16741" hidden="1"/>
    <cellStyle name="Hyperlink 61" xfId="19310" hidden="1"/>
    <cellStyle name="Hyperlink 61" xfId="17716" hidden="1"/>
    <cellStyle name="Hyperlink 61" xfId="20228" hidden="1"/>
    <cellStyle name="Hyperlink 61" xfId="18682" hidden="1"/>
    <cellStyle name="Hyperlink 61" xfId="21016" hidden="1"/>
    <cellStyle name="Hyperlink 61" xfId="19631" hidden="1"/>
    <cellStyle name="Hyperlink 61" xfId="21524" hidden="1"/>
    <cellStyle name="Hyperlink 61" xfId="21854" hidden="1"/>
    <cellStyle name="Hyperlink 61" xfId="13019" hidden="1"/>
    <cellStyle name="Hyperlink 61" xfId="12168" hidden="1"/>
    <cellStyle name="Hyperlink 61" xfId="23249" hidden="1"/>
    <cellStyle name="Hyperlink 61" xfId="23583" hidden="1"/>
    <cellStyle name="Hyperlink 61" xfId="24356" hidden="1"/>
    <cellStyle name="Hyperlink 61" xfId="23750" hidden="1"/>
    <cellStyle name="Hyperlink 61" xfId="25823" hidden="1"/>
    <cellStyle name="Hyperlink 61" xfId="24556" hidden="1"/>
    <cellStyle name="Hyperlink 61" xfId="26782" hidden="1"/>
    <cellStyle name="Hyperlink 61" xfId="24720" hidden="1"/>
    <cellStyle name="Hyperlink 61" xfId="27765" hidden="1"/>
    <cellStyle name="Hyperlink 61" xfId="26154" hidden="1"/>
    <cellStyle name="Hyperlink 61" xfId="28722" hidden="1"/>
    <cellStyle name="Hyperlink 61" xfId="27128" hidden="1"/>
    <cellStyle name="Hyperlink 61" xfId="29640" hidden="1"/>
    <cellStyle name="Hyperlink 61" xfId="28094" hidden="1"/>
    <cellStyle name="Hyperlink 61" xfId="30427" hidden="1"/>
    <cellStyle name="Hyperlink 61" xfId="29043" hidden="1"/>
    <cellStyle name="Hyperlink 61" xfId="30935" hidden="1"/>
    <cellStyle name="Hyperlink 61" xfId="31265"/>
    <cellStyle name="Hyperlink 61 2" xfId="1908"/>
    <cellStyle name="Hyperlink 61 3" xfId="1909"/>
    <cellStyle name="Hyperlink 61 9" xfId="32699"/>
    <cellStyle name="Hyperlink 61_AGL" xfId="32700"/>
    <cellStyle name="Hyperlink 62" xfId="351" hidden="1"/>
    <cellStyle name="Hyperlink 62" xfId="685" hidden="1"/>
    <cellStyle name="Hyperlink 62" xfId="2349" hidden="1"/>
    <cellStyle name="Hyperlink 62" xfId="2683" hidden="1"/>
    <cellStyle name="Hyperlink 62" xfId="3727" hidden="1"/>
    <cellStyle name="Hyperlink 62" xfId="2834" hidden="1"/>
    <cellStyle name="Hyperlink 62" xfId="5197" hidden="1"/>
    <cellStyle name="Hyperlink 62" xfId="3933" hidden="1"/>
    <cellStyle name="Hyperlink 62" xfId="6157" hidden="1"/>
    <cellStyle name="Hyperlink 62" xfId="4588" hidden="1"/>
    <cellStyle name="Hyperlink 62" xfId="7140" hidden="1"/>
    <cellStyle name="Hyperlink 62" xfId="5721" hidden="1"/>
    <cellStyle name="Hyperlink 62" xfId="8097" hidden="1"/>
    <cellStyle name="Hyperlink 62" xfId="6716" hidden="1"/>
    <cellStyle name="Hyperlink 62" xfId="9015" hidden="1"/>
    <cellStyle name="Hyperlink 62" xfId="7674" hidden="1"/>
    <cellStyle name="Hyperlink 62" xfId="9803" hidden="1"/>
    <cellStyle name="Hyperlink 62" xfId="8604" hidden="1"/>
    <cellStyle name="Hyperlink 62" xfId="10315" hidden="1"/>
    <cellStyle name="Hyperlink 62" xfId="10645" hidden="1"/>
    <cellStyle name="Hyperlink 62" xfId="11679" hidden="1"/>
    <cellStyle name="Hyperlink 62" xfId="12013" hidden="1"/>
    <cellStyle name="Hyperlink 62" xfId="13561" hidden="1"/>
    <cellStyle name="Hyperlink 62" xfId="13895" hidden="1"/>
    <cellStyle name="Hyperlink 62" xfId="14938" hidden="1"/>
    <cellStyle name="Hyperlink 62" xfId="14046" hidden="1"/>
    <cellStyle name="Hyperlink 62" xfId="16408" hidden="1"/>
    <cellStyle name="Hyperlink 62" xfId="15144" hidden="1"/>
    <cellStyle name="Hyperlink 62" xfId="17368" hidden="1"/>
    <cellStyle name="Hyperlink 62" xfId="15799" hidden="1"/>
    <cellStyle name="Hyperlink 62" xfId="18351" hidden="1"/>
    <cellStyle name="Hyperlink 62" xfId="16932" hidden="1"/>
    <cellStyle name="Hyperlink 62" xfId="19308" hidden="1"/>
    <cellStyle name="Hyperlink 62" xfId="17927" hidden="1"/>
    <cellStyle name="Hyperlink 62" xfId="20226" hidden="1"/>
    <cellStyle name="Hyperlink 62" xfId="18885" hidden="1"/>
    <cellStyle name="Hyperlink 62" xfId="21014" hidden="1"/>
    <cellStyle name="Hyperlink 62" xfId="19815" hidden="1"/>
    <cellStyle name="Hyperlink 62" xfId="21526" hidden="1"/>
    <cellStyle name="Hyperlink 62" xfId="21856" hidden="1"/>
    <cellStyle name="Hyperlink 62" xfId="13017" hidden="1"/>
    <cellStyle name="Hyperlink 62" xfId="12156" hidden="1"/>
    <cellStyle name="Hyperlink 62" xfId="23251" hidden="1"/>
    <cellStyle name="Hyperlink 62" xfId="23585" hidden="1"/>
    <cellStyle name="Hyperlink 62" xfId="24354" hidden="1"/>
    <cellStyle name="Hyperlink 62" xfId="23736" hidden="1"/>
    <cellStyle name="Hyperlink 62" xfId="25821" hidden="1"/>
    <cellStyle name="Hyperlink 62" xfId="24560" hidden="1"/>
    <cellStyle name="Hyperlink 62" xfId="26780" hidden="1"/>
    <cellStyle name="Hyperlink 62" xfId="25212" hidden="1"/>
    <cellStyle name="Hyperlink 62" xfId="27763" hidden="1"/>
    <cellStyle name="Hyperlink 62" xfId="26344" hidden="1"/>
    <cellStyle name="Hyperlink 62" xfId="28720" hidden="1"/>
    <cellStyle name="Hyperlink 62" xfId="27339" hidden="1"/>
    <cellStyle name="Hyperlink 62" xfId="29638" hidden="1"/>
    <cellStyle name="Hyperlink 62" xfId="28297" hidden="1"/>
    <cellStyle name="Hyperlink 62" xfId="30425" hidden="1"/>
    <cellStyle name="Hyperlink 62" xfId="29227" hidden="1"/>
    <cellStyle name="Hyperlink 62" xfId="30937" hidden="1"/>
    <cellStyle name="Hyperlink 62" xfId="31267"/>
    <cellStyle name="Hyperlink 62 2" xfId="1910"/>
    <cellStyle name="Hyperlink 62 3" xfId="1911"/>
    <cellStyle name="Hyperlink 62 9" xfId="32701"/>
    <cellStyle name="Hyperlink 62_AGL" xfId="32702"/>
    <cellStyle name="Hyperlink 63" xfId="353" hidden="1"/>
    <cellStyle name="Hyperlink 63" xfId="687" hidden="1"/>
    <cellStyle name="Hyperlink 63" xfId="2351" hidden="1"/>
    <cellStyle name="Hyperlink 63" xfId="2685" hidden="1"/>
    <cellStyle name="Hyperlink 63" xfId="3725" hidden="1"/>
    <cellStyle name="Hyperlink 63" xfId="3464" hidden="1"/>
    <cellStyle name="Hyperlink 63" xfId="5195" hidden="1"/>
    <cellStyle name="Hyperlink 63" xfId="3937" hidden="1"/>
    <cellStyle name="Hyperlink 63" xfId="6155" hidden="1"/>
    <cellStyle name="Hyperlink 63" xfId="4771" hidden="1"/>
    <cellStyle name="Hyperlink 63" xfId="7138" hidden="1"/>
    <cellStyle name="Hyperlink 63" xfId="5531" hidden="1"/>
    <cellStyle name="Hyperlink 63" xfId="8095" hidden="1"/>
    <cellStyle name="Hyperlink 63" xfId="5502" hidden="1"/>
    <cellStyle name="Hyperlink 63" xfId="9013" hidden="1"/>
    <cellStyle name="Hyperlink 63" xfId="6664" hidden="1"/>
    <cellStyle name="Hyperlink 63" xfId="9801" hidden="1"/>
    <cellStyle name="Hyperlink 63" xfId="7624" hidden="1"/>
    <cellStyle name="Hyperlink 63" xfId="10317" hidden="1"/>
    <cellStyle name="Hyperlink 63" xfId="10647" hidden="1"/>
    <cellStyle name="Hyperlink 63" xfId="11681" hidden="1"/>
    <cellStyle name="Hyperlink 63" xfId="12015" hidden="1"/>
    <cellStyle name="Hyperlink 63" xfId="13563" hidden="1"/>
    <cellStyle name="Hyperlink 63" xfId="13897" hidden="1"/>
    <cellStyle name="Hyperlink 63" xfId="14936" hidden="1"/>
    <cellStyle name="Hyperlink 63" xfId="14675" hidden="1"/>
    <cellStyle name="Hyperlink 63" xfId="16406" hidden="1"/>
    <cellStyle name="Hyperlink 63" xfId="15148" hidden="1"/>
    <cellStyle name="Hyperlink 63" xfId="17366" hidden="1"/>
    <cellStyle name="Hyperlink 63" xfId="15982" hidden="1"/>
    <cellStyle name="Hyperlink 63" xfId="18349" hidden="1"/>
    <cellStyle name="Hyperlink 63" xfId="16742" hidden="1"/>
    <cellStyle name="Hyperlink 63" xfId="19306" hidden="1"/>
    <cellStyle name="Hyperlink 63" xfId="16713" hidden="1"/>
    <cellStyle name="Hyperlink 63" xfId="20224" hidden="1"/>
    <cellStyle name="Hyperlink 63" xfId="17875" hidden="1"/>
    <cellStyle name="Hyperlink 63" xfId="21012" hidden="1"/>
    <cellStyle name="Hyperlink 63" xfId="18835" hidden="1"/>
    <cellStyle name="Hyperlink 63" xfId="21528" hidden="1"/>
    <cellStyle name="Hyperlink 63" xfId="21858" hidden="1"/>
    <cellStyle name="Hyperlink 63" xfId="13015" hidden="1"/>
    <cellStyle name="Hyperlink 63" xfId="12759" hidden="1"/>
    <cellStyle name="Hyperlink 63" xfId="23253" hidden="1"/>
    <cellStyle name="Hyperlink 63" xfId="23587" hidden="1"/>
    <cellStyle name="Hyperlink 63" xfId="24352" hidden="1"/>
    <cellStyle name="Hyperlink 63" xfId="24234" hidden="1"/>
    <cellStyle name="Hyperlink 63" xfId="25819" hidden="1"/>
    <cellStyle name="Hyperlink 63" xfId="24564" hidden="1"/>
    <cellStyle name="Hyperlink 63" xfId="26778" hidden="1"/>
    <cellStyle name="Hyperlink 63" xfId="25395" hidden="1"/>
    <cellStyle name="Hyperlink 63" xfId="27761" hidden="1"/>
    <cellStyle name="Hyperlink 63" xfId="26155" hidden="1"/>
    <cellStyle name="Hyperlink 63" xfId="28718" hidden="1"/>
    <cellStyle name="Hyperlink 63" xfId="26126" hidden="1"/>
    <cellStyle name="Hyperlink 63" xfId="29636" hidden="1"/>
    <cellStyle name="Hyperlink 63" xfId="27287" hidden="1"/>
    <cellStyle name="Hyperlink 63" xfId="30423" hidden="1"/>
    <cellStyle name="Hyperlink 63" xfId="28247" hidden="1"/>
    <cellStyle name="Hyperlink 63" xfId="30939" hidden="1"/>
    <cellStyle name="Hyperlink 63" xfId="31269"/>
    <cellStyle name="Hyperlink 63 2" xfId="1912"/>
    <cellStyle name="Hyperlink 63 3" xfId="1913"/>
    <cellStyle name="Hyperlink 63 9" xfId="32703"/>
    <cellStyle name="Hyperlink 63_AGL" xfId="32704"/>
    <cellStyle name="Hyperlink 64" xfId="355" hidden="1"/>
    <cellStyle name="Hyperlink 64" xfId="689" hidden="1"/>
    <cellStyle name="Hyperlink 64" xfId="2353" hidden="1"/>
    <cellStyle name="Hyperlink 64" xfId="2687" hidden="1"/>
    <cellStyle name="Hyperlink 64" xfId="3723" hidden="1"/>
    <cellStyle name="Hyperlink 64" xfId="2846" hidden="1"/>
    <cellStyle name="Hyperlink 64" xfId="5193" hidden="1"/>
    <cellStyle name="Hyperlink 64" xfId="3941" hidden="1"/>
    <cellStyle name="Hyperlink 64" xfId="6153" hidden="1"/>
    <cellStyle name="Hyperlink 64" xfId="4756" hidden="1"/>
    <cellStyle name="Hyperlink 64" xfId="7136" hidden="1"/>
    <cellStyle name="Hyperlink 64" xfId="5739" hidden="1"/>
    <cellStyle name="Hyperlink 64" xfId="8093" hidden="1"/>
    <cellStyle name="Hyperlink 64" xfId="6317" hidden="1"/>
    <cellStyle name="Hyperlink 64" xfId="9011" hidden="1"/>
    <cellStyle name="Hyperlink 64" xfId="7284" hidden="1"/>
    <cellStyle name="Hyperlink 64" xfId="9799" hidden="1"/>
    <cellStyle name="Hyperlink 64" xfId="8241" hidden="1"/>
    <cellStyle name="Hyperlink 64" xfId="10319" hidden="1"/>
    <cellStyle name="Hyperlink 64" xfId="10649" hidden="1"/>
    <cellStyle name="Hyperlink 64" xfId="11683" hidden="1"/>
    <cellStyle name="Hyperlink 64" xfId="12017" hidden="1"/>
    <cellStyle name="Hyperlink 64" xfId="13565" hidden="1"/>
    <cellStyle name="Hyperlink 64" xfId="13899" hidden="1"/>
    <cellStyle name="Hyperlink 64" xfId="14934" hidden="1"/>
    <cellStyle name="Hyperlink 64" xfId="14058" hidden="1"/>
    <cellStyle name="Hyperlink 64" xfId="16404" hidden="1"/>
    <cellStyle name="Hyperlink 64" xfId="15152" hidden="1"/>
    <cellStyle name="Hyperlink 64" xfId="17364" hidden="1"/>
    <cellStyle name="Hyperlink 64" xfId="15967" hidden="1"/>
    <cellStyle name="Hyperlink 64" xfId="18347" hidden="1"/>
    <cellStyle name="Hyperlink 64" xfId="16950" hidden="1"/>
    <cellStyle name="Hyperlink 64" xfId="19304" hidden="1"/>
    <cellStyle name="Hyperlink 64" xfId="17528" hidden="1"/>
    <cellStyle name="Hyperlink 64" xfId="20222" hidden="1"/>
    <cellStyle name="Hyperlink 64" xfId="18495" hidden="1"/>
    <cellStyle name="Hyperlink 64" xfId="21010" hidden="1"/>
    <cellStyle name="Hyperlink 64" xfId="19452" hidden="1"/>
    <cellStyle name="Hyperlink 64" xfId="21530" hidden="1"/>
    <cellStyle name="Hyperlink 64" xfId="21860" hidden="1"/>
    <cellStyle name="Hyperlink 64" xfId="13013" hidden="1"/>
    <cellStyle name="Hyperlink 64" xfId="12166" hidden="1"/>
    <cellStyle name="Hyperlink 64" xfId="23255" hidden="1"/>
    <cellStyle name="Hyperlink 64" xfId="23589" hidden="1"/>
    <cellStyle name="Hyperlink 64" xfId="24350" hidden="1"/>
    <cellStyle name="Hyperlink 64" xfId="23748" hidden="1"/>
    <cellStyle name="Hyperlink 64" xfId="25817" hidden="1"/>
    <cellStyle name="Hyperlink 64" xfId="24568" hidden="1"/>
    <cellStyle name="Hyperlink 64" xfId="26776" hidden="1"/>
    <cellStyle name="Hyperlink 64" xfId="25380" hidden="1"/>
    <cellStyle name="Hyperlink 64" xfId="27759" hidden="1"/>
    <cellStyle name="Hyperlink 64" xfId="26362" hidden="1"/>
    <cellStyle name="Hyperlink 64" xfId="28716" hidden="1"/>
    <cellStyle name="Hyperlink 64" xfId="26940" hidden="1"/>
    <cellStyle name="Hyperlink 64" xfId="29634" hidden="1"/>
    <cellStyle name="Hyperlink 64" xfId="27907" hidden="1"/>
    <cellStyle name="Hyperlink 64" xfId="30421" hidden="1"/>
    <cellStyle name="Hyperlink 64" xfId="28864" hidden="1"/>
    <cellStyle name="Hyperlink 64" xfId="30941" hidden="1"/>
    <cellStyle name="Hyperlink 64" xfId="31271"/>
    <cellStyle name="Hyperlink 64 2" xfId="1914"/>
    <cellStyle name="Hyperlink 64 3" xfId="1915"/>
    <cellStyle name="Hyperlink 64 9" xfId="32705"/>
    <cellStyle name="Hyperlink 64_AGL" xfId="32706"/>
    <cellStyle name="Hyperlink 65" xfId="357" hidden="1"/>
    <cellStyle name="Hyperlink 65" xfId="691" hidden="1"/>
    <cellStyle name="Hyperlink 65" xfId="2355" hidden="1"/>
    <cellStyle name="Hyperlink 65" xfId="2689" hidden="1"/>
    <cellStyle name="Hyperlink 65" xfId="3721" hidden="1"/>
    <cellStyle name="Hyperlink 65" xfId="2832" hidden="1"/>
    <cellStyle name="Hyperlink 65" xfId="5191" hidden="1"/>
    <cellStyle name="Hyperlink 65" xfId="3945" hidden="1"/>
    <cellStyle name="Hyperlink 65" xfId="6151" hidden="1"/>
    <cellStyle name="Hyperlink 65" xfId="4690" hidden="1"/>
    <cellStyle name="Hyperlink 65" xfId="7134" hidden="1"/>
    <cellStyle name="Hyperlink 65" xfId="4715" hidden="1"/>
    <cellStyle name="Hyperlink 65" xfId="8091" hidden="1"/>
    <cellStyle name="Hyperlink 65" xfId="5625" hidden="1"/>
    <cellStyle name="Hyperlink 65" xfId="9009" hidden="1"/>
    <cellStyle name="Hyperlink 65" xfId="6834" hidden="1"/>
    <cellStyle name="Hyperlink 65" xfId="9797" hidden="1"/>
    <cellStyle name="Hyperlink 65" xfId="7791" hidden="1"/>
    <cellStyle name="Hyperlink 65" xfId="10321" hidden="1"/>
    <cellStyle name="Hyperlink 65" xfId="10651" hidden="1"/>
    <cellStyle name="Hyperlink 65" xfId="11685" hidden="1"/>
    <cellStyle name="Hyperlink 65" xfId="12019" hidden="1"/>
    <cellStyle name="Hyperlink 65" xfId="13567" hidden="1"/>
    <cellStyle name="Hyperlink 65" xfId="13901" hidden="1"/>
    <cellStyle name="Hyperlink 65" xfId="14932" hidden="1"/>
    <cellStyle name="Hyperlink 65" xfId="14044" hidden="1"/>
    <cellStyle name="Hyperlink 65" xfId="16402" hidden="1"/>
    <cellStyle name="Hyperlink 65" xfId="15156" hidden="1"/>
    <cellStyle name="Hyperlink 65" xfId="17362" hidden="1"/>
    <cellStyle name="Hyperlink 65" xfId="15901" hidden="1"/>
    <cellStyle name="Hyperlink 65" xfId="18345" hidden="1"/>
    <cellStyle name="Hyperlink 65" xfId="15926" hidden="1"/>
    <cellStyle name="Hyperlink 65" xfId="19302" hidden="1"/>
    <cellStyle name="Hyperlink 65" xfId="16836" hidden="1"/>
    <cellStyle name="Hyperlink 65" xfId="20220" hidden="1"/>
    <cellStyle name="Hyperlink 65" xfId="18045" hidden="1"/>
    <cellStyle name="Hyperlink 65" xfId="21008" hidden="1"/>
    <cellStyle name="Hyperlink 65" xfId="19002" hidden="1"/>
    <cellStyle name="Hyperlink 65" xfId="21532" hidden="1"/>
    <cellStyle name="Hyperlink 65" xfId="21862" hidden="1"/>
    <cellStyle name="Hyperlink 65" xfId="13011" hidden="1"/>
    <cellStyle name="Hyperlink 65" xfId="12154" hidden="1"/>
    <cellStyle name="Hyperlink 65" xfId="23257" hidden="1"/>
    <cellStyle name="Hyperlink 65" xfId="23591" hidden="1"/>
    <cellStyle name="Hyperlink 65" xfId="24348" hidden="1"/>
    <cellStyle name="Hyperlink 65" xfId="23734" hidden="1"/>
    <cellStyle name="Hyperlink 65" xfId="25815" hidden="1"/>
    <cellStyle name="Hyperlink 65" xfId="24572" hidden="1"/>
    <cellStyle name="Hyperlink 65" xfId="26774" hidden="1"/>
    <cellStyle name="Hyperlink 65" xfId="25314" hidden="1"/>
    <cellStyle name="Hyperlink 65" xfId="27757" hidden="1"/>
    <cellStyle name="Hyperlink 65" xfId="25339" hidden="1"/>
    <cellStyle name="Hyperlink 65" xfId="28714" hidden="1"/>
    <cellStyle name="Hyperlink 65" xfId="26248" hidden="1"/>
    <cellStyle name="Hyperlink 65" xfId="29632" hidden="1"/>
    <cellStyle name="Hyperlink 65" xfId="27457" hidden="1"/>
    <cellStyle name="Hyperlink 65" xfId="30419" hidden="1"/>
    <cellStyle name="Hyperlink 65" xfId="28414" hidden="1"/>
    <cellStyle name="Hyperlink 65" xfId="30943" hidden="1"/>
    <cellStyle name="Hyperlink 65" xfId="31273"/>
    <cellStyle name="Hyperlink 65 2" xfId="1916"/>
    <cellStyle name="Hyperlink 65 3" xfId="1917"/>
    <cellStyle name="Hyperlink 65 9" xfId="32707"/>
    <cellStyle name="Hyperlink 65_AGL" xfId="32708"/>
    <cellStyle name="Hyperlink 66" xfId="359" hidden="1"/>
    <cellStyle name="Hyperlink 66" xfId="693" hidden="1"/>
    <cellStyle name="Hyperlink 66" xfId="2357" hidden="1"/>
    <cellStyle name="Hyperlink 66" xfId="2691" hidden="1"/>
    <cellStyle name="Hyperlink 66" xfId="3719" hidden="1"/>
    <cellStyle name="Hyperlink 66" xfId="3463" hidden="1"/>
    <cellStyle name="Hyperlink 66" xfId="5189" hidden="1"/>
    <cellStyle name="Hyperlink 66" xfId="3949" hidden="1"/>
    <cellStyle name="Hyperlink 66" xfId="6149" hidden="1"/>
    <cellStyle name="Hyperlink 66" xfId="4835" hidden="1"/>
    <cellStyle name="Hyperlink 66" xfId="7132" hidden="1"/>
    <cellStyle name="Hyperlink 66" xfId="5341" hidden="1"/>
    <cellStyle name="Hyperlink 66" xfId="8089" hidden="1"/>
    <cellStyle name="Hyperlink 66" xfId="6537" hidden="1"/>
    <cellStyle name="Hyperlink 66" xfId="9007" hidden="1"/>
    <cellStyle name="Hyperlink 66" xfId="7503" hidden="1"/>
    <cellStyle name="Hyperlink 66" xfId="9795" hidden="1"/>
    <cellStyle name="Hyperlink 66" xfId="8451" hidden="1"/>
    <cellStyle name="Hyperlink 66" xfId="10323" hidden="1"/>
    <cellStyle name="Hyperlink 66" xfId="10653" hidden="1"/>
    <cellStyle name="Hyperlink 66" xfId="11687" hidden="1"/>
    <cellStyle name="Hyperlink 66" xfId="12021" hidden="1"/>
    <cellStyle name="Hyperlink 66" xfId="13569" hidden="1"/>
    <cellStyle name="Hyperlink 66" xfId="13903" hidden="1"/>
    <cellStyle name="Hyperlink 66" xfId="14930" hidden="1"/>
    <cellStyle name="Hyperlink 66" xfId="14674" hidden="1"/>
    <cellStyle name="Hyperlink 66" xfId="16400" hidden="1"/>
    <cellStyle name="Hyperlink 66" xfId="15160" hidden="1"/>
    <cellStyle name="Hyperlink 66" xfId="17360" hidden="1"/>
    <cellStyle name="Hyperlink 66" xfId="16046" hidden="1"/>
    <cellStyle name="Hyperlink 66" xfId="18343" hidden="1"/>
    <cellStyle name="Hyperlink 66" xfId="16552" hidden="1"/>
    <cellStyle name="Hyperlink 66" xfId="19300" hidden="1"/>
    <cellStyle name="Hyperlink 66" xfId="17748" hidden="1"/>
    <cellStyle name="Hyperlink 66" xfId="20218" hidden="1"/>
    <cellStyle name="Hyperlink 66" xfId="18714" hidden="1"/>
    <cellStyle name="Hyperlink 66" xfId="21006" hidden="1"/>
    <cellStyle name="Hyperlink 66" xfId="19662" hidden="1"/>
    <cellStyle name="Hyperlink 66" xfId="21534" hidden="1"/>
    <cellStyle name="Hyperlink 66" xfId="21864" hidden="1"/>
    <cellStyle name="Hyperlink 66" xfId="13009" hidden="1"/>
    <cellStyle name="Hyperlink 66" xfId="12758" hidden="1"/>
    <cellStyle name="Hyperlink 66" xfId="23259" hidden="1"/>
    <cellStyle name="Hyperlink 66" xfId="23593" hidden="1"/>
    <cellStyle name="Hyperlink 66" xfId="24346" hidden="1"/>
    <cellStyle name="Hyperlink 66" xfId="24233" hidden="1"/>
    <cellStyle name="Hyperlink 66" xfId="25813" hidden="1"/>
    <cellStyle name="Hyperlink 66" xfId="24576" hidden="1"/>
    <cellStyle name="Hyperlink 66" xfId="26772" hidden="1"/>
    <cellStyle name="Hyperlink 66" xfId="25459" hidden="1"/>
    <cellStyle name="Hyperlink 66" xfId="27755" hidden="1"/>
    <cellStyle name="Hyperlink 66" xfId="25965" hidden="1"/>
    <cellStyle name="Hyperlink 66" xfId="28712" hidden="1"/>
    <cellStyle name="Hyperlink 66" xfId="27160" hidden="1"/>
    <cellStyle name="Hyperlink 66" xfId="29630" hidden="1"/>
    <cellStyle name="Hyperlink 66" xfId="28126" hidden="1"/>
    <cellStyle name="Hyperlink 66" xfId="30417" hidden="1"/>
    <cellStyle name="Hyperlink 66" xfId="29074" hidden="1"/>
    <cellStyle name="Hyperlink 66" xfId="30945" hidden="1"/>
    <cellStyle name="Hyperlink 66" xfId="31275"/>
    <cellStyle name="Hyperlink 66 2" xfId="1918"/>
    <cellStyle name="Hyperlink 66 3" xfId="1919"/>
    <cellStyle name="Hyperlink 66 9" xfId="32709"/>
    <cellStyle name="Hyperlink 66_AGL" xfId="32710"/>
    <cellStyle name="Hyperlink 67" xfId="361" hidden="1"/>
    <cellStyle name="Hyperlink 67" xfId="695" hidden="1"/>
    <cellStyle name="Hyperlink 67" xfId="2359" hidden="1"/>
    <cellStyle name="Hyperlink 67" xfId="2693" hidden="1"/>
    <cellStyle name="Hyperlink 67" xfId="3717" hidden="1"/>
    <cellStyle name="Hyperlink 67" xfId="2855" hidden="1"/>
    <cellStyle name="Hyperlink 67" xfId="5187" hidden="1"/>
    <cellStyle name="Hyperlink 67" xfId="3953" hidden="1"/>
    <cellStyle name="Hyperlink 67" xfId="6147" hidden="1"/>
    <cellStyle name="Hyperlink 67" xfId="4903" hidden="1"/>
    <cellStyle name="Hyperlink 67" xfId="7130" hidden="1"/>
    <cellStyle name="Hyperlink 67" xfId="4889" hidden="1"/>
    <cellStyle name="Hyperlink 67" xfId="8087" hidden="1"/>
    <cellStyle name="Hyperlink 67" xfId="6718" hidden="1"/>
    <cellStyle name="Hyperlink 67" xfId="9005" hidden="1"/>
    <cellStyle name="Hyperlink 67" xfId="7676" hidden="1"/>
    <cellStyle name="Hyperlink 67" xfId="9793" hidden="1"/>
    <cellStyle name="Hyperlink 67" xfId="8606" hidden="1"/>
    <cellStyle name="Hyperlink 67" xfId="10325" hidden="1"/>
    <cellStyle name="Hyperlink 67" xfId="10655" hidden="1"/>
    <cellStyle name="Hyperlink 67" xfId="11689" hidden="1"/>
    <cellStyle name="Hyperlink 67" xfId="12023" hidden="1"/>
    <cellStyle name="Hyperlink 67" xfId="13571" hidden="1"/>
    <cellStyle name="Hyperlink 67" xfId="13905" hidden="1"/>
    <cellStyle name="Hyperlink 67" xfId="14928" hidden="1"/>
    <cellStyle name="Hyperlink 67" xfId="14067" hidden="1"/>
    <cellStyle name="Hyperlink 67" xfId="16398" hidden="1"/>
    <cellStyle name="Hyperlink 67" xfId="15164" hidden="1"/>
    <cellStyle name="Hyperlink 67" xfId="17358" hidden="1"/>
    <cellStyle name="Hyperlink 67" xfId="16114" hidden="1"/>
    <cellStyle name="Hyperlink 67" xfId="18341" hidden="1"/>
    <cellStyle name="Hyperlink 67" xfId="16100" hidden="1"/>
    <cellStyle name="Hyperlink 67" xfId="19298" hidden="1"/>
    <cellStyle name="Hyperlink 67" xfId="17929" hidden="1"/>
    <cellStyle name="Hyperlink 67" xfId="20216" hidden="1"/>
    <cellStyle name="Hyperlink 67" xfId="18887" hidden="1"/>
    <cellStyle name="Hyperlink 67" xfId="21004" hidden="1"/>
    <cellStyle name="Hyperlink 67" xfId="19817" hidden="1"/>
    <cellStyle name="Hyperlink 67" xfId="21536" hidden="1"/>
    <cellStyle name="Hyperlink 67" xfId="21866" hidden="1"/>
    <cellStyle name="Hyperlink 67" xfId="13007" hidden="1"/>
    <cellStyle name="Hyperlink 67" xfId="12164" hidden="1"/>
    <cellStyle name="Hyperlink 67" xfId="23261" hidden="1"/>
    <cellStyle name="Hyperlink 67" xfId="23595" hidden="1"/>
    <cellStyle name="Hyperlink 67" xfId="24344" hidden="1"/>
    <cellStyle name="Hyperlink 67" xfId="23757" hidden="1"/>
    <cellStyle name="Hyperlink 67" xfId="25811" hidden="1"/>
    <cellStyle name="Hyperlink 67" xfId="24580" hidden="1"/>
    <cellStyle name="Hyperlink 67" xfId="26770" hidden="1"/>
    <cellStyle name="Hyperlink 67" xfId="25527" hidden="1"/>
    <cellStyle name="Hyperlink 67" xfId="27753" hidden="1"/>
    <cellStyle name="Hyperlink 67" xfId="25513" hidden="1"/>
    <cellStyle name="Hyperlink 67" xfId="28710" hidden="1"/>
    <cellStyle name="Hyperlink 67" xfId="27341" hidden="1"/>
    <cellStyle name="Hyperlink 67" xfId="29628" hidden="1"/>
    <cellStyle name="Hyperlink 67" xfId="28299" hidden="1"/>
    <cellStyle name="Hyperlink 67" xfId="30415" hidden="1"/>
    <cellStyle name="Hyperlink 67" xfId="29229" hidden="1"/>
    <cellStyle name="Hyperlink 67" xfId="30947" hidden="1"/>
    <cellStyle name="Hyperlink 67" xfId="31277"/>
    <cellStyle name="Hyperlink 67 2" xfId="1920"/>
    <cellStyle name="Hyperlink 67 3" xfId="1921"/>
    <cellStyle name="Hyperlink 67 9" xfId="32711"/>
    <cellStyle name="Hyperlink 67_AGL" xfId="32712"/>
    <cellStyle name="Hyperlink 68" xfId="363" hidden="1"/>
    <cellStyle name="Hyperlink 68" xfId="697" hidden="1"/>
    <cellStyle name="Hyperlink 68" xfId="2361" hidden="1"/>
    <cellStyle name="Hyperlink 68" xfId="2695" hidden="1"/>
    <cellStyle name="Hyperlink 68" xfId="3715" hidden="1"/>
    <cellStyle name="Hyperlink 68" xfId="2841" hidden="1"/>
    <cellStyle name="Hyperlink 68" xfId="5185" hidden="1"/>
    <cellStyle name="Hyperlink 68" xfId="3957" hidden="1"/>
    <cellStyle name="Hyperlink 68" xfId="6145" hidden="1"/>
    <cellStyle name="Hyperlink 68" xfId="4744" hidden="1"/>
    <cellStyle name="Hyperlink 68" xfId="7128" hidden="1"/>
    <cellStyle name="Hyperlink 68" xfId="5563" hidden="1"/>
    <cellStyle name="Hyperlink 68" xfId="8085" hidden="1"/>
    <cellStyle name="Hyperlink 68" xfId="6703" hidden="1"/>
    <cellStyle name="Hyperlink 68" xfId="9003" hidden="1"/>
    <cellStyle name="Hyperlink 68" xfId="7661" hidden="1"/>
    <cellStyle name="Hyperlink 68" xfId="9791" hidden="1"/>
    <cellStyle name="Hyperlink 68" xfId="8594" hidden="1"/>
    <cellStyle name="Hyperlink 68" xfId="10327" hidden="1"/>
    <cellStyle name="Hyperlink 68" xfId="10657" hidden="1"/>
    <cellStyle name="Hyperlink 68" xfId="11691" hidden="1"/>
    <cellStyle name="Hyperlink 68" xfId="12025" hidden="1"/>
    <cellStyle name="Hyperlink 68" xfId="13573" hidden="1"/>
    <cellStyle name="Hyperlink 68" xfId="13907" hidden="1"/>
    <cellStyle name="Hyperlink 68" xfId="14926" hidden="1"/>
    <cellStyle name="Hyperlink 68" xfId="14053" hidden="1"/>
    <cellStyle name="Hyperlink 68" xfId="16396" hidden="1"/>
    <cellStyle name="Hyperlink 68" xfId="15168" hidden="1"/>
    <cellStyle name="Hyperlink 68" xfId="17356" hidden="1"/>
    <cellStyle name="Hyperlink 68" xfId="15955" hidden="1"/>
    <cellStyle name="Hyperlink 68" xfId="18339" hidden="1"/>
    <cellStyle name="Hyperlink 68" xfId="16774" hidden="1"/>
    <cellStyle name="Hyperlink 68" xfId="19296" hidden="1"/>
    <cellStyle name="Hyperlink 68" xfId="17914" hidden="1"/>
    <cellStyle name="Hyperlink 68" xfId="20214" hidden="1"/>
    <cellStyle name="Hyperlink 68" xfId="18872" hidden="1"/>
    <cellStyle name="Hyperlink 68" xfId="21002" hidden="1"/>
    <cellStyle name="Hyperlink 68" xfId="19805" hidden="1"/>
    <cellStyle name="Hyperlink 68" xfId="21538" hidden="1"/>
    <cellStyle name="Hyperlink 68" xfId="21868" hidden="1"/>
    <cellStyle name="Hyperlink 68" xfId="13005" hidden="1"/>
    <cellStyle name="Hyperlink 68" xfId="12152" hidden="1"/>
    <cellStyle name="Hyperlink 68" xfId="23263" hidden="1"/>
    <cellStyle name="Hyperlink 68" xfId="23597" hidden="1"/>
    <cellStyle name="Hyperlink 68" xfId="24342" hidden="1"/>
    <cellStyle name="Hyperlink 68" xfId="23743" hidden="1"/>
    <cellStyle name="Hyperlink 68" xfId="25809" hidden="1"/>
    <cellStyle name="Hyperlink 68" xfId="24584" hidden="1"/>
    <cellStyle name="Hyperlink 68" xfId="26768" hidden="1"/>
    <cellStyle name="Hyperlink 68" xfId="25368" hidden="1"/>
    <cellStyle name="Hyperlink 68" xfId="27751" hidden="1"/>
    <cellStyle name="Hyperlink 68" xfId="26187" hidden="1"/>
    <cellStyle name="Hyperlink 68" xfId="28708" hidden="1"/>
    <cellStyle name="Hyperlink 68" xfId="27326" hidden="1"/>
    <cellStyle name="Hyperlink 68" xfId="29626" hidden="1"/>
    <cellStyle name="Hyperlink 68" xfId="28284" hidden="1"/>
    <cellStyle name="Hyperlink 68" xfId="30413" hidden="1"/>
    <cellStyle name="Hyperlink 68" xfId="29217" hidden="1"/>
    <cellStyle name="Hyperlink 68" xfId="30949" hidden="1"/>
    <cellStyle name="Hyperlink 68" xfId="31279"/>
    <cellStyle name="Hyperlink 68 2" xfId="1922"/>
    <cellStyle name="Hyperlink 68 3" xfId="1923"/>
    <cellStyle name="Hyperlink 68 9" xfId="32713"/>
    <cellStyle name="Hyperlink 68_AGL" xfId="32714"/>
    <cellStyle name="Hyperlink 69" xfId="365" hidden="1"/>
    <cellStyle name="Hyperlink 69" xfId="699" hidden="1"/>
    <cellStyle name="Hyperlink 69" xfId="2363" hidden="1"/>
    <cellStyle name="Hyperlink 69" xfId="2697" hidden="1"/>
    <cellStyle name="Hyperlink 69" xfId="3713" hidden="1"/>
    <cellStyle name="Hyperlink 69" xfId="2828" hidden="1"/>
    <cellStyle name="Hyperlink 69" xfId="5183" hidden="1"/>
    <cellStyle name="Hyperlink 69" xfId="3961" hidden="1"/>
    <cellStyle name="Hyperlink 69" xfId="6143" hidden="1"/>
    <cellStyle name="Hyperlink 69" xfId="4662" hidden="1"/>
    <cellStyle name="Hyperlink 69" xfId="7126" hidden="1"/>
    <cellStyle name="Hyperlink 69" xfId="5741" hidden="1"/>
    <cellStyle name="Hyperlink 69" xfId="8083" hidden="1"/>
    <cellStyle name="Hyperlink 69" xfId="6639" hidden="1"/>
    <cellStyle name="Hyperlink 69" xfId="9001" hidden="1"/>
    <cellStyle name="Hyperlink 69" xfId="7600" hidden="1"/>
    <cellStyle name="Hyperlink 69" xfId="9789" hidden="1"/>
    <cellStyle name="Hyperlink 69" xfId="8538" hidden="1"/>
    <cellStyle name="Hyperlink 69" xfId="10329" hidden="1"/>
    <cellStyle name="Hyperlink 69" xfId="10659" hidden="1"/>
    <cellStyle name="Hyperlink 69" xfId="11693" hidden="1"/>
    <cellStyle name="Hyperlink 69" xfId="12027" hidden="1"/>
    <cellStyle name="Hyperlink 69" xfId="13575" hidden="1"/>
    <cellStyle name="Hyperlink 69" xfId="13909" hidden="1"/>
    <cellStyle name="Hyperlink 69" xfId="14924" hidden="1"/>
    <cellStyle name="Hyperlink 69" xfId="14040" hidden="1"/>
    <cellStyle name="Hyperlink 69" xfId="16394" hidden="1"/>
    <cellStyle name="Hyperlink 69" xfId="15172" hidden="1"/>
    <cellStyle name="Hyperlink 69" xfId="17354" hidden="1"/>
    <cellStyle name="Hyperlink 69" xfId="15873" hidden="1"/>
    <cellStyle name="Hyperlink 69" xfId="18337" hidden="1"/>
    <cellStyle name="Hyperlink 69" xfId="16952" hidden="1"/>
    <cellStyle name="Hyperlink 69" xfId="19294" hidden="1"/>
    <cellStyle name="Hyperlink 69" xfId="17850" hidden="1"/>
    <cellStyle name="Hyperlink 69" xfId="20212" hidden="1"/>
    <cellStyle name="Hyperlink 69" xfId="18811" hidden="1"/>
    <cellStyle name="Hyperlink 69" xfId="21000" hidden="1"/>
    <cellStyle name="Hyperlink 69" xfId="19749" hidden="1"/>
    <cellStyle name="Hyperlink 69" xfId="21540" hidden="1"/>
    <cellStyle name="Hyperlink 69" xfId="21870" hidden="1"/>
    <cellStyle name="Hyperlink 69" xfId="13003" hidden="1"/>
    <cellStyle name="Hyperlink 69" xfId="12757" hidden="1"/>
    <cellStyle name="Hyperlink 69" xfId="23265" hidden="1"/>
    <cellStyle name="Hyperlink 69" xfId="23599" hidden="1"/>
    <cellStyle name="Hyperlink 69" xfId="24340" hidden="1"/>
    <cellStyle name="Hyperlink 69" xfId="23730" hidden="1"/>
    <cellStyle name="Hyperlink 69" xfId="25807" hidden="1"/>
    <cellStyle name="Hyperlink 69" xfId="24588" hidden="1"/>
    <cellStyle name="Hyperlink 69" xfId="26766" hidden="1"/>
    <cellStyle name="Hyperlink 69" xfId="25286" hidden="1"/>
    <cellStyle name="Hyperlink 69" xfId="27749" hidden="1"/>
    <cellStyle name="Hyperlink 69" xfId="26364" hidden="1"/>
    <cellStyle name="Hyperlink 69" xfId="28706" hidden="1"/>
    <cellStyle name="Hyperlink 69" xfId="27262" hidden="1"/>
    <cellStyle name="Hyperlink 69" xfId="29624" hidden="1"/>
    <cellStyle name="Hyperlink 69" xfId="28223" hidden="1"/>
    <cellStyle name="Hyperlink 69" xfId="30411" hidden="1"/>
    <cellStyle name="Hyperlink 69" xfId="29161" hidden="1"/>
    <cellStyle name="Hyperlink 69" xfId="30951" hidden="1"/>
    <cellStyle name="Hyperlink 69" xfId="31281"/>
    <cellStyle name="Hyperlink 69 2" xfId="1924"/>
    <cellStyle name="Hyperlink 69 3" xfId="1925"/>
    <cellStyle name="Hyperlink 69 9" xfId="32715"/>
    <cellStyle name="Hyperlink 69_AGL" xfId="32716"/>
    <cellStyle name="Hyperlink 7" xfId="241" hidden="1"/>
    <cellStyle name="Hyperlink 7" xfId="657" hidden="1"/>
    <cellStyle name="Hyperlink 7" xfId="2239" hidden="1"/>
    <cellStyle name="Hyperlink 7" xfId="2655" hidden="1"/>
    <cellStyle name="Hyperlink 7" xfId="3836" hidden="1"/>
    <cellStyle name="Hyperlink 7" xfId="3469" hidden="1"/>
    <cellStyle name="Hyperlink 7" xfId="4180" hidden="1"/>
    <cellStyle name="Hyperlink 7" xfId="3877" hidden="1"/>
    <cellStyle name="Hyperlink 7" xfId="5093" hidden="1"/>
    <cellStyle name="Hyperlink 7" xfId="4582" hidden="1"/>
    <cellStyle name="Hyperlink 7" xfId="4900" hidden="1"/>
    <cellStyle name="Hyperlink 7" xfId="5518" hidden="1"/>
    <cellStyle name="Hyperlink 7" xfId="6483" hidden="1"/>
    <cellStyle name="Hyperlink 7" xfId="6491" hidden="1"/>
    <cellStyle name="Hyperlink 7" xfId="7450" hidden="1"/>
    <cellStyle name="Hyperlink 7" xfId="7457" hidden="1"/>
    <cellStyle name="Hyperlink 7" xfId="8400" hidden="1"/>
    <cellStyle name="Hyperlink 7" xfId="8406" hidden="1"/>
    <cellStyle name="Hyperlink 7" xfId="10205" hidden="1"/>
    <cellStyle name="Hyperlink 7" xfId="10617" hidden="1"/>
    <cellStyle name="Hyperlink 7" xfId="11569" hidden="1"/>
    <cellStyle name="Hyperlink 7" xfId="11985" hidden="1"/>
    <cellStyle name="Hyperlink 7" xfId="13451" hidden="1"/>
    <cellStyle name="Hyperlink 7" xfId="13867" hidden="1"/>
    <cellStyle name="Hyperlink 7" xfId="15047" hidden="1"/>
    <cellStyle name="Hyperlink 7" xfId="14680" hidden="1"/>
    <cellStyle name="Hyperlink 7" xfId="15391" hidden="1"/>
    <cellStyle name="Hyperlink 7" xfId="15088" hidden="1"/>
    <cellStyle name="Hyperlink 7" xfId="16304" hidden="1"/>
    <cellStyle name="Hyperlink 7" xfId="15793" hidden="1"/>
    <cellStyle name="Hyperlink 7" xfId="16111" hidden="1"/>
    <cellStyle name="Hyperlink 7" xfId="16729" hidden="1"/>
    <cellStyle name="Hyperlink 7" xfId="17694" hidden="1"/>
    <cellStyle name="Hyperlink 7" xfId="17702" hidden="1"/>
    <cellStyle name="Hyperlink 7" xfId="18661" hidden="1"/>
    <cellStyle name="Hyperlink 7" xfId="18668" hidden="1"/>
    <cellStyle name="Hyperlink 7" xfId="19611" hidden="1"/>
    <cellStyle name="Hyperlink 7" xfId="19617" hidden="1"/>
    <cellStyle name="Hyperlink 7" xfId="21416" hidden="1"/>
    <cellStyle name="Hyperlink 7" xfId="21828" hidden="1"/>
    <cellStyle name="Hyperlink 7" xfId="13126" hidden="1"/>
    <cellStyle name="Hyperlink 7" xfId="12137" hidden="1"/>
    <cellStyle name="Hyperlink 7" xfId="23141" hidden="1"/>
    <cellStyle name="Hyperlink 7" xfId="23557" hidden="1"/>
    <cellStyle name="Hyperlink 7" xfId="24463" hidden="1"/>
    <cellStyle name="Hyperlink 7" xfId="24239" hidden="1"/>
    <cellStyle name="Hyperlink 7" xfId="24804" hidden="1"/>
    <cellStyle name="Hyperlink 7" xfId="24504" hidden="1"/>
    <cellStyle name="Hyperlink 7" xfId="25717" hidden="1"/>
    <cellStyle name="Hyperlink 7" xfId="25206" hidden="1"/>
    <cellStyle name="Hyperlink 7" xfId="25524" hidden="1"/>
    <cellStyle name="Hyperlink 7" xfId="26142" hidden="1"/>
    <cellStyle name="Hyperlink 7" xfId="27106" hidden="1"/>
    <cellStyle name="Hyperlink 7" xfId="27114" hidden="1"/>
    <cellStyle name="Hyperlink 7" xfId="28073" hidden="1"/>
    <cellStyle name="Hyperlink 7" xfId="28080" hidden="1"/>
    <cellStyle name="Hyperlink 7" xfId="29023" hidden="1"/>
    <cellStyle name="Hyperlink 7" xfId="29029" hidden="1"/>
    <cellStyle name="Hyperlink 7" xfId="30827" hidden="1"/>
    <cellStyle name="Hyperlink 7" xfId="31239"/>
    <cellStyle name="Hyperlink 7 2" xfId="1926"/>
    <cellStyle name="Hyperlink 7 3" xfId="1927"/>
    <cellStyle name="Hyperlink 7 9" xfId="32717"/>
    <cellStyle name="Hyperlink 7_AGL" xfId="32718"/>
    <cellStyle name="Hyperlink 70" xfId="367" hidden="1"/>
    <cellStyle name="Hyperlink 70" xfId="701" hidden="1"/>
    <cellStyle name="Hyperlink 70" xfId="2365" hidden="1"/>
    <cellStyle name="Hyperlink 70" xfId="2699" hidden="1"/>
    <cellStyle name="Hyperlink 70" xfId="3711" hidden="1"/>
    <cellStyle name="Hyperlink 70" xfId="3269" hidden="1"/>
    <cellStyle name="Hyperlink 70" xfId="5181" hidden="1"/>
    <cellStyle name="Hyperlink 70" xfId="3965" hidden="1"/>
    <cellStyle name="Hyperlink 70" xfId="6141" hidden="1"/>
    <cellStyle name="Hyperlink 70" xfId="4811" hidden="1"/>
    <cellStyle name="Hyperlink 70" xfId="7124" hidden="1"/>
    <cellStyle name="Hyperlink 70" xfId="5726" hidden="1"/>
    <cellStyle name="Hyperlink 70" xfId="8081" hidden="1"/>
    <cellStyle name="Hyperlink 70" xfId="6782" hidden="1"/>
    <cellStyle name="Hyperlink 70" xfId="8999" hidden="1"/>
    <cellStyle name="Hyperlink 70" xfId="7739" hidden="1"/>
    <cellStyle name="Hyperlink 70" xfId="9787" hidden="1"/>
    <cellStyle name="Hyperlink 70" xfId="8666" hidden="1"/>
    <cellStyle name="Hyperlink 70" xfId="10331" hidden="1"/>
    <cellStyle name="Hyperlink 70" xfId="10661" hidden="1"/>
    <cellStyle name="Hyperlink 70" xfId="11695" hidden="1"/>
    <cellStyle name="Hyperlink 70" xfId="12029" hidden="1"/>
    <cellStyle name="Hyperlink 70" xfId="13577" hidden="1"/>
    <cellStyle name="Hyperlink 70" xfId="13911" hidden="1"/>
    <cellStyle name="Hyperlink 70" xfId="14922" hidden="1"/>
    <cellStyle name="Hyperlink 70" xfId="14481" hidden="1"/>
    <cellStyle name="Hyperlink 70" xfId="16392" hidden="1"/>
    <cellStyle name="Hyperlink 70" xfId="15176" hidden="1"/>
    <cellStyle name="Hyperlink 70" xfId="17352" hidden="1"/>
    <cellStyle name="Hyperlink 70" xfId="16022" hidden="1"/>
    <cellStyle name="Hyperlink 70" xfId="18335" hidden="1"/>
    <cellStyle name="Hyperlink 70" xfId="16937" hidden="1"/>
    <cellStyle name="Hyperlink 70" xfId="19292" hidden="1"/>
    <cellStyle name="Hyperlink 70" xfId="17993" hidden="1"/>
    <cellStyle name="Hyperlink 70" xfId="20210" hidden="1"/>
    <cellStyle name="Hyperlink 70" xfId="18950" hidden="1"/>
    <cellStyle name="Hyperlink 70" xfId="20998" hidden="1"/>
    <cellStyle name="Hyperlink 70" xfId="19877" hidden="1"/>
    <cellStyle name="Hyperlink 70" xfId="21542" hidden="1"/>
    <cellStyle name="Hyperlink 70" xfId="21872" hidden="1"/>
    <cellStyle name="Hyperlink 70" xfId="13001" hidden="1"/>
    <cellStyle name="Hyperlink 70" xfId="12173" hidden="1"/>
    <cellStyle name="Hyperlink 70" xfId="23267" hidden="1"/>
    <cellStyle name="Hyperlink 70" xfId="23601" hidden="1"/>
    <cellStyle name="Hyperlink 70" xfId="24338" hidden="1"/>
    <cellStyle name="Hyperlink 70" xfId="24143" hidden="1"/>
    <cellStyle name="Hyperlink 70" xfId="25805" hidden="1"/>
    <cellStyle name="Hyperlink 70" xfId="24592" hidden="1"/>
    <cellStyle name="Hyperlink 70" xfId="26764" hidden="1"/>
    <cellStyle name="Hyperlink 70" xfId="25435" hidden="1"/>
    <cellStyle name="Hyperlink 70" xfId="27747" hidden="1"/>
    <cellStyle name="Hyperlink 70" xfId="26349" hidden="1"/>
    <cellStyle name="Hyperlink 70" xfId="28704" hidden="1"/>
    <cellStyle name="Hyperlink 70" xfId="27405" hidden="1"/>
    <cellStyle name="Hyperlink 70" xfId="29622" hidden="1"/>
    <cellStyle name="Hyperlink 70" xfId="28362" hidden="1"/>
    <cellStyle name="Hyperlink 70" xfId="30409" hidden="1"/>
    <cellStyle name="Hyperlink 70" xfId="29289" hidden="1"/>
    <cellStyle name="Hyperlink 70" xfId="30953" hidden="1"/>
    <cellStyle name="Hyperlink 70" xfId="31283"/>
    <cellStyle name="Hyperlink 70 2" xfId="1928"/>
    <cellStyle name="Hyperlink 70 3" xfId="1929"/>
    <cellStyle name="Hyperlink 70 9" xfId="32719"/>
    <cellStyle name="Hyperlink 70_AGL" xfId="32720"/>
    <cellStyle name="Hyperlink 71" xfId="369" hidden="1"/>
    <cellStyle name="Hyperlink 71" xfId="703" hidden="1"/>
    <cellStyle name="Hyperlink 71" xfId="2367" hidden="1"/>
    <cellStyle name="Hyperlink 71" xfId="2701" hidden="1"/>
    <cellStyle name="Hyperlink 71" xfId="3709" hidden="1"/>
    <cellStyle name="Hyperlink 71" xfId="3059" hidden="1"/>
    <cellStyle name="Hyperlink 71" xfId="5179" hidden="1"/>
    <cellStyle name="Hyperlink 71" xfId="3969" hidden="1"/>
    <cellStyle name="Hyperlink 71" xfId="6139" hidden="1"/>
    <cellStyle name="Hyperlink 71" xfId="4809" hidden="1"/>
    <cellStyle name="Hyperlink 71" xfId="7122" hidden="1"/>
    <cellStyle name="Hyperlink 71" xfId="5665" hidden="1"/>
    <cellStyle name="Hyperlink 71" xfId="8079" hidden="1"/>
    <cellStyle name="Hyperlink 71" xfId="6847" hidden="1"/>
    <cellStyle name="Hyperlink 71" xfId="8997" hidden="1"/>
    <cellStyle name="Hyperlink 71" xfId="7804" hidden="1"/>
    <cellStyle name="Hyperlink 71" xfId="9785" hidden="1"/>
    <cellStyle name="Hyperlink 71" xfId="8723" hidden="1"/>
    <cellStyle name="Hyperlink 71" xfId="10333" hidden="1"/>
    <cellStyle name="Hyperlink 71" xfId="10663" hidden="1"/>
    <cellStyle name="Hyperlink 71" xfId="11697" hidden="1"/>
    <cellStyle name="Hyperlink 71" xfId="12031" hidden="1"/>
    <cellStyle name="Hyperlink 71" xfId="13579" hidden="1"/>
    <cellStyle name="Hyperlink 71" xfId="13913" hidden="1"/>
    <cellStyle name="Hyperlink 71" xfId="14920" hidden="1"/>
    <cellStyle name="Hyperlink 71" xfId="14271" hidden="1"/>
    <cellStyle name="Hyperlink 71" xfId="16390" hidden="1"/>
    <cellStyle name="Hyperlink 71" xfId="15180" hidden="1"/>
    <cellStyle name="Hyperlink 71" xfId="17350" hidden="1"/>
    <cellStyle name="Hyperlink 71" xfId="16020" hidden="1"/>
    <cellStyle name="Hyperlink 71" xfId="18333" hidden="1"/>
    <cellStyle name="Hyperlink 71" xfId="16876" hidden="1"/>
    <cellStyle name="Hyperlink 71" xfId="19290" hidden="1"/>
    <cellStyle name="Hyperlink 71" xfId="18058" hidden="1"/>
    <cellStyle name="Hyperlink 71" xfId="20208" hidden="1"/>
    <cellStyle name="Hyperlink 71" xfId="19015" hidden="1"/>
    <cellStyle name="Hyperlink 71" xfId="20996" hidden="1"/>
    <cellStyle name="Hyperlink 71" xfId="19934" hidden="1"/>
    <cellStyle name="Hyperlink 71" xfId="21544" hidden="1"/>
    <cellStyle name="Hyperlink 71" xfId="21874" hidden="1"/>
    <cellStyle name="Hyperlink 71" xfId="12999" hidden="1"/>
    <cellStyle name="Hyperlink 71" xfId="12161" hidden="1"/>
    <cellStyle name="Hyperlink 71" xfId="23269" hidden="1"/>
    <cellStyle name="Hyperlink 71" xfId="23603" hidden="1"/>
    <cellStyle name="Hyperlink 71" xfId="24336" hidden="1"/>
    <cellStyle name="Hyperlink 71" xfId="23935" hidden="1"/>
    <cellStyle name="Hyperlink 71" xfId="25803" hidden="1"/>
    <cellStyle name="Hyperlink 71" xfId="24596" hidden="1"/>
    <cellStyle name="Hyperlink 71" xfId="26762" hidden="1"/>
    <cellStyle name="Hyperlink 71" xfId="25433" hidden="1"/>
    <cellStyle name="Hyperlink 71" xfId="27745" hidden="1"/>
    <cellStyle name="Hyperlink 71" xfId="26288" hidden="1"/>
    <cellStyle name="Hyperlink 71" xfId="28702" hidden="1"/>
    <cellStyle name="Hyperlink 71" xfId="27470" hidden="1"/>
    <cellStyle name="Hyperlink 71" xfId="29620" hidden="1"/>
    <cellStyle name="Hyperlink 71" xfId="28427" hidden="1"/>
    <cellStyle name="Hyperlink 71" xfId="30407" hidden="1"/>
    <cellStyle name="Hyperlink 71" xfId="29346" hidden="1"/>
    <cellStyle name="Hyperlink 71" xfId="30955" hidden="1"/>
    <cellStyle name="Hyperlink 71" xfId="31285"/>
    <cellStyle name="Hyperlink 71 2" xfId="1930"/>
    <cellStyle name="Hyperlink 71 3" xfId="1931"/>
    <cellStyle name="Hyperlink 71 9" xfId="32721"/>
    <cellStyle name="Hyperlink 71_AGL" xfId="32722"/>
    <cellStyle name="Hyperlink 72" xfId="371" hidden="1"/>
    <cellStyle name="Hyperlink 72" xfId="705" hidden="1"/>
    <cellStyle name="Hyperlink 72" xfId="2369" hidden="1"/>
    <cellStyle name="Hyperlink 72" xfId="2703" hidden="1"/>
    <cellStyle name="Hyperlink 72" xfId="3707" hidden="1"/>
    <cellStyle name="Hyperlink 72" xfId="3268" hidden="1"/>
    <cellStyle name="Hyperlink 72" xfId="5177" hidden="1"/>
    <cellStyle name="Hyperlink 72" xfId="3973" hidden="1"/>
    <cellStyle name="Hyperlink 72" xfId="6137" hidden="1"/>
    <cellStyle name="Hyperlink 72" xfId="4829" hidden="1"/>
    <cellStyle name="Hyperlink 72" xfId="7120" hidden="1"/>
    <cellStyle name="Hyperlink 72" xfId="5804" hidden="1"/>
    <cellStyle name="Hyperlink 72" xfId="8077" hidden="1"/>
    <cellStyle name="Hyperlink 72" xfId="6691" hidden="1"/>
    <cellStyle name="Hyperlink 72" xfId="8995" hidden="1"/>
    <cellStyle name="Hyperlink 72" xfId="7649" hidden="1"/>
    <cellStyle name="Hyperlink 72" xfId="9783" hidden="1"/>
    <cellStyle name="Hyperlink 72" xfId="8582" hidden="1"/>
    <cellStyle name="Hyperlink 72" xfId="10335" hidden="1"/>
    <cellStyle name="Hyperlink 72" xfId="10665" hidden="1"/>
    <cellStyle name="Hyperlink 72" xfId="11699" hidden="1"/>
    <cellStyle name="Hyperlink 72" xfId="12033" hidden="1"/>
    <cellStyle name="Hyperlink 72" xfId="13581" hidden="1"/>
    <cellStyle name="Hyperlink 72" xfId="13915" hidden="1"/>
    <cellStyle name="Hyperlink 72" xfId="14918" hidden="1"/>
    <cellStyle name="Hyperlink 72" xfId="14480" hidden="1"/>
    <cellStyle name="Hyperlink 72" xfId="16388" hidden="1"/>
    <cellStyle name="Hyperlink 72" xfId="15184" hidden="1"/>
    <cellStyle name="Hyperlink 72" xfId="17348" hidden="1"/>
    <cellStyle name="Hyperlink 72" xfId="16040" hidden="1"/>
    <cellStyle name="Hyperlink 72" xfId="18331" hidden="1"/>
    <cellStyle name="Hyperlink 72" xfId="17015" hidden="1"/>
    <cellStyle name="Hyperlink 72" xfId="19288" hidden="1"/>
    <cellStyle name="Hyperlink 72" xfId="17902" hidden="1"/>
    <cellStyle name="Hyperlink 72" xfId="20206" hidden="1"/>
    <cellStyle name="Hyperlink 72" xfId="18860" hidden="1"/>
    <cellStyle name="Hyperlink 72" xfId="20994" hidden="1"/>
    <cellStyle name="Hyperlink 72" xfId="19793" hidden="1"/>
    <cellStyle name="Hyperlink 72" xfId="21546" hidden="1"/>
    <cellStyle name="Hyperlink 72" xfId="21876" hidden="1"/>
    <cellStyle name="Hyperlink 72" xfId="12997" hidden="1"/>
    <cellStyle name="Hyperlink 72" xfId="12150" hidden="1"/>
    <cellStyle name="Hyperlink 72" xfId="23271" hidden="1"/>
    <cellStyle name="Hyperlink 72" xfId="23605" hidden="1"/>
    <cellStyle name="Hyperlink 72" xfId="24334" hidden="1"/>
    <cellStyle name="Hyperlink 72" xfId="24142" hidden="1"/>
    <cellStyle name="Hyperlink 72" xfId="25801" hidden="1"/>
    <cellStyle name="Hyperlink 72" xfId="24600" hidden="1"/>
    <cellStyle name="Hyperlink 72" xfId="26760" hidden="1"/>
    <cellStyle name="Hyperlink 72" xfId="25453" hidden="1"/>
    <cellStyle name="Hyperlink 72" xfId="27743" hidden="1"/>
    <cellStyle name="Hyperlink 72" xfId="26427" hidden="1"/>
    <cellStyle name="Hyperlink 72" xfId="28700" hidden="1"/>
    <cellStyle name="Hyperlink 72" xfId="27314" hidden="1"/>
    <cellStyle name="Hyperlink 72" xfId="29618" hidden="1"/>
    <cellStyle name="Hyperlink 72" xfId="28272" hidden="1"/>
    <cellStyle name="Hyperlink 72" xfId="30405" hidden="1"/>
    <cellStyle name="Hyperlink 72" xfId="29205" hidden="1"/>
    <cellStyle name="Hyperlink 72" xfId="30957" hidden="1"/>
    <cellStyle name="Hyperlink 72" xfId="31287"/>
    <cellStyle name="Hyperlink 72 2" xfId="1932"/>
    <cellStyle name="Hyperlink 72 3" xfId="1933"/>
    <cellStyle name="Hyperlink 72 9" xfId="32723"/>
    <cellStyle name="Hyperlink 72_AGL" xfId="32724"/>
    <cellStyle name="Hyperlink 73" xfId="373" hidden="1"/>
    <cellStyle name="Hyperlink 73" xfId="707" hidden="1"/>
    <cellStyle name="Hyperlink 73" xfId="2371" hidden="1"/>
    <cellStyle name="Hyperlink 73" xfId="2705" hidden="1"/>
    <cellStyle name="Hyperlink 73" xfId="3705" hidden="1"/>
    <cellStyle name="Hyperlink 73" xfId="2003" hidden="1"/>
    <cellStyle name="Hyperlink 73" xfId="5175" hidden="1"/>
    <cellStyle name="Hyperlink 73" xfId="3977" hidden="1"/>
    <cellStyle name="Hyperlink 73" xfId="6135" hidden="1"/>
    <cellStyle name="Hyperlink 73" xfId="4864" hidden="1"/>
    <cellStyle name="Hyperlink 73" xfId="7118" hidden="1"/>
    <cellStyle name="Hyperlink 73" xfId="5872" hidden="1"/>
    <cellStyle name="Hyperlink 73" xfId="8075" hidden="1"/>
    <cellStyle name="Hyperlink 73" xfId="6611" hidden="1"/>
    <cellStyle name="Hyperlink 73" xfId="8993" hidden="1"/>
    <cellStyle name="Hyperlink 73" xfId="7574" hidden="1"/>
    <cellStyle name="Hyperlink 73" xfId="9781" hidden="1"/>
    <cellStyle name="Hyperlink 73" xfId="8515" hidden="1"/>
    <cellStyle name="Hyperlink 73" xfId="10337" hidden="1"/>
    <cellStyle name="Hyperlink 73" xfId="10667" hidden="1"/>
    <cellStyle name="Hyperlink 73" xfId="11701" hidden="1"/>
    <cellStyle name="Hyperlink 73" xfId="12035" hidden="1"/>
    <cellStyle name="Hyperlink 73" xfId="13583" hidden="1"/>
    <cellStyle name="Hyperlink 73" xfId="13917" hidden="1"/>
    <cellStyle name="Hyperlink 73" xfId="14916" hidden="1"/>
    <cellStyle name="Hyperlink 73" xfId="13215" hidden="1"/>
    <cellStyle name="Hyperlink 73" xfId="16386" hidden="1"/>
    <cellStyle name="Hyperlink 73" xfId="15188" hidden="1"/>
    <cellStyle name="Hyperlink 73" xfId="17346" hidden="1"/>
    <cellStyle name="Hyperlink 73" xfId="16075" hidden="1"/>
    <cellStyle name="Hyperlink 73" xfId="18329" hidden="1"/>
    <cellStyle name="Hyperlink 73" xfId="17083" hidden="1"/>
    <cellStyle name="Hyperlink 73" xfId="19286" hidden="1"/>
    <cellStyle name="Hyperlink 73" xfId="17822" hidden="1"/>
    <cellStyle name="Hyperlink 73" xfId="20204" hidden="1"/>
    <cellStyle name="Hyperlink 73" xfId="18785" hidden="1"/>
    <cellStyle name="Hyperlink 73" xfId="20992" hidden="1"/>
    <cellStyle name="Hyperlink 73" xfId="19726" hidden="1"/>
    <cellStyle name="Hyperlink 73" xfId="21548" hidden="1"/>
    <cellStyle name="Hyperlink 73" xfId="21878" hidden="1"/>
    <cellStyle name="Hyperlink 73" xfId="12995" hidden="1"/>
    <cellStyle name="Hyperlink 73" xfId="12575" hidden="1"/>
    <cellStyle name="Hyperlink 73" xfId="23273" hidden="1"/>
    <cellStyle name="Hyperlink 73" xfId="23607" hidden="1"/>
    <cellStyle name="Hyperlink 73" xfId="24332" hidden="1"/>
    <cellStyle name="Hyperlink 73" xfId="22905" hidden="1"/>
    <cellStyle name="Hyperlink 73" xfId="25799" hidden="1"/>
    <cellStyle name="Hyperlink 73" xfId="24604" hidden="1"/>
    <cellStyle name="Hyperlink 73" xfId="26758" hidden="1"/>
    <cellStyle name="Hyperlink 73" xfId="25488" hidden="1"/>
    <cellStyle name="Hyperlink 73" xfId="27741" hidden="1"/>
    <cellStyle name="Hyperlink 73" xfId="26495" hidden="1"/>
    <cellStyle name="Hyperlink 73" xfId="28698" hidden="1"/>
    <cellStyle name="Hyperlink 73" xfId="27234" hidden="1"/>
    <cellStyle name="Hyperlink 73" xfId="29616" hidden="1"/>
    <cellStyle name="Hyperlink 73" xfId="28197" hidden="1"/>
    <cellStyle name="Hyperlink 73" xfId="30403" hidden="1"/>
    <cellStyle name="Hyperlink 73" xfId="29138" hidden="1"/>
    <cellStyle name="Hyperlink 73" xfId="30959" hidden="1"/>
    <cellStyle name="Hyperlink 73" xfId="31289"/>
    <cellStyle name="Hyperlink 73 2" xfId="1934"/>
    <cellStyle name="Hyperlink 73 3" xfId="1935"/>
    <cellStyle name="Hyperlink 73 9" xfId="32725"/>
    <cellStyle name="Hyperlink 73_AGL" xfId="32726"/>
    <cellStyle name="Hyperlink 74" xfId="375" hidden="1"/>
    <cellStyle name="Hyperlink 74" xfId="709" hidden="1"/>
    <cellStyle name="Hyperlink 74" xfId="2373" hidden="1"/>
    <cellStyle name="Hyperlink 74" xfId="2707" hidden="1"/>
    <cellStyle name="Hyperlink 74" xfId="3703" hidden="1"/>
    <cellStyle name="Hyperlink 74" xfId="3267" hidden="1"/>
    <cellStyle name="Hyperlink 74" xfId="5173" hidden="1"/>
    <cellStyle name="Hyperlink 74" xfId="3981" hidden="1"/>
    <cellStyle name="Hyperlink 74" xfId="6133" hidden="1"/>
    <cellStyle name="Hyperlink 74" xfId="4196" hidden="1"/>
    <cellStyle name="Hyperlink 74" xfId="7116" hidden="1"/>
    <cellStyle name="Hyperlink 74" xfId="5716" hidden="1"/>
    <cellStyle name="Hyperlink 74" xfId="8073" hidden="1"/>
    <cellStyle name="Hyperlink 74" xfId="6758" hidden="1"/>
    <cellStyle name="Hyperlink 74" xfId="8991" hidden="1"/>
    <cellStyle name="Hyperlink 74" xfId="7716" hidden="1"/>
    <cellStyle name="Hyperlink 74" xfId="9779" hidden="1"/>
    <cellStyle name="Hyperlink 74" xfId="8643" hidden="1"/>
    <cellStyle name="Hyperlink 74" xfId="10339" hidden="1"/>
    <cellStyle name="Hyperlink 74" xfId="10669" hidden="1"/>
    <cellStyle name="Hyperlink 74" xfId="11703" hidden="1"/>
    <cellStyle name="Hyperlink 74" xfId="12037" hidden="1"/>
    <cellStyle name="Hyperlink 74" xfId="13585" hidden="1"/>
    <cellStyle name="Hyperlink 74" xfId="13919" hidden="1"/>
    <cellStyle name="Hyperlink 74" xfId="14914" hidden="1"/>
    <cellStyle name="Hyperlink 74" xfId="14479" hidden="1"/>
    <cellStyle name="Hyperlink 74" xfId="16384" hidden="1"/>
    <cellStyle name="Hyperlink 74" xfId="15192" hidden="1"/>
    <cellStyle name="Hyperlink 74" xfId="17344" hidden="1"/>
    <cellStyle name="Hyperlink 74" xfId="15407" hidden="1"/>
    <cellStyle name="Hyperlink 74" xfId="18327" hidden="1"/>
    <cellStyle name="Hyperlink 74" xfId="16927" hidden="1"/>
    <cellStyle name="Hyperlink 74" xfId="19284" hidden="1"/>
    <cellStyle name="Hyperlink 74" xfId="17969" hidden="1"/>
    <cellStyle name="Hyperlink 74" xfId="20202" hidden="1"/>
    <cellStyle name="Hyperlink 74" xfId="18927" hidden="1"/>
    <cellStyle name="Hyperlink 74" xfId="20990" hidden="1"/>
    <cellStyle name="Hyperlink 74" xfId="19854" hidden="1"/>
    <cellStyle name="Hyperlink 74" xfId="21550" hidden="1"/>
    <cellStyle name="Hyperlink 74" xfId="21880" hidden="1"/>
    <cellStyle name="Hyperlink 74" xfId="12993" hidden="1"/>
    <cellStyle name="Hyperlink 74" xfId="12367" hidden="1"/>
    <cellStyle name="Hyperlink 74" xfId="23275" hidden="1"/>
    <cellStyle name="Hyperlink 74" xfId="23609" hidden="1"/>
    <cellStyle name="Hyperlink 74" xfId="24330" hidden="1"/>
    <cellStyle name="Hyperlink 74" xfId="24141" hidden="1"/>
    <cellStyle name="Hyperlink 74" xfId="25797" hidden="1"/>
    <cellStyle name="Hyperlink 74" xfId="24608" hidden="1"/>
    <cellStyle name="Hyperlink 74" xfId="26756" hidden="1"/>
    <cellStyle name="Hyperlink 74" xfId="24820" hidden="1"/>
    <cellStyle name="Hyperlink 74" xfId="27739" hidden="1"/>
    <cellStyle name="Hyperlink 74" xfId="26339" hidden="1"/>
    <cellStyle name="Hyperlink 74" xfId="28696" hidden="1"/>
    <cellStyle name="Hyperlink 74" xfId="27381" hidden="1"/>
    <cellStyle name="Hyperlink 74" xfId="29614" hidden="1"/>
    <cellStyle name="Hyperlink 74" xfId="28339" hidden="1"/>
    <cellStyle name="Hyperlink 74" xfId="30401" hidden="1"/>
    <cellStyle name="Hyperlink 74" xfId="29266" hidden="1"/>
    <cellStyle name="Hyperlink 74" xfId="30961" hidden="1"/>
    <cellStyle name="Hyperlink 74" xfId="31291"/>
    <cellStyle name="Hyperlink 74 2" xfId="1936"/>
    <cellStyle name="Hyperlink 74 3" xfId="1937"/>
    <cellStyle name="Hyperlink 74 9" xfId="32727"/>
    <cellStyle name="Hyperlink 74_AGL" xfId="32728"/>
    <cellStyle name="Hyperlink 75" xfId="377" hidden="1"/>
    <cellStyle name="Hyperlink 75" xfId="711" hidden="1"/>
    <cellStyle name="Hyperlink 75" xfId="2375" hidden="1"/>
    <cellStyle name="Hyperlink 75" xfId="2709" hidden="1"/>
    <cellStyle name="Hyperlink 75" xfId="3701" hidden="1"/>
    <cellStyle name="Hyperlink 75" xfId="3266" hidden="1"/>
    <cellStyle name="Hyperlink 75" xfId="5171" hidden="1"/>
    <cellStyle name="Hyperlink 75" xfId="3985" hidden="1"/>
    <cellStyle name="Hyperlink 75" xfId="6131" hidden="1"/>
    <cellStyle name="Hyperlink 75" xfId="4562" hidden="1"/>
    <cellStyle name="Hyperlink 75" xfId="7114" hidden="1"/>
    <cellStyle name="Hyperlink 75" xfId="5638" hidden="1"/>
    <cellStyle name="Hyperlink 75" xfId="8071" hidden="1"/>
    <cellStyle name="Hyperlink 75" xfId="6756" hidden="1"/>
    <cellStyle name="Hyperlink 75" xfId="8989" hidden="1"/>
    <cellStyle name="Hyperlink 75" xfId="7714" hidden="1"/>
    <cellStyle name="Hyperlink 75" xfId="9777" hidden="1"/>
    <cellStyle name="Hyperlink 75" xfId="8641" hidden="1"/>
    <cellStyle name="Hyperlink 75" xfId="10341" hidden="1"/>
    <cellStyle name="Hyperlink 75" xfId="10671" hidden="1"/>
    <cellStyle name="Hyperlink 75" xfId="11705" hidden="1"/>
    <cellStyle name="Hyperlink 75" xfId="12039" hidden="1"/>
    <cellStyle name="Hyperlink 75" xfId="13587" hidden="1"/>
    <cellStyle name="Hyperlink 75" xfId="13921" hidden="1"/>
    <cellStyle name="Hyperlink 75" xfId="14912" hidden="1"/>
    <cellStyle name="Hyperlink 75" xfId="14478" hidden="1"/>
    <cellStyle name="Hyperlink 75" xfId="16382" hidden="1"/>
    <cellStyle name="Hyperlink 75" xfId="15196" hidden="1"/>
    <cellStyle name="Hyperlink 75" xfId="17342" hidden="1"/>
    <cellStyle name="Hyperlink 75" xfId="15773" hidden="1"/>
    <cellStyle name="Hyperlink 75" xfId="18325" hidden="1"/>
    <cellStyle name="Hyperlink 75" xfId="16849" hidden="1"/>
    <cellStyle name="Hyperlink 75" xfId="19282" hidden="1"/>
    <cellStyle name="Hyperlink 75" xfId="17967" hidden="1"/>
    <cellStyle name="Hyperlink 75" xfId="20200" hidden="1"/>
    <cellStyle name="Hyperlink 75" xfId="18925" hidden="1"/>
    <cellStyle name="Hyperlink 75" xfId="20988" hidden="1"/>
    <cellStyle name="Hyperlink 75" xfId="19852" hidden="1"/>
    <cellStyle name="Hyperlink 75" xfId="21552" hidden="1"/>
    <cellStyle name="Hyperlink 75" xfId="21882" hidden="1"/>
    <cellStyle name="Hyperlink 75" xfId="12991" hidden="1"/>
    <cellStyle name="Hyperlink 75" xfId="12574" hidden="1"/>
    <cellStyle name="Hyperlink 75" xfId="23277" hidden="1"/>
    <cellStyle name="Hyperlink 75" xfId="23611" hidden="1"/>
    <cellStyle name="Hyperlink 75" xfId="24328" hidden="1"/>
    <cellStyle name="Hyperlink 75" xfId="24140" hidden="1"/>
    <cellStyle name="Hyperlink 75" xfId="25795" hidden="1"/>
    <cellStyle name="Hyperlink 75" xfId="24612" hidden="1"/>
    <cellStyle name="Hyperlink 75" xfId="26754" hidden="1"/>
    <cellStyle name="Hyperlink 75" xfId="25186" hidden="1"/>
    <cellStyle name="Hyperlink 75" xfId="27737" hidden="1"/>
    <cellStyle name="Hyperlink 75" xfId="26261" hidden="1"/>
    <cellStyle name="Hyperlink 75" xfId="28694" hidden="1"/>
    <cellStyle name="Hyperlink 75" xfId="27379" hidden="1"/>
    <cellStyle name="Hyperlink 75" xfId="29612" hidden="1"/>
    <cellStyle name="Hyperlink 75" xfId="28337" hidden="1"/>
    <cellStyle name="Hyperlink 75" xfId="30399" hidden="1"/>
    <cellStyle name="Hyperlink 75" xfId="29264" hidden="1"/>
    <cellStyle name="Hyperlink 75" xfId="30963" hidden="1"/>
    <cellStyle name="Hyperlink 75" xfId="31293"/>
    <cellStyle name="Hyperlink 75 2" xfId="1938"/>
    <cellStyle name="Hyperlink 75 3" xfId="1939"/>
    <cellStyle name="Hyperlink 75 9" xfId="32729"/>
    <cellStyle name="Hyperlink 75_AGL" xfId="32730"/>
    <cellStyle name="Hyperlink 76" xfId="379" hidden="1"/>
    <cellStyle name="Hyperlink 76" xfId="713" hidden="1"/>
    <cellStyle name="Hyperlink 76" xfId="2377" hidden="1"/>
    <cellStyle name="Hyperlink 76" xfId="2711" hidden="1"/>
    <cellStyle name="Hyperlink 76" xfId="3699" hidden="1"/>
    <cellStyle name="Hyperlink 76" xfId="2820" hidden="1"/>
    <cellStyle name="Hyperlink 76" xfId="5169" hidden="1"/>
    <cellStyle name="Hyperlink 76" xfId="3989" hidden="1"/>
    <cellStyle name="Hyperlink 76" xfId="6129" hidden="1"/>
    <cellStyle name="Hyperlink 76" xfId="4867" hidden="1"/>
    <cellStyle name="Hyperlink 76" xfId="7112" hidden="1"/>
    <cellStyle name="Hyperlink 76" xfId="5781" hidden="1"/>
    <cellStyle name="Hyperlink 76" xfId="8069" hidden="1"/>
    <cellStyle name="Hyperlink 76" xfId="6776" hidden="1"/>
    <cellStyle name="Hyperlink 76" xfId="8987" hidden="1"/>
    <cellStyle name="Hyperlink 76" xfId="7733" hidden="1"/>
    <cellStyle name="Hyperlink 76" xfId="9775" hidden="1"/>
    <cellStyle name="Hyperlink 76" xfId="8660" hidden="1"/>
    <cellStyle name="Hyperlink 76" xfId="10343" hidden="1"/>
    <cellStyle name="Hyperlink 76" xfId="10673" hidden="1"/>
    <cellStyle name="Hyperlink 76" xfId="11707" hidden="1"/>
    <cellStyle name="Hyperlink 76" xfId="12041" hidden="1"/>
    <cellStyle name="Hyperlink 76" xfId="13589" hidden="1"/>
    <cellStyle name="Hyperlink 76" xfId="13923" hidden="1"/>
    <cellStyle name="Hyperlink 76" xfId="14910" hidden="1"/>
    <cellStyle name="Hyperlink 76" xfId="14032" hidden="1"/>
    <cellStyle name="Hyperlink 76" xfId="16380" hidden="1"/>
    <cellStyle name="Hyperlink 76" xfId="15200" hidden="1"/>
    <cellStyle name="Hyperlink 76" xfId="17340" hidden="1"/>
    <cellStyle name="Hyperlink 76" xfId="16078" hidden="1"/>
    <cellStyle name="Hyperlink 76" xfId="18323" hidden="1"/>
    <cellStyle name="Hyperlink 76" xfId="16992" hidden="1"/>
    <cellStyle name="Hyperlink 76" xfId="19280" hidden="1"/>
    <cellStyle name="Hyperlink 76" xfId="17987" hidden="1"/>
    <cellStyle name="Hyperlink 76" xfId="20198" hidden="1"/>
    <cellStyle name="Hyperlink 76" xfId="18944" hidden="1"/>
    <cellStyle name="Hyperlink 76" xfId="20986" hidden="1"/>
    <cellStyle name="Hyperlink 76" xfId="19871" hidden="1"/>
    <cellStyle name="Hyperlink 76" xfId="21554" hidden="1"/>
    <cellStyle name="Hyperlink 76" xfId="21884" hidden="1"/>
    <cellStyle name="Hyperlink 76" xfId="12989" hidden="1"/>
    <cellStyle name="Hyperlink 76" xfId="11337" hidden="1"/>
    <cellStyle name="Hyperlink 76" xfId="23279" hidden="1"/>
    <cellStyle name="Hyperlink 76" xfId="23613" hidden="1"/>
    <cellStyle name="Hyperlink 76" xfId="24326" hidden="1"/>
    <cellStyle name="Hyperlink 76" xfId="23722" hidden="1"/>
    <cellStyle name="Hyperlink 76" xfId="25793" hidden="1"/>
    <cellStyle name="Hyperlink 76" xfId="24616" hidden="1"/>
    <cellStyle name="Hyperlink 76" xfId="26752" hidden="1"/>
    <cellStyle name="Hyperlink 76" xfId="25491" hidden="1"/>
    <cellStyle name="Hyperlink 76" xfId="27735" hidden="1"/>
    <cellStyle name="Hyperlink 76" xfId="26404" hidden="1"/>
    <cellStyle name="Hyperlink 76" xfId="28692" hidden="1"/>
    <cellStyle name="Hyperlink 76" xfId="27399" hidden="1"/>
    <cellStyle name="Hyperlink 76" xfId="29610" hidden="1"/>
    <cellStyle name="Hyperlink 76" xfId="28356" hidden="1"/>
    <cellStyle name="Hyperlink 76" xfId="30397" hidden="1"/>
    <cellStyle name="Hyperlink 76" xfId="29283" hidden="1"/>
    <cellStyle name="Hyperlink 76" xfId="30965" hidden="1"/>
    <cellStyle name="Hyperlink 76" xfId="31295"/>
    <cellStyle name="Hyperlink 76 2" xfId="1940"/>
    <cellStyle name="Hyperlink 76 3" xfId="1941"/>
    <cellStyle name="Hyperlink 76 9" xfId="32731"/>
    <cellStyle name="Hyperlink 76_AGL" xfId="32732"/>
    <cellStyle name="Hyperlink 77" xfId="381" hidden="1"/>
    <cellStyle name="Hyperlink 77" xfId="715" hidden="1"/>
    <cellStyle name="Hyperlink 77" xfId="2379" hidden="1"/>
    <cellStyle name="Hyperlink 77" xfId="2713" hidden="1"/>
    <cellStyle name="Hyperlink 77" xfId="3697" hidden="1"/>
    <cellStyle name="Hyperlink 77" xfId="3265" hidden="1"/>
    <cellStyle name="Hyperlink 77" xfId="5167" hidden="1"/>
    <cellStyle name="Hyperlink 77" xfId="3288" hidden="1"/>
    <cellStyle name="Hyperlink 77" xfId="6127" hidden="1"/>
    <cellStyle name="Hyperlink 77" xfId="4593" hidden="1"/>
    <cellStyle name="Hyperlink 77" xfId="7110" hidden="1"/>
    <cellStyle name="Hyperlink 77" xfId="5779" hidden="1"/>
    <cellStyle name="Hyperlink 77" xfId="8067" hidden="1"/>
    <cellStyle name="Hyperlink 77" xfId="6810" hidden="1"/>
    <cellStyle name="Hyperlink 77" xfId="8985" hidden="1"/>
    <cellStyle name="Hyperlink 77" xfId="7767" hidden="1"/>
    <cellStyle name="Hyperlink 77" xfId="9773" hidden="1"/>
    <cellStyle name="Hyperlink 77" xfId="8694" hidden="1"/>
    <cellStyle name="Hyperlink 77" xfId="10345" hidden="1"/>
    <cellStyle name="Hyperlink 77" xfId="10675" hidden="1"/>
    <cellStyle name="Hyperlink 77" xfId="11709" hidden="1"/>
    <cellStyle name="Hyperlink 77" xfId="12043" hidden="1"/>
    <cellStyle name="Hyperlink 77" xfId="13591" hidden="1"/>
    <cellStyle name="Hyperlink 77" xfId="13925" hidden="1"/>
    <cellStyle name="Hyperlink 77" xfId="14908" hidden="1"/>
    <cellStyle name="Hyperlink 77" xfId="14477" hidden="1"/>
    <cellStyle name="Hyperlink 77" xfId="16378" hidden="1"/>
    <cellStyle name="Hyperlink 77" xfId="14500" hidden="1"/>
    <cellStyle name="Hyperlink 77" xfId="17338" hidden="1"/>
    <cellStyle name="Hyperlink 77" xfId="15804" hidden="1"/>
    <cellStyle name="Hyperlink 77" xfId="18321" hidden="1"/>
    <cellStyle name="Hyperlink 77" xfId="16990" hidden="1"/>
    <cellStyle name="Hyperlink 77" xfId="19278" hidden="1"/>
    <cellStyle name="Hyperlink 77" xfId="18021" hidden="1"/>
    <cellStyle name="Hyperlink 77" xfId="20196" hidden="1"/>
    <cellStyle name="Hyperlink 77" xfId="18978" hidden="1"/>
    <cellStyle name="Hyperlink 77" xfId="20984" hidden="1"/>
    <cellStyle name="Hyperlink 77" xfId="19905" hidden="1"/>
    <cellStyle name="Hyperlink 77" xfId="21556" hidden="1"/>
    <cellStyle name="Hyperlink 77" xfId="21886" hidden="1"/>
    <cellStyle name="Hyperlink 77" xfId="12987" hidden="1"/>
    <cellStyle name="Hyperlink 77" xfId="12573" hidden="1"/>
    <cellStyle name="Hyperlink 77" xfId="23281" hidden="1"/>
    <cellStyle name="Hyperlink 77" xfId="23615" hidden="1"/>
    <cellStyle name="Hyperlink 77" xfId="24324" hidden="1"/>
    <cellStyle name="Hyperlink 77" xfId="24139" hidden="1"/>
    <cellStyle name="Hyperlink 77" xfId="25791" hidden="1"/>
    <cellStyle name="Hyperlink 77" xfId="24160" hidden="1"/>
    <cellStyle name="Hyperlink 77" xfId="26750" hidden="1"/>
    <cellStyle name="Hyperlink 77" xfId="25217" hidden="1"/>
    <cellStyle name="Hyperlink 77" xfId="27733" hidden="1"/>
    <cellStyle name="Hyperlink 77" xfId="26402" hidden="1"/>
    <cellStyle name="Hyperlink 77" xfId="28690" hidden="1"/>
    <cellStyle name="Hyperlink 77" xfId="27433" hidden="1"/>
    <cellStyle name="Hyperlink 77" xfId="29608" hidden="1"/>
    <cellStyle name="Hyperlink 77" xfId="28390" hidden="1"/>
    <cellStyle name="Hyperlink 77" xfId="30395" hidden="1"/>
    <cellStyle name="Hyperlink 77" xfId="29317" hidden="1"/>
    <cellStyle name="Hyperlink 77" xfId="30967" hidden="1"/>
    <cellStyle name="Hyperlink 77" xfId="31297"/>
    <cellStyle name="Hyperlink 77 2" xfId="1942"/>
    <cellStyle name="Hyperlink 77 3" xfId="1943"/>
    <cellStyle name="Hyperlink 77 9" xfId="32733"/>
    <cellStyle name="Hyperlink 77_AGL" xfId="32734"/>
    <cellStyle name="Hyperlink 78" xfId="383" hidden="1"/>
    <cellStyle name="Hyperlink 78" xfId="717" hidden="1"/>
    <cellStyle name="Hyperlink 78" xfId="2381" hidden="1"/>
    <cellStyle name="Hyperlink 78" xfId="2715" hidden="1"/>
    <cellStyle name="Hyperlink 78" xfId="3695" hidden="1"/>
    <cellStyle name="Hyperlink 78" xfId="3264" hidden="1"/>
    <cellStyle name="Hyperlink 78" xfId="5165" hidden="1"/>
    <cellStyle name="Hyperlink 78" xfId="3385" hidden="1"/>
    <cellStyle name="Hyperlink 78" xfId="6125" hidden="1"/>
    <cellStyle name="Hyperlink 78" xfId="4208" hidden="1"/>
    <cellStyle name="Hyperlink 78" xfId="7108" hidden="1"/>
    <cellStyle name="Hyperlink 78" xfId="5799" hidden="1"/>
    <cellStyle name="Hyperlink 78" xfId="8065" hidden="1"/>
    <cellStyle name="Hyperlink 78" xfId="4872" hidden="1"/>
    <cellStyle name="Hyperlink 78" xfId="8983" hidden="1"/>
    <cellStyle name="Hyperlink 78" xfId="5649" hidden="1"/>
    <cellStyle name="Hyperlink 78" xfId="9771" hidden="1"/>
    <cellStyle name="Hyperlink 78" xfId="6621" hidden="1"/>
    <cellStyle name="Hyperlink 78" xfId="10347" hidden="1"/>
    <cellStyle name="Hyperlink 78" xfId="10677" hidden="1"/>
    <cellStyle name="Hyperlink 78" xfId="11711" hidden="1"/>
    <cellStyle name="Hyperlink 78" xfId="12045" hidden="1"/>
    <cellStyle name="Hyperlink 78" xfId="13593" hidden="1"/>
    <cellStyle name="Hyperlink 78" xfId="13927" hidden="1"/>
    <cellStyle name="Hyperlink 78" xfId="14906" hidden="1"/>
    <cellStyle name="Hyperlink 78" xfId="14476" hidden="1"/>
    <cellStyle name="Hyperlink 78" xfId="16376" hidden="1"/>
    <cellStyle name="Hyperlink 78" xfId="14597" hidden="1"/>
    <cellStyle name="Hyperlink 78" xfId="17336" hidden="1"/>
    <cellStyle name="Hyperlink 78" xfId="15419" hidden="1"/>
    <cellStyle name="Hyperlink 78" xfId="18319" hidden="1"/>
    <cellStyle name="Hyperlink 78" xfId="17010" hidden="1"/>
    <cellStyle name="Hyperlink 78" xfId="19276" hidden="1"/>
    <cellStyle name="Hyperlink 78" xfId="16083" hidden="1"/>
    <cellStyle name="Hyperlink 78" xfId="20194" hidden="1"/>
    <cellStyle name="Hyperlink 78" xfId="16860" hidden="1"/>
    <cellStyle name="Hyperlink 78" xfId="20982" hidden="1"/>
    <cellStyle name="Hyperlink 78" xfId="17832" hidden="1"/>
    <cellStyle name="Hyperlink 78" xfId="21558" hidden="1"/>
    <cellStyle name="Hyperlink 78" xfId="21888" hidden="1"/>
    <cellStyle name="Hyperlink 78" xfId="12985" hidden="1"/>
    <cellStyle name="Hyperlink 78" xfId="12572" hidden="1"/>
    <cellStyle name="Hyperlink 78" xfId="23283" hidden="1"/>
    <cellStyle name="Hyperlink 78" xfId="23617" hidden="1"/>
    <cellStyle name="Hyperlink 78" xfId="24322" hidden="1"/>
    <cellStyle name="Hyperlink 78" xfId="24138" hidden="1"/>
    <cellStyle name="Hyperlink 78" xfId="25789" hidden="1"/>
    <cellStyle name="Hyperlink 78" xfId="24201" hidden="1"/>
    <cellStyle name="Hyperlink 78" xfId="26748" hidden="1"/>
    <cellStyle name="Hyperlink 78" xfId="24832" hidden="1"/>
    <cellStyle name="Hyperlink 78" xfId="27731" hidden="1"/>
    <cellStyle name="Hyperlink 78" xfId="26422" hidden="1"/>
    <cellStyle name="Hyperlink 78" xfId="28688" hidden="1"/>
    <cellStyle name="Hyperlink 78" xfId="25496" hidden="1"/>
    <cellStyle name="Hyperlink 78" xfId="29606" hidden="1"/>
    <cellStyle name="Hyperlink 78" xfId="26272" hidden="1"/>
    <cellStyle name="Hyperlink 78" xfId="30393" hidden="1"/>
    <cellStyle name="Hyperlink 78" xfId="27244" hidden="1"/>
    <cellStyle name="Hyperlink 78" xfId="30969" hidden="1"/>
    <cellStyle name="Hyperlink 78" xfId="31299"/>
    <cellStyle name="Hyperlink 78 2" xfId="1944"/>
    <cellStyle name="Hyperlink 78 3" xfId="1945"/>
    <cellStyle name="Hyperlink 78 9" xfId="32735"/>
    <cellStyle name="Hyperlink 78_AGL" xfId="32736"/>
    <cellStyle name="Hyperlink 79" xfId="385" hidden="1"/>
    <cellStyle name="Hyperlink 79" xfId="719" hidden="1"/>
    <cellStyle name="Hyperlink 79" xfId="2383" hidden="1"/>
    <cellStyle name="Hyperlink 79" xfId="2717" hidden="1"/>
    <cellStyle name="Hyperlink 79" xfId="3693" hidden="1"/>
    <cellStyle name="Hyperlink 79" xfId="2816" hidden="1"/>
    <cellStyle name="Hyperlink 79" xfId="5163" hidden="1"/>
    <cellStyle name="Hyperlink 79" xfId="2800" hidden="1"/>
    <cellStyle name="Hyperlink 79" xfId="6123" hidden="1"/>
    <cellStyle name="Hyperlink 79" xfId="4567" hidden="1"/>
    <cellStyle name="Hyperlink 79" xfId="7106" hidden="1"/>
    <cellStyle name="Hyperlink 79" xfId="5833" hidden="1"/>
    <cellStyle name="Hyperlink 79" xfId="8063" hidden="1"/>
    <cellStyle name="Hyperlink 79" xfId="6511" hidden="1"/>
    <cellStyle name="Hyperlink 79" xfId="8981" hidden="1"/>
    <cellStyle name="Hyperlink 79" xfId="7477" hidden="1"/>
    <cellStyle name="Hyperlink 79" xfId="9769" hidden="1"/>
    <cellStyle name="Hyperlink 79" xfId="8426" hidden="1"/>
    <cellStyle name="Hyperlink 79" xfId="10349" hidden="1"/>
    <cellStyle name="Hyperlink 79" xfId="10679" hidden="1"/>
    <cellStyle name="Hyperlink 79" xfId="11713" hidden="1"/>
    <cellStyle name="Hyperlink 79" xfId="12047" hidden="1"/>
    <cellStyle name="Hyperlink 79" xfId="13595" hidden="1"/>
    <cellStyle name="Hyperlink 79" xfId="13929" hidden="1"/>
    <cellStyle name="Hyperlink 79" xfId="14904" hidden="1"/>
    <cellStyle name="Hyperlink 79" xfId="14028" hidden="1"/>
    <cellStyle name="Hyperlink 79" xfId="16374" hidden="1"/>
    <cellStyle name="Hyperlink 79" xfId="14012" hidden="1"/>
    <cellStyle name="Hyperlink 79" xfId="17334" hidden="1"/>
    <cellStyle name="Hyperlink 79" xfId="15778" hidden="1"/>
    <cellStyle name="Hyperlink 79" xfId="18317" hidden="1"/>
    <cellStyle name="Hyperlink 79" xfId="17044" hidden="1"/>
    <cellStyle name="Hyperlink 79" xfId="19274" hidden="1"/>
    <cellStyle name="Hyperlink 79" xfId="17722" hidden="1"/>
    <cellStyle name="Hyperlink 79" xfId="20192" hidden="1"/>
    <cellStyle name="Hyperlink 79" xfId="18688" hidden="1"/>
    <cellStyle name="Hyperlink 79" xfId="20980" hidden="1"/>
    <cellStyle name="Hyperlink 79" xfId="19637" hidden="1"/>
    <cellStyle name="Hyperlink 79" xfId="21560" hidden="1"/>
    <cellStyle name="Hyperlink 79" xfId="21890" hidden="1"/>
    <cellStyle name="Hyperlink 79" xfId="12983" hidden="1"/>
    <cellStyle name="Hyperlink 79" xfId="12143" hidden="1"/>
    <cellStyle name="Hyperlink 79" xfId="23285" hidden="1"/>
    <cellStyle name="Hyperlink 79" xfId="23619" hidden="1"/>
    <cellStyle name="Hyperlink 79" xfId="24320" hidden="1"/>
    <cellStyle name="Hyperlink 79" xfId="23718" hidden="1"/>
    <cellStyle name="Hyperlink 79" xfId="25787" hidden="1"/>
    <cellStyle name="Hyperlink 79" xfId="23702" hidden="1"/>
    <cellStyle name="Hyperlink 79" xfId="26746" hidden="1"/>
    <cellStyle name="Hyperlink 79" xfId="25191" hidden="1"/>
    <cellStyle name="Hyperlink 79" xfId="27729" hidden="1"/>
    <cellStyle name="Hyperlink 79" xfId="26456" hidden="1"/>
    <cellStyle name="Hyperlink 79" xfId="28686" hidden="1"/>
    <cellStyle name="Hyperlink 79" xfId="27134" hidden="1"/>
    <cellStyle name="Hyperlink 79" xfId="29604" hidden="1"/>
    <cellStyle name="Hyperlink 79" xfId="28100" hidden="1"/>
    <cellStyle name="Hyperlink 79" xfId="30391" hidden="1"/>
    <cellStyle name="Hyperlink 79" xfId="29049" hidden="1"/>
    <cellStyle name="Hyperlink 79" xfId="30971" hidden="1"/>
    <cellStyle name="Hyperlink 79" xfId="31301"/>
    <cellStyle name="Hyperlink 79 2" xfId="1946"/>
    <cellStyle name="Hyperlink 79 3" xfId="1947"/>
    <cellStyle name="Hyperlink 79 9" xfId="32737"/>
    <cellStyle name="Hyperlink 79_AGL" xfId="32738"/>
    <cellStyle name="Hyperlink 8" xfId="243" hidden="1"/>
    <cellStyle name="Hyperlink 8" xfId="653" hidden="1"/>
    <cellStyle name="Hyperlink 8" xfId="2241" hidden="1"/>
    <cellStyle name="Hyperlink 8" xfId="2651" hidden="1"/>
    <cellStyle name="Hyperlink 8" xfId="3834" hidden="1"/>
    <cellStyle name="Hyperlink 8" xfId="2810" hidden="1"/>
    <cellStyle name="Hyperlink 8" xfId="4182" hidden="1"/>
    <cellStyle name="Hyperlink 8" xfId="3869" hidden="1"/>
    <cellStyle name="Hyperlink 8" xfId="5814" hidden="1"/>
    <cellStyle name="Hyperlink 8" xfId="4078" hidden="1"/>
    <cellStyle name="Hyperlink 8" xfId="5689" hidden="1"/>
    <cellStyle name="Hyperlink 8" xfId="4525" hidden="1"/>
    <cellStyle name="Hyperlink 8" xfId="6482" hidden="1"/>
    <cellStyle name="Hyperlink 8" xfId="6492" hidden="1"/>
    <cellStyle name="Hyperlink 8" xfId="7449" hidden="1"/>
    <cellStyle name="Hyperlink 8" xfId="7458" hidden="1"/>
    <cellStyle name="Hyperlink 8" xfId="8399" hidden="1"/>
    <cellStyle name="Hyperlink 8" xfId="8407" hidden="1"/>
    <cellStyle name="Hyperlink 8" xfId="10207" hidden="1"/>
    <cellStyle name="Hyperlink 8" xfId="10613" hidden="1"/>
    <cellStyle name="Hyperlink 8" xfId="11571" hidden="1"/>
    <cellStyle name="Hyperlink 8" xfId="11981" hidden="1"/>
    <cellStyle name="Hyperlink 8" xfId="13453" hidden="1"/>
    <cellStyle name="Hyperlink 8" xfId="13863" hidden="1"/>
    <cellStyle name="Hyperlink 8" xfId="15045" hidden="1"/>
    <cellStyle name="Hyperlink 8" xfId="14022" hidden="1"/>
    <cellStyle name="Hyperlink 8" xfId="15393" hidden="1"/>
    <cellStyle name="Hyperlink 8" xfId="15080" hidden="1"/>
    <cellStyle name="Hyperlink 8" xfId="17025" hidden="1"/>
    <cellStyle name="Hyperlink 8" xfId="15289" hidden="1"/>
    <cellStyle name="Hyperlink 8" xfId="16900" hidden="1"/>
    <cellStyle name="Hyperlink 8" xfId="15736" hidden="1"/>
    <cellStyle name="Hyperlink 8" xfId="17693" hidden="1"/>
    <cellStyle name="Hyperlink 8" xfId="17703" hidden="1"/>
    <cellStyle name="Hyperlink 8" xfId="18660" hidden="1"/>
    <cellStyle name="Hyperlink 8" xfId="18669" hidden="1"/>
    <cellStyle name="Hyperlink 8" xfId="19610" hidden="1"/>
    <cellStyle name="Hyperlink 8" xfId="19618" hidden="1"/>
    <cellStyle name="Hyperlink 8" xfId="21418" hidden="1"/>
    <cellStyle name="Hyperlink 8" xfId="21824" hidden="1"/>
    <cellStyle name="Hyperlink 8" xfId="13124" hidden="1"/>
    <cellStyle name="Hyperlink 8" xfId="12145" hidden="1"/>
    <cellStyle name="Hyperlink 8" xfId="23143" hidden="1"/>
    <cellStyle name="Hyperlink 8" xfId="23553" hidden="1"/>
    <cellStyle name="Hyperlink 8" xfId="24461" hidden="1"/>
    <cellStyle name="Hyperlink 8" xfId="23712" hidden="1"/>
    <cellStyle name="Hyperlink 8" xfId="24806" hidden="1"/>
    <cellStyle name="Hyperlink 8" xfId="24496" hidden="1"/>
    <cellStyle name="Hyperlink 8" xfId="26437" hidden="1"/>
    <cellStyle name="Hyperlink 8" xfId="24702" hidden="1"/>
    <cellStyle name="Hyperlink 8" xfId="26312" hidden="1"/>
    <cellStyle name="Hyperlink 8" xfId="25149" hidden="1"/>
    <cellStyle name="Hyperlink 8" xfId="27105" hidden="1"/>
    <cellStyle name="Hyperlink 8" xfId="27115" hidden="1"/>
    <cellStyle name="Hyperlink 8" xfId="28072" hidden="1"/>
    <cellStyle name="Hyperlink 8" xfId="28081" hidden="1"/>
    <cellStyle name="Hyperlink 8" xfId="29022" hidden="1"/>
    <cellStyle name="Hyperlink 8" xfId="29030" hidden="1"/>
    <cellStyle name="Hyperlink 8" xfId="30829" hidden="1"/>
    <cellStyle name="Hyperlink 8" xfId="31235"/>
    <cellStyle name="Hyperlink 8 2" xfId="1948"/>
    <cellStyle name="Hyperlink 8 3" xfId="1949"/>
    <cellStyle name="Hyperlink 8 9" xfId="32739"/>
    <cellStyle name="Hyperlink 8_AGL" xfId="32740"/>
    <cellStyle name="Hyperlink 80" xfId="387" hidden="1"/>
    <cellStyle name="Hyperlink 80" xfId="721" hidden="1"/>
    <cellStyle name="Hyperlink 80" xfId="2385" hidden="1"/>
    <cellStyle name="Hyperlink 80" xfId="2719" hidden="1"/>
    <cellStyle name="Hyperlink 80" xfId="3691" hidden="1"/>
    <cellStyle name="Hyperlink 80" xfId="3114" hidden="1"/>
    <cellStyle name="Hyperlink 80" xfId="5161" hidden="1"/>
    <cellStyle name="Hyperlink 80" xfId="3387" hidden="1"/>
    <cellStyle name="Hyperlink 80" xfId="6121" hidden="1"/>
    <cellStyle name="Hyperlink 80" xfId="4663" hidden="1"/>
    <cellStyle name="Hyperlink 80" xfId="7104" hidden="1"/>
    <cellStyle name="Hyperlink 80" xfId="4070" hidden="1"/>
    <cellStyle name="Hyperlink 80" xfId="8061" hidden="1"/>
    <cellStyle name="Hyperlink 80" xfId="6813" hidden="1"/>
    <cellStyle name="Hyperlink 80" xfId="8979" hidden="1"/>
    <cellStyle name="Hyperlink 80" xfId="7770" hidden="1"/>
    <cellStyle name="Hyperlink 80" xfId="9767" hidden="1"/>
    <cellStyle name="Hyperlink 80" xfId="8696" hidden="1"/>
    <cellStyle name="Hyperlink 80" xfId="10351" hidden="1"/>
    <cellStyle name="Hyperlink 80" xfId="10681" hidden="1"/>
    <cellStyle name="Hyperlink 80" xfId="11715" hidden="1"/>
    <cellStyle name="Hyperlink 80" xfId="12049" hidden="1"/>
    <cellStyle name="Hyperlink 80" xfId="13597" hidden="1"/>
    <cellStyle name="Hyperlink 80" xfId="13931" hidden="1"/>
    <cellStyle name="Hyperlink 80" xfId="14902" hidden="1"/>
    <cellStyle name="Hyperlink 80" xfId="14326" hidden="1"/>
    <cellStyle name="Hyperlink 80" xfId="16372" hidden="1"/>
    <cellStyle name="Hyperlink 80" xfId="14599" hidden="1"/>
    <cellStyle name="Hyperlink 80" xfId="17332" hidden="1"/>
    <cellStyle name="Hyperlink 80" xfId="15874" hidden="1"/>
    <cellStyle name="Hyperlink 80" xfId="18315" hidden="1"/>
    <cellStyle name="Hyperlink 80" xfId="15281" hidden="1"/>
    <cellStyle name="Hyperlink 80" xfId="19272" hidden="1"/>
    <cellStyle name="Hyperlink 80" xfId="18024" hidden="1"/>
    <cellStyle name="Hyperlink 80" xfId="20190" hidden="1"/>
    <cellStyle name="Hyperlink 80" xfId="18981" hidden="1"/>
    <cellStyle name="Hyperlink 80" xfId="20978" hidden="1"/>
    <cellStyle name="Hyperlink 80" xfId="19907" hidden="1"/>
    <cellStyle name="Hyperlink 80" xfId="21562" hidden="1"/>
    <cellStyle name="Hyperlink 80" xfId="21892" hidden="1"/>
    <cellStyle name="Hyperlink 80" xfId="12981" hidden="1"/>
    <cellStyle name="Hyperlink 80" xfId="12571" hidden="1"/>
    <cellStyle name="Hyperlink 80" xfId="23287" hidden="1"/>
    <cellStyle name="Hyperlink 80" xfId="23621" hidden="1"/>
    <cellStyle name="Hyperlink 80" xfId="24318" hidden="1"/>
    <cellStyle name="Hyperlink 80" xfId="23988" hidden="1"/>
    <cellStyle name="Hyperlink 80" xfId="25785" hidden="1"/>
    <cellStyle name="Hyperlink 80" xfId="24203" hidden="1"/>
    <cellStyle name="Hyperlink 80" xfId="26744" hidden="1"/>
    <cellStyle name="Hyperlink 80" xfId="25287" hidden="1"/>
    <cellStyle name="Hyperlink 80" xfId="27727" hidden="1"/>
    <cellStyle name="Hyperlink 80" xfId="24694" hidden="1"/>
    <cellStyle name="Hyperlink 80" xfId="28684" hidden="1"/>
    <cellStyle name="Hyperlink 80" xfId="27436" hidden="1"/>
    <cellStyle name="Hyperlink 80" xfId="29602" hidden="1"/>
    <cellStyle name="Hyperlink 80" xfId="28393" hidden="1"/>
    <cellStyle name="Hyperlink 80" xfId="30389" hidden="1"/>
    <cellStyle name="Hyperlink 80" xfId="29319" hidden="1"/>
    <cellStyle name="Hyperlink 80" xfId="30973" hidden="1"/>
    <cellStyle name="Hyperlink 80" xfId="31303"/>
    <cellStyle name="Hyperlink 80 2" xfId="1950"/>
    <cellStyle name="Hyperlink 80 3" xfId="1951"/>
    <cellStyle name="Hyperlink 80 9" xfId="32741"/>
    <cellStyle name="Hyperlink 80_AGL" xfId="32742"/>
    <cellStyle name="Hyperlink 81" xfId="389" hidden="1"/>
    <cellStyle name="Hyperlink 81" xfId="723" hidden="1"/>
    <cellStyle name="Hyperlink 81" xfId="2387" hidden="1"/>
    <cellStyle name="Hyperlink 81" xfId="2721" hidden="1"/>
    <cellStyle name="Hyperlink 81" xfId="3689" hidden="1"/>
    <cellStyle name="Hyperlink 81" xfId="2979" hidden="1"/>
    <cellStyle name="Hyperlink 81" xfId="5159" hidden="1"/>
    <cellStyle name="Hyperlink 81" xfId="3500" hidden="1"/>
    <cellStyle name="Hyperlink 81" xfId="6119" hidden="1"/>
    <cellStyle name="Hyperlink 81" xfId="4665" hidden="1"/>
    <cellStyle name="Hyperlink 81" xfId="7102" hidden="1"/>
    <cellStyle name="Hyperlink 81" xfId="5537" hidden="1"/>
    <cellStyle name="Hyperlink 81" xfId="8059" hidden="1"/>
    <cellStyle name="Hyperlink 81" xfId="6542" hidden="1"/>
    <cellStyle name="Hyperlink 81" xfId="8977" hidden="1"/>
    <cellStyle name="Hyperlink 81" xfId="7508" hidden="1"/>
    <cellStyle name="Hyperlink 81" xfId="9765" hidden="1"/>
    <cellStyle name="Hyperlink 81" xfId="8456" hidden="1"/>
    <cellStyle name="Hyperlink 81" xfId="10353" hidden="1"/>
    <cellStyle name="Hyperlink 81" xfId="10683" hidden="1"/>
    <cellStyle name="Hyperlink 81" xfId="11717" hidden="1"/>
    <cellStyle name="Hyperlink 81" xfId="12051" hidden="1"/>
    <cellStyle name="Hyperlink 81" xfId="13599" hidden="1"/>
    <cellStyle name="Hyperlink 81" xfId="13933" hidden="1"/>
    <cellStyle name="Hyperlink 81" xfId="14900" hidden="1"/>
    <cellStyle name="Hyperlink 81" xfId="14191" hidden="1"/>
    <cellStyle name="Hyperlink 81" xfId="16370" hidden="1"/>
    <cellStyle name="Hyperlink 81" xfId="14711" hidden="1"/>
    <cellStyle name="Hyperlink 81" xfId="17330" hidden="1"/>
    <cellStyle name="Hyperlink 81" xfId="15876" hidden="1"/>
    <cellStyle name="Hyperlink 81" xfId="18313" hidden="1"/>
    <cellStyle name="Hyperlink 81" xfId="16748" hidden="1"/>
    <cellStyle name="Hyperlink 81" xfId="19270" hidden="1"/>
    <cellStyle name="Hyperlink 81" xfId="17753" hidden="1"/>
    <cellStyle name="Hyperlink 81" xfId="20188" hidden="1"/>
    <cellStyle name="Hyperlink 81" xfId="18719" hidden="1"/>
    <cellStyle name="Hyperlink 81" xfId="20976" hidden="1"/>
    <cellStyle name="Hyperlink 81" xfId="19667" hidden="1"/>
    <cellStyle name="Hyperlink 81" xfId="21564" hidden="1"/>
    <cellStyle name="Hyperlink 81" xfId="21894" hidden="1"/>
    <cellStyle name="Hyperlink 81" xfId="12979" hidden="1"/>
    <cellStyle name="Hyperlink 81" xfId="12570" hidden="1"/>
    <cellStyle name="Hyperlink 81" xfId="23289" hidden="1"/>
    <cellStyle name="Hyperlink 81" xfId="23623" hidden="1"/>
    <cellStyle name="Hyperlink 81" xfId="24316" hidden="1"/>
    <cellStyle name="Hyperlink 81" xfId="23855" hidden="1"/>
    <cellStyle name="Hyperlink 81" xfId="25783" hidden="1"/>
    <cellStyle name="Hyperlink 81" xfId="24270" hidden="1"/>
    <cellStyle name="Hyperlink 81" xfId="26742" hidden="1"/>
    <cellStyle name="Hyperlink 81" xfId="25289" hidden="1"/>
    <cellStyle name="Hyperlink 81" xfId="27725" hidden="1"/>
    <cellStyle name="Hyperlink 81" xfId="26161" hidden="1"/>
    <cellStyle name="Hyperlink 81" xfId="28682" hidden="1"/>
    <cellStyle name="Hyperlink 81" xfId="27165" hidden="1"/>
    <cellStyle name="Hyperlink 81" xfId="29600" hidden="1"/>
    <cellStyle name="Hyperlink 81" xfId="28131" hidden="1"/>
    <cellStyle name="Hyperlink 81" xfId="30387" hidden="1"/>
    <cellStyle name="Hyperlink 81" xfId="29079" hidden="1"/>
    <cellStyle name="Hyperlink 81" xfId="30975" hidden="1"/>
    <cellStyle name="Hyperlink 81" xfId="31305"/>
    <cellStyle name="Hyperlink 81 2" xfId="1952"/>
    <cellStyle name="Hyperlink 81 3" xfId="1953"/>
    <cellStyle name="Hyperlink 81 9" xfId="32743"/>
    <cellStyle name="Hyperlink 81_AGL" xfId="32744"/>
    <cellStyle name="Hyperlink 82" xfId="391" hidden="1"/>
    <cellStyle name="Hyperlink 82" xfId="725" hidden="1"/>
    <cellStyle name="Hyperlink 82" xfId="2389" hidden="1"/>
    <cellStyle name="Hyperlink 82" xfId="2723" hidden="1"/>
    <cellStyle name="Hyperlink 82" xfId="3687" hidden="1"/>
    <cellStyle name="Hyperlink 82" xfId="2812" hidden="1"/>
    <cellStyle name="Hyperlink 82" xfId="5157" hidden="1"/>
    <cellStyle name="Hyperlink 82" xfId="2787" hidden="1"/>
    <cellStyle name="Hyperlink 82" xfId="6117" hidden="1"/>
    <cellStyle name="Hyperlink 82" xfId="4885" hidden="1"/>
    <cellStyle name="Hyperlink 82" xfId="7100" hidden="1"/>
    <cellStyle name="Hyperlink 82" xfId="5836" hidden="1"/>
    <cellStyle name="Hyperlink 82" xfId="8057" hidden="1"/>
    <cellStyle name="Hyperlink 82" xfId="2158" hidden="1"/>
    <cellStyle name="Hyperlink 82" xfId="8975" hidden="1"/>
    <cellStyle name="Hyperlink 82" xfId="5589" hidden="1"/>
    <cellStyle name="Hyperlink 82" xfId="9763" hidden="1"/>
    <cellStyle name="Hyperlink 82" xfId="6764" hidden="1"/>
    <cellStyle name="Hyperlink 82" xfId="10355" hidden="1"/>
    <cellStyle name="Hyperlink 82" xfId="10685" hidden="1"/>
    <cellStyle name="Hyperlink 82" xfId="11719" hidden="1"/>
    <cellStyle name="Hyperlink 82" xfId="12053" hidden="1"/>
    <cellStyle name="Hyperlink 82" xfId="13601" hidden="1"/>
    <cellStyle name="Hyperlink 82" xfId="13935" hidden="1"/>
    <cellStyle name="Hyperlink 82" xfId="14898" hidden="1"/>
    <cellStyle name="Hyperlink 82" xfId="14024" hidden="1"/>
    <cellStyle name="Hyperlink 82" xfId="16368" hidden="1"/>
    <cellStyle name="Hyperlink 82" xfId="13999" hidden="1"/>
    <cellStyle name="Hyperlink 82" xfId="17328" hidden="1"/>
    <cellStyle name="Hyperlink 82" xfId="16096" hidden="1"/>
    <cellStyle name="Hyperlink 82" xfId="18311" hidden="1"/>
    <cellStyle name="Hyperlink 82" xfId="17047" hidden="1"/>
    <cellStyle name="Hyperlink 82" xfId="19268" hidden="1"/>
    <cellStyle name="Hyperlink 82" xfId="13370" hidden="1"/>
    <cellStyle name="Hyperlink 82" xfId="20186" hidden="1"/>
    <cellStyle name="Hyperlink 82" xfId="16800" hidden="1"/>
    <cellStyle name="Hyperlink 82" xfId="20974" hidden="1"/>
    <cellStyle name="Hyperlink 82" xfId="17975" hidden="1"/>
    <cellStyle name="Hyperlink 82" xfId="21566" hidden="1"/>
    <cellStyle name="Hyperlink 82" xfId="21896" hidden="1"/>
    <cellStyle name="Hyperlink 82" xfId="12977" hidden="1"/>
    <cellStyle name="Hyperlink 82" xfId="12139" hidden="1"/>
    <cellStyle name="Hyperlink 82" xfId="23291" hidden="1"/>
    <cellStyle name="Hyperlink 82" xfId="23625" hidden="1"/>
    <cellStyle name="Hyperlink 82" xfId="24314" hidden="1"/>
    <cellStyle name="Hyperlink 82" xfId="23714" hidden="1"/>
    <cellStyle name="Hyperlink 82" xfId="25781" hidden="1"/>
    <cellStyle name="Hyperlink 82" xfId="23689" hidden="1"/>
    <cellStyle name="Hyperlink 82" xfId="26740" hidden="1"/>
    <cellStyle name="Hyperlink 82" xfId="25509" hidden="1"/>
    <cellStyle name="Hyperlink 82" xfId="27723" hidden="1"/>
    <cellStyle name="Hyperlink 82" xfId="26459" hidden="1"/>
    <cellStyle name="Hyperlink 82" xfId="28680" hidden="1"/>
    <cellStyle name="Hyperlink 82" xfId="23060" hidden="1"/>
    <cellStyle name="Hyperlink 82" xfId="29598" hidden="1"/>
    <cellStyle name="Hyperlink 82" xfId="26213" hidden="1"/>
    <cellStyle name="Hyperlink 82" xfId="30385" hidden="1"/>
    <cellStyle name="Hyperlink 82" xfId="27387" hidden="1"/>
    <cellStyle name="Hyperlink 82" xfId="30977" hidden="1"/>
    <cellStyle name="Hyperlink 82" xfId="31307"/>
    <cellStyle name="Hyperlink 82 2" xfId="1954"/>
    <cellStyle name="Hyperlink 82 3" xfId="1955"/>
    <cellStyle name="Hyperlink 82 9" xfId="32745"/>
    <cellStyle name="Hyperlink 82_AGL" xfId="32746"/>
    <cellStyle name="Hyperlink 83" xfId="393" hidden="1"/>
    <cellStyle name="Hyperlink 83" xfId="727" hidden="1"/>
    <cellStyle name="Hyperlink 83" xfId="2391" hidden="1"/>
    <cellStyle name="Hyperlink 83" xfId="2725" hidden="1"/>
    <cellStyle name="Hyperlink 83" xfId="3686" hidden="1"/>
    <cellStyle name="Hyperlink 83" xfId="3055" hidden="1"/>
    <cellStyle name="Hyperlink 83" xfId="5155" hidden="1"/>
    <cellStyle name="Hyperlink 83" xfId="3290" hidden="1"/>
    <cellStyle name="Hyperlink 83" xfId="6115" hidden="1"/>
    <cellStyle name="Hyperlink 83" xfId="4152" hidden="1"/>
    <cellStyle name="Hyperlink 83" xfId="7098" hidden="1"/>
    <cellStyle name="Hyperlink 83" xfId="5568" hidden="1"/>
    <cellStyle name="Hyperlink 83" xfId="8055" hidden="1"/>
    <cellStyle name="Hyperlink 83" xfId="6516" hidden="1"/>
    <cellStyle name="Hyperlink 83" xfId="8973" hidden="1"/>
    <cellStyle name="Hyperlink 83" xfId="7482" hidden="1"/>
    <cellStyle name="Hyperlink 83" xfId="9761" hidden="1"/>
    <cellStyle name="Hyperlink 83" xfId="8431" hidden="1"/>
    <cellStyle name="Hyperlink 83" xfId="10357" hidden="1"/>
    <cellStyle name="Hyperlink 83" xfId="10687" hidden="1"/>
    <cellStyle name="Hyperlink 83" xfId="11721" hidden="1"/>
    <cellStyle name="Hyperlink 83" xfId="12055" hidden="1"/>
    <cellStyle name="Hyperlink 83" xfId="13603" hidden="1"/>
    <cellStyle name="Hyperlink 83" xfId="13937" hidden="1"/>
    <cellStyle name="Hyperlink 83" xfId="14897" hidden="1"/>
    <cellStyle name="Hyperlink 83" xfId="14267" hidden="1"/>
    <cellStyle name="Hyperlink 83" xfId="16366" hidden="1"/>
    <cellStyle name="Hyperlink 83" xfId="14502" hidden="1"/>
    <cellStyle name="Hyperlink 83" xfId="17326" hidden="1"/>
    <cellStyle name="Hyperlink 83" xfId="15363" hidden="1"/>
    <cellStyle name="Hyperlink 83" xfId="18309" hidden="1"/>
    <cellStyle name="Hyperlink 83" xfId="16779" hidden="1"/>
    <cellStyle name="Hyperlink 83" xfId="19266" hidden="1"/>
    <cellStyle name="Hyperlink 83" xfId="17727" hidden="1"/>
    <cellStyle name="Hyperlink 83" xfId="20184" hidden="1"/>
    <cellStyle name="Hyperlink 83" xfId="18693" hidden="1"/>
    <cellStyle name="Hyperlink 83" xfId="20972" hidden="1"/>
    <cellStyle name="Hyperlink 83" xfId="19642" hidden="1"/>
    <cellStyle name="Hyperlink 83" xfId="21568" hidden="1"/>
    <cellStyle name="Hyperlink 83" xfId="21898" hidden="1"/>
    <cellStyle name="Hyperlink 83" xfId="12975" hidden="1"/>
    <cellStyle name="Hyperlink 83" xfId="12421" hidden="1"/>
    <cellStyle name="Hyperlink 83" xfId="23293" hidden="1"/>
    <cellStyle name="Hyperlink 83" xfId="23627" hidden="1"/>
    <cellStyle name="Hyperlink 83" xfId="24313" hidden="1"/>
    <cellStyle name="Hyperlink 83" xfId="23931" hidden="1"/>
    <cellStyle name="Hyperlink 83" xfId="25779" hidden="1"/>
    <cellStyle name="Hyperlink 83" xfId="24161" hidden="1"/>
    <cellStyle name="Hyperlink 83" xfId="26738" hidden="1"/>
    <cellStyle name="Hyperlink 83" xfId="24776" hidden="1"/>
    <cellStyle name="Hyperlink 83" xfId="27721" hidden="1"/>
    <cellStyle name="Hyperlink 83" xfId="26192" hidden="1"/>
    <cellStyle name="Hyperlink 83" xfId="28678" hidden="1"/>
    <cellStyle name="Hyperlink 83" xfId="27139" hidden="1"/>
    <cellStyle name="Hyperlink 83" xfId="29596" hidden="1"/>
    <cellStyle name="Hyperlink 83" xfId="28105" hidden="1"/>
    <cellStyle name="Hyperlink 83" xfId="30383" hidden="1"/>
    <cellStyle name="Hyperlink 83" xfId="29054" hidden="1"/>
    <cellStyle name="Hyperlink 83" xfId="30979" hidden="1"/>
    <cellStyle name="Hyperlink 83" xfId="31309"/>
    <cellStyle name="Hyperlink 83 2" xfId="1956"/>
    <cellStyle name="Hyperlink 83 3" xfId="1957"/>
    <cellStyle name="Hyperlink 83 9" xfId="32747"/>
    <cellStyle name="Hyperlink 83_AGL" xfId="32748"/>
    <cellStyle name="Hyperlink 84" xfId="395" hidden="1"/>
    <cellStyle name="Hyperlink 84" xfId="729" hidden="1"/>
    <cellStyle name="Hyperlink 84" xfId="2393" hidden="1"/>
    <cellStyle name="Hyperlink 84" xfId="2727" hidden="1"/>
    <cellStyle name="Hyperlink 84" xfId="3684" hidden="1"/>
    <cellStyle name="Hyperlink 84" xfId="3110" hidden="1"/>
    <cellStyle name="Hyperlink 84" xfId="5153" hidden="1"/>
    <cellStyle name="Hyperlink 84" xfId="3656" hidden="1"/>
    <cellStyle name="Hyperlink 84" xfId="6113" hidden="1"/>
    <cellStyle name="Hyperlink 84" xfId="4596" hidden="1"/>
    <cellStyle name="Hyperlink 84" xfId="7096" hidden="1"/>
    <cellStyle name="Hyperlink 84" xfId="4062" hidden="1"/>
    <cellStyle name="Hyperlink 84" xfId="8053" hidden="1"/>
    <cellStyle name="Hyperlink 84" xfId="6612" hidden="1"/>
    <cellStyle name="Hyperlink 84" xfId="8971" hidden="1"/>
    <cellStyle name="Hyperlink 84" xfId="7575" hidden="1"/>
    <cellStyle name="Hyperlink 84" xfId="9759" hidden="1"/>
    <cellStyle name="Hyperlink 84" xfId="8516" hidden="1"/>
    <cellStyle name="Hyperlink 84" xfId="10359" hidden="1"/>
    <cellStyle name="Hyperlink 84" xfId="10689" hidden="1"/>
    <cellStyle name="Hyperlink 84" xfId="11723" hidden="1"/>
    <cellStyle name="Hyperlink 84" xfId="12057" hidden="1"/>
    <cellStyle name="Hyperlink 84" xfId="13605" hidden="1"/>
    <cellStyle name="Hyperlink 84" xfId="13939" hidden="1"/>
    <cellStyle name="Hyperlink 84" xfId="14895" hidden="1"/>
    <cellStyle name="Hyperlink 84" xfId="14322" hidden="1"/>
    <cellStyle name="Hyperlink 84" xfId="16364" hidden="1"/>
    <cellStyle name="Hyperlink 84" xfId="14867" hidden="1"/>
    <cellStyle name="Hyperlink 84" xfId="17324" hidden="1"/>
    <cellStyle name="Hyperlink 84" xfId="15807" hidden="1"/>
    <cellStyle name="Hyperlink 84" xfId="18307" hidden="1"/>
    <cellStyle name="Hyperlink 84" xfId="15273" hidden="1"/>
    <cellStyle name="Hyperlink 84" xfId="19264" hidden="1"/>
    <cellStyle name="Hyperlink 84" xfId="17823" hidden="1"/>
    <cellStyle name="Hyperlink 84" xfId="20182" hidden="1"/>
    <cellStyle name="Hyperlink 84" xfId="18786" hidden="1"/>
    <cellStyle name="Hyperlink 84" xfId="20970" hidden="1"/>
    <cellStyle name="Hyperlink 84" xfId="19727" hidden="1"/>
    <cellStyle name="Hyperlink 84" xfId="21570" hidden="1"/>
    <cellStyle name="Hyperlink 84" xfId="21900" hidden="1"/>
    <cellStyle name="Hyperlink 84" xfId="12973" hidden="1"/>
    <cellStyle name="Hyperlink 84" xfId="12287" hidden="1"/>
    <cellStyle name="Hyperlink 84" xfId="23295" hidden="1"/>
    <cellStyle name="Hyperlink 84" xfId="23629" hidden="1"/>
    <cellStyle name="Hyperlink 84" xfId="24311" hidden="1"/>
    <cellStyle name="Hyperlink 84" xfId="23986" hidden="1"/>
    <cellStyle name="Hyperlink 84" xfId="25777" hidden="1"/>
    <cellStyle name="Hyperlink 84" xfId="24283" hidden="1"/>
    <cellStyle name="Hyperlink 84" xfId="26736" hidden="1"/>
    <cellStyle name="Hyperlink 84" xfId="25220" hidden="1"/>
    <cellStyle name="Hyperlink 84" xfId="27719" hidden="1"/>
    <cellStyle name="Hyperlink 84" xfId="24686" hidden="1"/>
    <cellStyle name="Hyperlink 84" xfId="28676" hidden="1"/>
    <cellStyle name="Hyperlink 84" xfId="27235" hidden="1"/>
    <cellStyle name="Hyperlink 84" xfId="29594" hidden="1"/>
    <cellStyle name="Hyperlink 84" xfId="28198" hidden="1"/>
    <cellStyle name="Hyperlink 84" xfId="30381" hidden="1"/>
    <cellStyle name="Hyperlink 84" xfId="29139" hidden="1"/>
    <cellStyle name="Hyperlink 84" xfId="30981" hidden="1"/>
    <cellStyle name="Hyperlink 84" xfId="31311"/>
    <cellStyle name="Hyperlink 84 2" xfId="1958"/>
    <cellStyle name="Hyperlink 84 3" xfId="1959"/>
    <cellStyle name="Hyperlink 84 9" xfId="32749"/>
    <cellStyle name="Hyperlink 84_AGL" xfId="32750"/>
    <cellStyle name="Hyperlink 85" xfId="397" hidden="1"/>
    <cellStyle name="Hyperlink 85" xfId="731" hidden="1"/>
    <cellStyle name="Hyperlink 85" xfId="2395" hidden="1"/>
    <cellStyle name="Hyperlink 85" xfId="2729" hidden="1"/>
    <cellStyle name="Hyperlink 85" xfId="3682" hidden="1"/>
    <cellStyle name="Hyperlink 85" xfId="2808" hidden="1"/>
    <cellStyle name="Hyperlink 85" xfId="5151" hidden="1"/>
    <cellStyle name="Hyperlink 85" xfId="2933" hidden="1"/>
    <cellStyle name="Hyperlink 85" xfId="6111" hidden="1"/>
    <cellStyle name="Hyperlink 85" xfId="4772" hidden="1"/>
    <cellStyle name="Hyperlink 85" xfId="7094" hidden="1"/>
    <cellStyle name="Hyperlink 85" xfId="5542" hidden="1"/>
    <cellStyle name="Hyperlink 85" xfId="8051" hidden="1"/>
    <cellStyle name="Hyperlink 85" xfId="6614" hidden="1"/>
    <cellStyle name="Hyperlink 85" xfId="8969" hidden="1"/>
    <cellStyle name="Hyperlink 85" xfId="7577" hidden="1"/>
    <cellStyle name="Hyperlink 85" xfId="9757" hidden="1"/>
    <cellStyle name="Hyperlink 85" xfId="8518" hidden="1"/>
    <cellStyle name="Hyperlink 85" xfId="10361" hidden="1"/>
    <cellStyle name="Hyperlink 85" xfId="10691" hidden="1"/>
    <cellStyle name="Hyperlink 85" xfId="11725" hidden="1"/>
    <cellStyle name="Hyperlink 85" xfId="12059" hidden="1"/>
    <cellStyle name="Hyperlink 85" xfId="13607" hidden="1"/>
    <cellStyle name="Hyperlink 85" xfId="13941" hidden="1"/>
    <cellStyle name="Hyperlink 85" xfId="14893" hidden="1"/>
    <cellStyle name="Hyperlink 85" xfId="14020" hidden="1"/>
    <cellStyle name="Hyperlink 85" xfId="16362" hidden="1"/>
    <cellStyle name="Hyperlink 85" xfId="14145" hidden="1"/>
    <cellStyle name="Hyperlink 85" xfId="17322" hidden="1"/>
    <cellStyle name="Hyperlink 85" xfId="15983" hidden="1"/>
    <cellStyle name="Hyperlink 85" xfId="18305" hidden="1"/>
    <cellStyle name="Hyperlink 85" xfId="16753" hidden="1"/>
    <cellStyle name="Hyperlink 85" xfId="19262" hidden="1"/>
    <cellStyle name="Hyperlink 85" xfId="17825" hidden="1"/>
    <cellStyle name="Hyperlink 85" xfId="20180" hidden="1"/>
    <cellStyle name="Hyperlink 85" xfId="18788" hidden="1"/>
    <cellStyle name="Hyperlink 85" xfId="20968" hidden="1"/>
    <cellStyle name="Hyperlink 85" xfId="19729" hidden="1"/>
    <cellStyle name="Hyperlink 85" xfId="21572" hidden="1"/>
    <cellStyle name="Hyperlink 85" xfId="21902" hidden="1"/>
    <cellStyle name="Hyperlink 85" xfId="12972" hidden="1"/>
    <cellStyle name="Hyperlink 85" xfId="12135" hidden="1"/>
    <cellStyle name="Hyperlink 85" xfId="23297" hidden="1"/>
    <cellStyle name="Hyperlink 85" xfId="23631" hidden="1"/>
    <cellStyle name="Hyperlink 85" xfId="24309" hidden="1"/>
    <cellStyle name="Hyperlink 85" xfId="23710" hidden="1"/>
    <cellStyle name="Hyperlink 85" xfId="25775" hidden="1"/>
    <cellStyle name="Hyperlink 85" xfId="23832" hidden="1"/>
    <cellStyle name="Hyperlink 85" xfId="26734" hidden="1"/>
    <cellStyle name="Hyperlink 85" xfId="25396" hidden="1"/>
    <cellStyle name="Hyperlink 85" xfId="27717" hidden="1"/>
    <cellStyle name="Hyperlink 85" xfId="26166" hidden="1"/>
    <cellStyle name="Hyperlink 85" xfId="28674" hidden="1"/>
    <cellStyle name="Hyperlink 85" xfId="27237" hidden="1"/>
    <cellStyle name="Hyperlink 85" xfId="29592" hidden="1"/>
    <cellStyle name="Hyperlink 85" xfId="28200" hidden="1"/>
    <cellStyle name="Hyperlink 85" xfId="30379" hidden="1"/>
    <cellStyle name="Hyperlink 85" xfId="29141" hidden="1"/>
    <cellStyle name="Hyperlink 85" xfId="30983" hidden="1"/>
    <cellStyle name="Hyperlink 85" xfId="31313"/>
    <cellStyle name="Hyperlink 85 2" xfId="1960"/>
    <cellStyle name="Hyperlink 85 3" xfId="1961"/>
    <cellStyle name="Hyperlink 85 9" xfId="32751"/>
    <cellStyle name="Hyperlink 85_AGL" xfId="32752"/>
    <cellStyle name="Hyperlink 86" xfId="399" hidden="1"/>
    <cellStyle name="Hyperlink 86" xfId="733" hidden="1"/>
    <cellStyle name="Hyperlink 86" xfId="2397" hidden="1"/>
    <cellStyle name="Hyperlink 86" xfId="2731" hidden="1"/>
    <cellStyle name="Hyperlink 86" xfId="3680" hidden="1"/>
    <cellStyle name="Hyperlink 86" xfId="3056" hidden="1"/>
    <cellStyle name="Hyperlink 86" xfId="5149" hidden="1"/>
    <cellStyle name="Hyperlink 86" xfId="2935" hidden="1"/>
    <cellStyle name="Hyperlink 86" xfId="6109" hidden="1"/>
    <cellStyle name="Hyperlink 86" xfId="4193" hidden="1"/>
    <cellStyle name="Hyperlink 86" xfId="7092" hidden="1"/>
    <cellStyle name="Hyperlink 86" xfId="5639" hidden="1"/>
    <cellStyle name="Hyperlink 86" xfId="8049" hidden="1"/>
    <cellStyle name="Hyperlink 86" xfId="6830" hidden="1"/>
    <cellStyle name="Hyperlink 86" xfId="8967" hidden="1"/>
    <cellStyle name="Hyperlink 86" xfId="7787" hidden="1"/>
    <cellStyle name="Hyperlink 86" xfId="9755" hidden="1"/>
    <cellStyle name="Hyperlink 86" xfId="8710" hidden="1"/>
    <cellStyle name="Hyperlink 86" xfId="10363" hidden="1"/>
    <cellStyle name="Hyperlink 86" xfId="10693" hidden="1"/>
    <cellStyle name="Hyperlink 86" xfId="11727" hidden="1"/>
    <cellStyle name="Hyperlink 86" xfId="12061" hidden="1"/>
    <cellStyle name="Hyperlink 86" xfId="13609" hidden="1"/>
    <cellStyle name="Hyperlink 86" xfId="13943" hidden="1"/>
    <cellStyle name="Hyperlink 86" xfId="14891" hidden="1"/>
    <cellStyle name="Hyperlink 86" xfId="14268" hidden="1"/>
    <cellStyle name="Hyperlink 86" xfId="16360" hidden="1"/>
    <cellStyle name="Hyperlink 86" xfId="14147" hidden="1"/>
    <cellStyle name="Hyperlink 86" xfId="17320" hidden="1"/>
    <cellStyle name="Hyperlink 86" xfId="15404" hidden="1"/>
    <cellStyle name="Hyperlink 86" xfId="18303" hidden="1"/>
    <cellStyle name="Hyperlink 86" xfId="16850" hidden="1"/>
    <cellStyle name="Hyperlink 86" xfId="19260" hidden="1"/>
    <cellStyle name="Hyperlink 86" xfId="18041" hidden="1"/>
    <cellStyle name="Hyperlink 86" xfId="20178" hidden="1"/>
    <cellStyle name="Hyperlink 86" xfId="18998" hidden="1"/>
    <cellStyle name="Hyperlink 86" xfId="20966" hidden="1"/>
    <cellStyle name="Hyperlink 86" xfId="19921" hidden="1"/>
    <cellStyle name="Hyperlink 86" xfId="21574" hidden="1"/>
    <cellStyle name="Hyperlink 86" xfId="21904" hidden="1"/>
    <cellStyle name="Hyperlink 86" xfId="12970" hidden="1"/>
    <cellStyle name="Hyperlink 86" xfId="12363" hidden="1"/>
    <cellStyle name="Hyperlink 86" xfId="23299" hidden="1"/>
    <cellStyle name="Hyperlink 86" xfId="23633" hidden="1"/>
    <cellStyle name="Hyperlink 86" xfId="24307" hidden="1"/>
    <cellStyle name="Hyperlink 86" xfId="23932" hidden="1"/>
    <cellStyle name="Hyperlink 86" xfId="25773" hidden="1"/>
    <cellStyle name="Hyperlink 86" xfId="23833" hidden="1"/>
    <cellStyle name="Hyperlink 86" xfId="26732" hidden="1"/>
    <cellStyle name="Hyperlink 86" xfId="24817" hidden="1"/>
    <cellStyle name="Hyperlink 86" xfId="27715" hidden="1"/>
    <cellStyle name="Hyperlink 86" xfId="26262" hidden="1"/>
    <cellStyle name="Hyperlink 86" xfId="28672" hidden="1"/>
    <cellStyle name="Hyperlink 86" xfId="27453" hidden="1"/>
    <cellStyle name="Hyperlink 86" xfId="29590" hidden="1"/>
    <cellStyle name="Hyperlink 86" xfId="28410" hidden="1"/>
    <cellStyle name="Hyperlink 86" xfId="30377" hidden="1"/>
    <cellStyle name="Hyperlink 86" xfId="29333" hidden="1"/>
    <cellStyle name="Hyperlink 86" xfId="30985" hidden="1"/>
    <cellStyle name="Hyperlink 86" xfId="31315"/>
    <cellStyle name="Hyperlink 86 2" xfId="1962"/>
    <cellStyle name="Hyperlink 86 3" xfId="1963"/>
    <cellStyle name="Hyperlink 86 9" xfId="32753"/>
    <cellStyle name="Hyperlink 86_AGL" xfId="32754"/>
    <cellStyle name="Hyperlink 87" xfId="401" hidden="1"/>
    <cellStyle name="Hyperlink 87" xfId="735" hidden="1"/>
    <cellStyle name="Hyperlink 87" xfId="2399" hidden="1"/>
    <cellStyle name="Hyperlink 87" xfId="2733" hidden="1"/>
    <cellStyle name="Hyperlink 87" xfId="3678" hidden="1"/>
    <cellStyle name="Hyperlink 87" xfId="3057" hidden="1"/>
    <cellStyle name="Hyperlink 87" xfId="5147" hidden="1"/>
    <cellStyle name="Hyperlink 87" xfId="3113" hidden="1"/>
    <cellStyle name="Hyperlink 87" xfId="6107" hidden="1"/>
    <cellStyle name="Hyperlink 87" xfId="4209" hidden="1"/>
    <cellStyle name="Hyperlink 87" xfId="7090" hidden="1"/>
    <cellStyle name="Hyperlink 87" xfId="5641" hidden="1"/>
    <cellStyle name="Hyperlink 87" xfId="8047" hidden="1"/>
    <cellStyle name="Hyperlink 87" xfId="4615" hidden="1"/>
    <cellStyle name="Hyperlink 87" xfId="8965" hidden="1"/>
    <cellStyle name="Hyperlink 87" xfId="4522" hidden="1"/>
    <cellStyle name="Hyperlink 87" xfId="9753" hidden="1"/>
    <cellStyle name="Hyperlink 87" xfId="4803" hidden="1"/>
    <cellStyle name="Hyperlink 87" xfId="10365" hidden="1"/>
    <cellStyle name="Hyperlink 87" xfId="10695" hidden="1"/>
    <cellStyle name="Hyperlink 87" xfId="11729" hidden="1"/>
    <cellStyle name="Hyperlink 87" xfId="12063" hidden="1"/>
    <cellStyle name="Hyperlink 87" xfId="13611" hidden="1"/>
    <cellStyle name="Hyperlink 87" xfId="13945" hidden="1"/>
    <cellStyle name="Hyperlink 87" xfId="14889" hidden="1"/>
    <cellStyle name="Hyperlink 87" xfId="14269" hidden="1"/>
    <cellStyle name="Hyperlink 87" xfId="16358" hidden="1"/>
    <cellStyle name="Hyperlink 87" xfId="14325" hidden="1"/>
    <cellStyle name="Hyperlink 87" xfId="17318" hidden="1"/>
    <cellStyle name="Hyperlink 87" xfId="15420" hidden="1"/>
    <cellStyle name="Hyperlink 87" xfId="18301" hidden="1"/>
    <cellStyle name="Hyperlink 87" xfId="16852" hidden="1"/>
    <cellStyle name="Hyperlink 87" xfId="19258" hidden="1"/>
    <cellStyle name="Hyperlink 87" xfId="15826" hidden="1"/>
    <cellStyle name="Hyperlink 87" xfId="20176" hidden="1"/>
    <cellStyle name="Hyperlink 87" xfId="15733" hidden="1"/>
    <cellStyle name="Hyperlink 87" xfId="20964" hidden="1"/>
    <cellStyle name="Hyperlink 87" xfId="16014" hidden="1"/>
    <cellStyle name="Hyperlink 87" xfId="21576" hidden="1"/>
    <cellStyle name="Hyperlink 87" xfId="21906" hidden="1"/>
    <cellStyle name="Hyperlink 87" xfId="12968" hidden="1"/>
    <cellStyle name="Hyperlink 87" xfId="12418" hidden="1"/>
    <cellStyle name="Hyperlink 87" xfId="23301" hidden="1"/>
    <cellStyle name="Hyperlink 87" xfId="23635" hidden="1"/>
    <cellStyle name="Hyperlink 87" xfId="24305" hidden="1"/>
    <cellStyle name="Hyperlink 87" xfId="23933" hidden="1"/>
    <cellStyle name="Hyperlink 87" xfId="25771" hidden="1"/>
    <cellStyle name="Hyperlink 87" xfId="23987" hidden="1"/>
    <cellStyle name="Hyperlink 87" xfId="26730" hidden="1"/>
    <cellStyle name="Hyperlink 87" xfId="24833" hidden="1"/>
    <cellStyle name="Hyperlink 87" xfId="27713" hidden="1"/>
    <cellStyle name="Hyperlink 87" xfId="26264" hidden="1"/>
    <cellStyle name="Hyperlink 87" xfId="28670" hidden="1"/>
    <cellStyle name="Hyperlink 87" xfId="25239" hidden="1"/>
    <cellStyle name="Hyperlink 87" xfId="29588" hidden="1"/>
    <cellStyle name="Hyperlink 87" xfId="25146" hidden="1"/>
    <cellStyle name="Hyperlink 87" xfId="30375" hidden="1"/>
    <cellStyle name="Hyperlink 87" xfId="25427" hidden="1"/>
    <cellStyle name="Hyperlink 87" xfId="30987" hidden="1"/>
    <cellStyle name="Hyperlink 87" xfId="31317"/>
    <cellStyle name="Hyperlink 87 2" xfId="1964"/>
    <cellStyle name="Hyperlink 87 3" xfId="1965"/>
    <cellStyle name="Hyperlink 87 9" xfId="32755"/>
    <cellStyle name="Hyperlink 87_AGL" xfId="32756"/>
    <cellStyle name="Hyperlink 88" xfId="403" hidden="1"/>
    <cellStyle name="Hyperlink 88" xfId="737" hidden="1"/>
    <cellStyle name="Hyperlink 88" xfId="2401" hidden="1"/>
    <cellStyle name="Hyperlink 88" xfId="2735" hidden="1"/>
    <cellStyle name="Hyperlink 88" xfId="3676" hidden="1"/>
    <cellStyle name="Hyperlink 88" xfId="3058" hidden="1"/>
    <cellStyle name="Hyperlink 88" xfId="5145" hidden="1"/>
    <cellStyle name="Hyperlink 88" xfId="3303" hidden="1"/>
    <cellStyle name="Hyperlink 88" xfId="6105" hidden="1"/>
    <cellStyle name="Hyperlink 88" xfId="4765" hidden="1"/>
    <cellStyle name="Hyperlink 88" xfId="7088" hidden="1"/>
    <cellStyle name="Hyperlink 88" xfId="5854" hidden="1"/>
    <cellStyle name="Hyperlink 88" xfId="8045" hidden="1"/>
    <cellStyle name="Hyperlink 88" xfId="6545" hidden="1"/>
    <cellStyle name="Hyperlink 88" xfId="8963" hidden="1"/>
    <cellStyle name="Hyperlink 88" xfId="7511" hidden="1"/>
    <cellStyle name="Hyperlink 88" xfId="9751" hidden="1"/>
    <cellStyle name="Hyperlink 88" xfId="8459" hidden="1"/>
    <cellStyle name="Hyperlink 88" xfId="10367" hidden="1"/>
    <cellStyle name="Hyperlink 88" xfId="10697" hidden="1"/>
    <cellStyle name="Hyperlink 88" xfId="11731" hidden="1"/>
    <cellStyle name="Hyperlink 88" xfId="12065" hidden="1"/>
    <cellStyle name="Hyperlink 88" xfId="13613" hidden="1"/>
    <cellStyle name="Hyperlink 88" xfId="13947" hidden="1"/>
    <cellStyle name="Hyperlink 88" xfId="14887" hidden="1"/>
    <cellStyle name="Hyperlink 88" xfId="14270" hidden="1"/>
    <cellStyle name="Hyperlink 88" xfId="16356" hidden="1"/>
    <cellStyle name="Hyperlink 88" xfId="14515" hidden="1"/>
    <cellStyle name="Hyperlink 88" xfId="17316" hidden="1"/>
    <cellStyle name="Hyperlink 88" xfId="15976" hidden="1"/>
    <cellStyle name="Hyperlink 88" xfId="18299" hidden="1"/>
    <cellStyle name="Hyperlink 88" xfId="17065" hidden="1"/>
    <cellStyle name="Hyperlink 88" xfId="19256" hidden="1"/>
    <cellStyle name="Hyperlink 88" xfId="17756" hidden="1"/>
    <cellStyle name="Hyperlink 88" xfId="20174" hidden="1"/>
    <cellStyle name="Hyperlink 88" xfId="18722" hidden="1"/>
    <cellStyle name="Hyperlink 88" xfId="20962" hidden="1"/>
    <cellStyle name="Hyperlink 88" xfId="19670" hidden="1"/>
    <cellStyle name="Hyperlink 88" xfId="21578" hidden="1"/>
    <cellStyle name="Hyperlink 88" xfId="21908" hidden="1"/>
    <cellStyle name="Hyperlink 88" xfId="12966" hidden="1"/>
    <cellStyle name="Hyperlink 88" xfId="12131" hidden="1"/>
    <cellStyle name="Hyperlink 88" xfId="23303" hidden="1"/>
    <cellStyle name="Hyperlink 88" xfId="23637" hidden="1"/>
    <cellStyle name="Hyperlink 88" xfId="24303" hidden="1"/>
    <cellStyle name="Hyperlink 88" xfId="23934" hidden="1"/>
    <cellStyle name="Hyperlink 88" xfId="25769" hidden="1"/>
    <cellStyle name="Hyperlink 88" xfId="24167" hidden="1"/>
    <cellStyle name="Hyperlink 88" xfId="26728" hidden="1"/>
    <cellStyle name="Hyperlink 88" xfId="25389" hidden="1"/>
    <cellStyle name="Hyperlink 88" xfId="27711" hidden="1"/>
    <cellStyle name="Hyperlink 88" xfId="26477" hidden="1"/>
    <cellStyle name="Hyperlink 88" xfId="28668" hidden="1"/>
    <cellStyle name="Hyperlink 88" xfId="27168" hidden="1"/>
    <cellStyle name="Hyperlink 88" xfId="29586" hidden="1"/>
    <cellStyle name="Hyperlink 88" xfId="28134" hidden="1"/>
    <cellStyle name="Hyperlink 88" xfId="30373" hidden="1"/>
    <cellStyle name="Hyperlink 88" xfId="29082" hidden="1"/>
    <cellStyle name="Hyperlink 88" xfId="30989" hidden="1"/>
    <cellStyle name="Hyperlink 88" xfId="31319"/>
    <cellStyle name="Hyperlink 88 2" xfId="1966"/>
    <cellStyle name="Hyperlink 88 3" xfId="1967"/>
    <cellStyle name="Hyperlink 88 9" xfId="32757"/>
    <cellStyle name="Hyperlink 88_AGL" xfId="32758"/>
    <cellStyle name="Hyperlink 89" xfId="405" hidden="1"/>
    <cellStyle name="Hyperlink 89" xfId="739" hidden="1"/>
    <cellStyle name="Hyperlink 89" xfId="2403" hidden="1"/>
    <cellStyle name="Hyperlink 89" xfId="2737" hidden="1"/>
    <cellStyle name="Hyperlink 89" xfId="3674" hidden="1"/>
    <cellStyle name="Hyperlink 89" xfId="2978" hidden="1"/>
    <cellStyle name="Hyperlink 89" xfId="5143" hidden="1"/>
    <cellStyle name="Hyperlink 89" xfId="2826" hidden="1"/>
    <cellStyle name="Hyperlink 89" xfId="6103" hidden="1"/>
    <cellStyle name="Hyperlink 89" xfId="4667" hidden="1"/>
    <cellStyle name="Hyperlink 89" xfId="7086" hidden="1"/>
    <cellStyle name="Hyperlink 89" xfId="4049" hidden="1"/>
    <cellStyle name="Hyperlink 89" xfId="8043" hidden="1"/>
    <cellStyle name="Hyperlink 89" xfId="6719" hidden="1"/>
    <cellStyle name="Hyperlink 89" xfId="8961" hidden="1"/>
    <cellStyle name="Hyperlink 89" xfId="7677" hidden="1"/>
    <cellStyle name="Hyperlink 89" xfId="9749" hidden="1"/>
    <cellStyle name="Hyperlink 89" xfId="8607" hidden="1"/>
    <cellStyle name="Hyperlink 89" xfId="10369" hidden="1"/>
    <cellStyle name="Hyperlink 89" xfId="10699" hidden="1"/>
    <cellStyle name="Hyperlink 89" xfId="11733" hidden="1"/>
    <cellStyle name="Hyperlink 89" xfId="12067" hidden="1"/>
    <cellStyle name="Hyperlink 89" xfId="13615" hidden="1"/>
    <cellStyle name="Hyperlink 89" xfId="13949" hidden="1"/>
    <cellStyle name="Hyperlink 89" xfId="14885" hidden="1"/>
    <cellStyle name="Hyperlink 89" xfId="14190" hidden="1"/>
    <cellStyle name="Hyperlink 89" xfId="16354" hidden="1"/>
    <cellStyle name="Hyperlink 89" xfId="14038" hidden="1"/>
    <cellStyle name="Hyperlink 89" xfId="17314" hidden="1"/>
    <cellStyle name="Hyperlink 89" xfId="15878" hidden="1"/>
    <cellStyle name="Hyperlink 89" xfId="18297" hidden="1"/>
    <cellStyle name="Hyperlink 89" xfId="15260" hidden="1"/>
    <cellStyle name="Hyperlink 89" xfId="19254" hidden="1"/>
    <cellStyle name="Hyperlink 89" xfId="17930" hidden="1"/>
    <cellStyle name="Hyperlink 89" xfId="20172" hidden="1"/>
    <cellStyle name="Hyperlink 89" xfId="18888" hidden="1"/>
    <cellStyle name="Hyperlink 89" xfId="20960" hidden="1"/>
    <cellStyle name="Hyperlink 89" xfId="19818" hidden="1"/>
    <cellStyle name="Hyperlink 89" xfId="21580" hidden="1"/>
    <cellStyle name="Hyperlink 89" xfId="21910" hidden="1"/>
    <cellStyle name="Hyperlink 89" xfId="12964" hidden="1"/>
    <cellStyle name="Hyperlink 89" xfId="12364" hidden="1"/>
    <cellStyle name="Hyperlink 89" xfId="23305" hidden="1"/>
    <cellStyle name="Hyperlink 89" xfId="23639" hidden="1"/>
    <cellStyle name="Hyperlink 89" xfId="24301" hidden="1"/>
    <cellStyle name="Hyperlink 89" xfId="23854" hidden="1"/>
    <cellStyle name="Hyperlink 89" xfId="25767" hidden="1"/>
    <cellStyle name="Hyperlink 89" xfId="23728" hidden="1"/>
    <cellStyle name="Hyperlink 89" xfId="26726" hidden="1"/>
    <cellStyle name="Hyperlink 89" xfId="25291" hidden="1"/>
    <cellStyle name="Hyperlink 89" xfId="27709" hidden="1"/>
    <cellStyle name="Hyperlink 89" xfId="24673" hidden="1"/>
    <cellStyle name="Hyperlink 89" xfId="28666" hidden="1"/>
    <cellStyle name="Hyperlink 89" xfId="27342" hidden="1"/>
    <cellStyle name="Hyperlink 89" xfId="29584" hidden="1"/>
    <cellStyle name="Hyperlink 89" xfId="28300" hidden="1"/>
    <cellStyle name="Hyperlink 89" xfId="30371" hidden="1"/>
    <cellStyle name="Hyperlink 89" xfId="29230" hidden="1"/>
    <cellStyle name="Hyperlink 89" xfId="30991" hidden="1"/>
    <cellStyle name="Hyperlink 89" xfId="31321"/>
    <cellStyle name="Hyperlink 89 2" xfId="1968"/>
    <cellStyle name="Hyperlink 89 3" xfId="1969"/>
    <cellStyle name="Hyperlink 89 9" xfId="32759"/>
    <cellStyle name="Hyperlink 89_AGL" xfId="32760"/>
    <cellStyle name="Hyperlink 9" xfId="245" hidden="1"/>
    <cellStyle name="Hyperlink 9" xfId="649" hidden="1"/>
    <cellStyle name="Hyperlink 9" xfId="2243" hidden="1"/>
    <cellStyle name="Hyperlink 9" xfId="2647" hidden="1"/>
    <cellStyle name="Hyperlink 9" xfId="3832" hidden="1"/>
    <cellStyle name="Hyperlink 9" xfId="2818" hidden="1"/>
    <cellStyle name="Hyperlink 9" xfId="4181" hidden="1"/>
    <cellStyle name="Hyperlink 9" xfId="3861" hidden="1"/>
    <cellStyle name="Hyperlink 9" xfId="5816" hidden="1"/>
    <cellStyle name="Hyperlink 9" xfId="4542" hidden="1"/>
    <cellStyle name="Hyperlink 9" xfId="4537" hidden="1"/>
    <cellStyle name="Hyperlink 9" xfId="5794" hidden="1"/>
    <cellStyle name="Hyperlink 9" xfId="5808" hidden="1"/>
    <cellStyle name="Hyperlink 9" xfId="5685" hidden="1"/>
    <cellStyle name="Hyperlink 9" xfId="6811" hidden="1"/>
    <cellStyle name="Hyperlink 9" xfId="6474" hidden="1"/>
    <cellStyle name="Hyperlink 9" xfId="7768" hidden="1"/>
    <cellStyle name="Hyperlink 9" xfId="7441" hidden="1"/>
    <cellStyle name="Hyperlink 9" xfId="10209" hidden="1"/>
    <cellStyle name="Hyperlink 9" xfId="10609" hidden="1"/>
    <cellStyle name="Hyperlink 9" xfId="11573" hidden="1"/>
    <cellStyle name="Hyperlink 9" xfId="11977" hidden="1"/>
    <cellStyle name="Hyperlink 9" xfId="13455" hidden="1"/>
    <cellStyle name="Hyperlink 9" xfId="13859" hidden="1"/>
    <cellStyle name="Hyperlink 9" xfId="15043" hidden="1"/>
    <cellStyle name="Hyperlink 9" xfId="14030" hidden="1"/>
    <cellStyle name="Hyperlink 9" xfId="15392" hidden="1"/>
    <cellStyle name="Hyperlink 9" xfId="15072" hidden="1"/>
    <cellStyle name="Hyperlink 9" xfId="17027" hidden="1"/>
    <cellStyle name="Hyperlink 9" xfId="15753" hidden="1"/>
    <cellStyle name="Hyperlink 9" xfId="15748" hidden="1"/>
    <cellStyle name="Hyperlink 9" xfId="17005" hidden="1"/>
    <cellStyle name="Hyperlink 9" xfId="17019" hidden="1"/>
    <cellStyle name="Hyperlink 9" xfId="16896" hidden="1"/>
    <cellStyle name="Hyperlink 9" xfId="18022" hidden="1"/>
    <cellStyle name="Hyperlink 9" xfId="17685" hidden="1"/>
    <cellStyle name="Hyperlink 9" xfId="18979" hidden="1"/>
    <cellStyle name="Hyperlink 9" xfId="18652" hidden="1"/>
    <cellStyle name="Hyperlink 9" xfId="21420" hidden="1"/>
    <cellStyle name="Hyperlink 9" xfId="21820" hidden="1"/>
    <cellStyle name="Hyperlink 9" xfId="13122" hidden="1"/>
    <cellStyle name="Hyperlink 9" xfId="12127" hidden="1"/>
    <cellStyle name="Hyperlink 9" xfId="23145" hidden="1"/>
    <cellStyle name="Hyperlink 9" xfId="23549" hidden="1"/>
    <cellStyle name="Hyperlink 9" xfId="24459" hidden="1"/>
    <cellStyle name="Hyperlink 9" xfId="23720" hidden="1"/>
    <cellStyle name="Hyperlink 9" xfId="24805" hidden="1"/>
    <cellStyle name="Hyperlink 9" xfId="24488" hidden="1"/>
    <cellStyle name="Hyperlink 9" xfId="26439" hidden="1"/>
    <cellStyle name="Hyperlink 9" xfId="25166" hidden="1"/>
    <cellStyle name="Hyperlink 9" xfId="25161" hidden="1"/>
    <cellStyle name="Hyperlink 9" xfId="26417" hidden="1"/>
    <cellStyle name="Hyperlink 9" xfId="26431" hidden="1"/>
    <cellStyle name="Hyperlink 9" xfId="26308" hidden="1"/>
    <cellStyle name="Hyperlink 9" xfId="27434" hidden="1"/>
    <cellStyle name="Hyperlink 9" xfId="27097" hidden="1"/>
    <cellStyle name="Hyperlink 9" xfId="28391" hidden="1"/>
    <cellStyle name="Hyperlink 9" xfId="28064" hidden="1"/>
    <cellStyle name="Hyperlink 9" xfId="30831" hidden="1"/>
    <cellStyle name="Hyperlink 9" xfId="31231"/>
    <cellStyle name="Hyperlink 9 2" xfId="1970"/>
    <cellStyle name="Hyperlink 9 3" xfId="1971"/>
    <cellStyle name="Hyperlink 9 9" xfId="32761"/>
    <cellStyle name="Hyperlink 9_AGL" xfId="32762"/>
    <cellStyle name="Hyperlink 90" xfId="407" hidden="1"/>
    <cellStyle name="Hyperlink 90" xfId="741" hidden="1"/>
    <cellStyle name="Hyperlink 90" xfId="2405" hidden="1"/>
    <cellStyle name="Hyperlink 90" xfId="2739" hidden="1"/>
    <cellStyle name="Hyperlink 90" xfId="3672" hidden="1"/>
    <cellStyle name="Hyperlink 90" xfId="2225" hidden="1"/>
    <cellStyle name="Hyperlink 90" xfId="5141" hidden="1"/>
    <cellStyle name="Hyperlink 90" xfId="2830" hidden="1"/>
    <cellStyle name="Hyperlink 90" xfId="6101" hidden="1"/>
    <cellStyle name="Hyperlink 90" xfId="4601" hidden="1"/>
    <cellStyle name="Hyperlink 90" xfId="7084" hidden="1"/>
    <cellStyle name="Hyperlink 90" xfId="5571" hidden="1"/>
    <cellStyle name="Hyperlink 90" xfId="8041" hidden="1"/>
    <cellStyle name="Hyperlink 90" xfId="4683" hidden="1"/>
    <cellStyle name="Hyperlink 90" xfId="8959" hidden="1"/>
    <cellStyle name="Hyperlink 90" xfId="5789" hidden="1"/>
    <cellStyle name="Hyperlink 90" xfId="9747" hidden="1"/>
    <cellStyle name="Hyperlink 90" xfId="5696" hidden="1"/>
    <cellStyle name="Hyperlink 90" xfId="10371" hidden="1"/>
    <cellStyle name="Hyperlink 90" xfId="10701" hidden="1"/>
    <cellStyle name="Hyperlink 90" xfId="11735" hidden="1"/>
    <cellStyle name="Hyperlink 90" xfId="12069" hidden="1"/>
    <cellStyle name="Hyperlink 90" xfId="13617" hidden="1"/>
    <cellStyle name="Hyperlink 90" xfId="13951" hidden="1"/>
    <cellStyle name="Hyperlink 90" xfId="14883" hidden="1"/>
    <cellStyle name="Hyperlink 90" xfId="13437" hidden="1"/>
    <cellStyle name="Hyperlink 90" xfId="16352" hidden="1"/>
    <cellStyle name="Hyperlink 90" xfId="14042" hidden="1"/>
    <cellStyle name="Hyperlink 90" xfId="17312" hidden="1"/>
    <cellStyle name="Hyperlink 90" xfId="15812" hidden="1"/>
    <cellStyle name="Hyperlink 90" xfId="18295" hidden="1"/>
    <cellStyle name="Hyperlink 90" xfId="16782" hidden="1"/>
    <cellStyle name="Hyperlink 90" xfId="19252" hidden="1"/>
    <cellStyle name="Hyperlink 90" xfId="15894" hidden="1"/>
    <cellStyle name="Hyperlink 90" xfId="20170" hidden="1"/>
    <cellStyle name="Hyperlink 90" xfId="17000" hidden="1"/>
    <cellStyle name="Hyperlink 90" xfId="20958" hidden="1"/>
    <cellStyle name="Hyperlink 90" xfId="16907" hidden="1"/>
    <cellStyle name="Hyperlink 90" xfId="21582" hidden="1"/>
    <cellStyle name="Hyperlink 90" xfId="21912" hidden="1"/>
    <cellStyle name="Hyperlink 90" xfId="12962" hidden="1"/>
    <cellStyle name="Hyperlink 90" xfId="12365" hidden="1"/>
    <cellStyle name="Hyperlink 90" xfId="23307" hidden="1"/>
    <cellStyle name="Hyperlink 90" xfId="23641" hidden="1"/>
    <cellStyle name="Hyperlink 90" xfId="24299" hidden="1"/>
    <cellStyle name="Hyperlink 90" xfId="23127" hidden="1"/>
    <cellStyle name="Hyperlink 90" xfId="25765" hidden="1"/>
    <cellStyle name="Hyperlink 90" xfId="23732" hidden="1"/>
    <cellStyle name="Hyperlink 90" xfId="26724" hidden="1"/>
    <cellStyle name="Hyperlink 90" xfId="25225" hidden="1"/>
    <cellStyle name="Hyperlink 90" xfId="27707" hidden="1"/>
    <cellStyle name="Hyperlink 90" xfId="26195" hidden="1"/>
    <cellStyle name="Hyperlink 90" xfId="28664" hidden="1"/>
    <cellStyle name="Hyperlink 90" xfId="25307" hidden="1"/>
    <cellStyle name="Hyperlink 90" xfId="29582" hidden="1"/>
    <cellStyle name="Hyperlink 90" xfId="26412" hidden="1"/>
    <cellStyle name="Hyperlink 90" xfId="30369" hidden="1"/>
    <cellStyle name="Hyperlink 90" xfId="26319" hidden="1"/>
    <cellStyle name="Hyperlink 90" xfId="30993" hidden="1"/>
    <cellStyle name="Hyperlink 90" xfId="31323"/>
    <cellStyle name="Hyperlink 90 2" xfId="1972"/>
    <cellStyle name="Hyperlink 90 3" xfId="1973"/>
    <cellStyle name="Hyperlink 90 9" xfId="32763"/>
    <cellStyle name="Hyperlink 90_AGL" xfId="32764"/>
    <cellStyle name="Hyperlink 91" xfId="409" hidden="1"/>
    <cellStyle name="Hyperlink 91" xfId="743" hidden="1"/>
    <cellStyle name="Hyperlink 91" xfId="2407" hidden="1"/>
    <cellStyle name="Hyperlink 91" xfId="2741" hidden="1"/>
    <cellStyle name="Hyperlink 91" xfId="3670" hidden="1"/>
    <cellStyle name="Hyperlink 91" xfId="3995" hidden="1"/>
    <cellStyle name="Hyperlink 91" xfId="5139" hidden="1"/>
    <cellStyle name="Hyperlink 91" xfId="2000" hidden="1"/>
    <cellStyle name="Hyperlink 91" xfId="6099" hidden="1"/>
    <cellStyle name="Hyperlink 91" xfId="4804" hidden="1"/>
    <cellStyle name="Hyperlink 91" xfId="7082" hidden="1"/>
    <cellStyle name="Hyperlink 91" xfId="5742" hidden="1"/>
    <cellStyle name="Hyperlink 91" xfId="8039" hidden="1"/>
    <cellStyle name="Hyperlink 91" xfId="5496" hidden="1"/>
    <cellStyle name="Hyperlink 91" xfId="8957" hidden="1"/>
    <cellStyle name="Hyperlink 91" xfId="6661" hidden="1"/>
    <cellStyle name="Hyperlink 91" xfId="9745" hidden="1"/>
    <cellStyle name="Hyperlink 91" xfId="7621" hidden="1"/>
    <cellStyle name="Hyperlink 91" xfId="10373" hidden="1"/>
    <cellStyle name="Hyperlink 91" xfId="10703" hidden="1"/>
    <cellStyle name="Hyperlink 91" xfId="11737" hidden="1"/>
    <cellStyle name="Hyperlink 91" xfId="12071" hidden="1"/>
    <cellStyle name="Hyperlink 91" xfId="13619" hidden="1"/>
    <cellStyle name="Hyperlink 91" xfId="13953" hidden="1"/>
    <cellStyle name="Hyperlink 91" xfId="14881" hidden="1"/>
    <cellStyle name="Hyperlink 91" xfId="15206" hidden="1"/>
    <cellStyle name="Hyperlink 91" xfId="16350" hidden="1"/>
    <cellStyle name="Hyperlink 91" xfId="13212" hidden="1"/>
    <cellStyle name="Hyperlink 91" xfId="17310" hidden="1"/>
    <cellStyle name="Hyperlink 91" xfId="16015" hidden="1"/>
    <cellStyle name="Hyperlink 91" xfId="18293" hidden="1"/>
    <cellStyle name="Hyperlink 91" xfId="16953" hidden="1"/>
    <cellStyle name="Hyperlink 91" xfId="19250" hidden="1"/>
    <cellStyle name="Hyperlink 91" xfId="16707" hidden="1"/>
    <cellStyle name="Hyperlink 91" xfId="20168" hidden="1"/>
    <cellStyle name="Hyperlink 91" xfId="17872" hidden="1"/>
    <cellStyle name="Hyperlink 91" xfId="20956" hidden="1"/>
    <cellStyle name="Hyperlink 91" xfId="18832" hidden="1"/>
    <cellStyle name="Hyperlink 91" xfId="21584" hidden="1"/>
    <cellStyle name="Hyperlink 91" xfId="21914" hidden="1"/>
    <cellStyle name="Hyperlink 91" xfId="12960" hidden="1"/>
    <cellStyle name="Hyperlink 91" xfId="12366" hidden="1"/>
    <cellStyle name="Hyperlink 91" xfId="23309" hidden="1"/>
    <cellStyle name="Hyperlink 91" xfId="23643" hidden="1"/>
    <cellStyle name="Hyperlink 91" xfId="24297" hidden="1"/>
    <cellStyle name="Hyperlink 91" xfId="24619" hidden="1"/>
    <cellStyle name="Hyperlink 91" xfId="25763" hidden="1"/>
    <cellStyle name="Hyperlink 91" xfId="22902" hidden="1"/>
    <cellStyle name="Hyperlink 91" xfId="26722" hidden="1"/>
    <cellStyle name="Hyperlink 91" xfId="25428" hidden="1"/>
    <cellStyle name="Hyperlink 91" xfId="27705" hidden="1"/>
    <cellStyle name="Hyperlink 91" xfId="26365" hidden="1"/>
    <cellStyle name="Hyperlink 91" xfId="28662" hidden="1"/>
    <cellStyle name="Hyperlink 91" xfId="26120" hidden="1"/>
    <cellStyle name="Hyperlink 91" xfId="29580" hidden="1"/>
    <cellStyle name="Hyperlink 91" xfId="27284" hidden="1"/>
    <cellStyle name="Hyperlink 91" xfId="30367" hidden="1"/>
    <cellStyle name="Hyperlink 91" xfId="28244" hidden="1"/>
    <cellStyle name="Hyperlink 91" xfId="30995" hidden="1"/>
    <cellStyle name="Hyperlink 91" xfId="31325"/>
    <cellStyle name="Hyperlink 91 2" xfId="1974"/>
    <cellStyle name="Hyperlink 91 3" xfId="1975"/>
    <cellStyle name="Hyperlink 91 9" xfId="32765"/>
    <cellStyle name="Hyperlink 91_AGL" xfId="32766"/>
    <cellStyle name="Hyperlink 92" xfId="411" hidden="1"/>
    <cellStyle name="Hyperlink 92" xfId="745" hidden="1"/>
    <cellStyle name="Hyperlink 92" xfId="2409" hidden="1"/>
    <cellStyle name="Hyperlink 92" xfId="2743" hidden="1"/>
    <cellStyle name="Hyperlink 92" xfId="3668" hidden="1"/>
    <cellStyle name="Hyperlink 92" xfId="3997" hidden="1"/>
    <cellStyle name="Hyperlink 92" xfId="5137" hidden="1"/>
    <cellStyle name="Hyperlink 92" xfId="3528" hidden="1"/>
    <cellStyle name="Hyperlink 92" xfId="6097" hidden="1"/>
    <cellStyle name="Hyperlink 92" xfId="4199" hidden="1"/>
    <cellStyle name="Hyperlink 92" xfId="7080" hidden="1"/>
    <cellStyle name="Hyperlink 92" xfId="4104" hidden="1"/>
    <cellStyle name="Hyperlink 92" xfId="8037" hidden="1"/>
    <cellStyle name="Hyperlink 92" xfId="6712" hidden="1"/>
    <cellStyle name="Hyperlink 92" xfId="8955" hidden="1"/>
    <cellStyle name="Hyperlink 92" xfId="7670" hidden="1"/>
    <cellStyle name="Hyperlink 92" xfId="9743" hidden="1"/>
    <cellStyle name="Hyperlink 92" xfId="8601" hidden="1"/>
    <cellStyle name="Hyperlink 92" xfId="10375" hidden="1"/>
    <cellStyle name="Hyperlink 92" xfId="10705" hidden="1"/>
    <cellStyle name="Hyperlink 92" xfId="11739" hidden="1"/>
    <cellStyle name="Hyperlink 92" xfId="12073" hidden="1"/>
    <cellStyle name="Hyperlink 92" xfId="13621" hidden="1"/>
    <cellStyle name="Hyperlink 92" xfId="13955" hidden="1"/>
    <cellStyle name="Hyperlink 92" xfId="14879" hidden="1"/>
    <cellStyle name="Hyperlink 92" xfId="15208" hidden="1"/>
    <cellStyle name="Hyperlink 92" xfId="16348" hidden="1"/>
    <cellStyle name="Hyperlink 92" xfId="14739" hidden="1"/>
    <cellStyle name="Hyperlink 92" xfId="17308" hidden="1"/>
    <cellStyle name="Hyperlink 92" xfId="15410" hidden="1"/>
    <cellStyle name="Hyperlink 92" xfId="18291" hidden="1"/>
    <cellStyle name="Hyperlink 92" xfId="15315" hidden="1"/>
    <cellStyle name="Hyperlink 92" xfId="19248" hidden="1"/>
    <cellStyle name="Hyperlink 92" xfId="17923" hidden="1"/>
    <cellStyle name="Hyperlink 92" xfId="20166" hidden="1"/>
    <cellStyle name="Hyperlink 92" xfId="18881" hidden="1"/>
    <cellStyle name="Hyperlink 92" xfId="20954" hidden="1"/>
    <cellStyle name="Hyperlink 92" xfId="19812" hidden="1"/>
    <cellStyle name="Hyperlink 92" xfId="21586" hidden="1"/>
    <cellStyle name="Hyperlink 92" xfId="21916" hidden="1"/>
    <cellStyle name="Hyperlink 92" xfId="12958" hidden="1"/>
    <cellStyle name="Hyperlink 92" xfId="12286" hidden="1"/>
    <cellStyle name="Hyperlink 92" xfId="23311" hidden="1"/>
    <cellStyle name="Hyperlink 92" xfId="23645" hidden="1"/>
    <cellStyle name="Hyperlink 92" xfId="24295" hidden="1"/>
    <cellStyle name="Hyperlink 92" xfId="24621" hidden="1"/>
    <cellStyle name="Hyperlink 92" xfId="25761" hidden="1"/>
    <cellStyle name="Hyperlink 92" xfId="24274" hidden="1"/>
    <cellStyle name="Hyperlink 92" xfId="26720" hidden="1"/>
    <cellStyle name="Hyperlink 92" xfId="24823" hidden="1"/>
    <cellStyle name="Hyperlink 92" xfId="27703" hidden="1"/>
    <cellStyle name="Hyperlink 92" xfId="24728" hidden="1"/>
    <cellStyle name="Hyperlink 92" xfId="28660" hidden="1"/>
    <cellStyle name="Hyperlink 92" xfId="27335" hidden="1"/>
    <cellStyle name="Hyperlink 92" xfId="29578" hidden="1"/>
    <cellStyle name="Hyperlink 92" xfId="28293" hidden="1"/>
    <cellStyle name="Hyperlink 92" xfId="30365" hidden="1"/>
    <cellStyle name="Hyperlink 92" xfId="29224" hidden="1"/>
    <cellStyle name="Hyperlink 92" xfId="30997" hidden="1"/>
    <cellStyle name="Hyperlink 92" xfId="31327"/>
    <cellStyle name="Hyperlink 92 2" xfId="1976"/>
    <cellStyle name="Hyperlink 92 3" xfId="1977"/>
    <cellStyle name="Hyperlink 92 9" xfId="32767"/>
    <cellStyle name="Hyperlink 92_AGL" xfId="32768"/>
    <cellStyle name="Hyperlink 93" xfId="413" hidden="1"/>
    <cellStyle name="Hyperlink 93" xfId="747" hidden="1"/>
    <cellStyle name="Hyperlink 93" xfId="2411" hidden="1"/>
    <cellStyle name="Hyperlink 93" xfId="2745" hidden="1"/>
    <cellStyle name="Hyperlink 93" xfId="3666" hidden="1"/>
    <cellStyle name="Hyperlink 93" xfId="3999" hidden="1"/>
    <cellStyle name="Hyperlink 93" xfId="5135" hidden="1"/>
    <cellStyle name="Hyperlink 93" xfId="2002" hidden="1"/>
    <cellStyle name="Hyperlink 93" xfId="6095" hidden="1"/>
    <cellStyle name="Hyperlink 93" xfId="4063" hidden="1"/>
    <cellStyle name="Hyperlink 93" xfId="7078" hidden="1"/>
    <cellStyle name="Hyperlink 93" xfId="4712" hidden="1"/>
    <cellStyle name="Hyperlink 93" xfId="8035" hidden="1"/>
    <cellStyle name="Hyperlink 93" xfId="6616" hidden="1"/>
    <cellStyle name="Hyperlink 93" xfId="8953" hidden="1"/>
    <cellStyle name="Hyperlink 93" xfId="7579" hidden="1"/>
    <cellStyle name="Hyperlink 93" xfId="9741" hidden="1"/>
    <cellStyle name="Hyperlink 93" xfId="8520" hidden="1"/>
    <cellStyle name="Hyperlink 93" xfId="10377" hidden="1"/>
    <cellStyle name="Hyperlink 93" xfId="10707" hidden="1"/>
    <cellStyle name="Hyperlink 93" xfId="11741" hidden="1"/>
    <cellStyle name="Hyperlink 93" xfId="12075" hidden="1"/>
    <cellStyle name="Hyperlink 93" xfId="13623" hidden="1"/>
    <cellStyle name="Hyperlink 93" xfId="13957" hidden="1"/>
    <cellStyle name="Hyperlink 93" xfId="14877" hidden="1"/>
    <cellStyle name="Hyperlink 93" xfId="15210" hidden="1"/>
    <cellStyle name="Hyperlink 93" xfId="16346" hidden="1"/>
    <cellStyle name="Hyperlink 93" xfId="13214" hidden="1"/>
    <cellStyle name="Hyperlink 93" xfId="17306" hidden="1"/>
    <cellStyle name="Hyperlink 93" xfId="15274" hidden="1"/>
    <cellStyle name="Hyperlink 93" xfId="18289" hidden="1"/>
    <cellStyle name="Hyperlink 93" xfId="15923" hidden="1"/>
    <cellStyle name="Hyperlink 93" xfId="19246" hidden="1"/>
    <cellStyle name="Hyperlink 93" xfId="17827" hidden="1"/>
    <cellStyle name="Hyperlink 93" xfId="20164" hidden="1"/>
    <cellStyle name="Hyperlink 93" xfId="18790" hidden="1"/>
    <cellStyle name="Hyperlink 93" xfId="20952" hidden="1"/>
    <cellStyle name="Hyperlink 93" xfId="19731" hidden="1"/>
    <cellStyle name="Hyperlink 93" xfId="21588" hidden="1"/>
    <cellStyle name="Hyperlink 93" xfId="21918" hidden="1"/>
    <cellStyle name="Hyperlink 93" xfId="12956" hidden="1"/>
    <cellStyle name="Hyperlink 93" xfId="11555" hidden="1"/>
    <cellStyle name="Hyperlink 93" xfId="23313" hidden="1"/>
    <cellStyle name="Hyperlink 93" xfId="23647" hidden="1"/>
    <cellStyle name="Hyperlink 93" xfId="24293" hidden="1"/>
    <cellStyle name="Hyperlink 93" xfId="24623" hidden="1"/>
    <cellStyle name="Hyperlink 93" xfId="25759" hidden="1"/>
    <cellStyle name="Hyperlink 93" xfId="22904" hidden="1"/>
    <cellStyle name="Hyperlink 93" xfId="26718" hidden="1"/>
    <cellStyle name="Hyperlink 93" xfId="24687" hidden="1"/>
    <cellStyle name="Hyperlink 93" xfId="27701" hidden="1"/>
    <cellStyle name="Hyperlink 93" xfId="25336" hidden="1"/>
    <cellStyle name="Hyperlink 93" xfId="28658" hidden="1"/>
    <cellStyle name="Hyperlink 93" xfId="27239" hidden="1"/>
    <cellStyle name="Hyperlink 93" xfId="29576" hidden="1"/>
    <cellStyle name="Hyperlink 93" xfId="28202" hidden="1"/>
    <cellStyle name="Hyperlink 93" xfId="30363" hidden="1"/>
    <cellStyle name="Hyperlink 93" xfId="29143" hidden="1"/>
    <cellStyle name="Hyperlink 93" xfId="30999" hidden="1"/>
    <cellStyle name="Hyperlink 93" xfId="31329"/>
    <cellStyle name="Hyperlink 93 2" xfId="1978"/>
    <cellStyle name="Hyperlink 93 3" xfId="1979"/>
    <cellStyle name="Hyperlink 93 9" xfId="32769"/>
    <cellStyle name="Hyperlink 93_AGL" xfId="32770"/>
    <cellStyle name="Hyperlink 94" xfId="415" hidden="1"/>
    <cellStyle name="Hyperlink 94" xfId="749" hidden="1"/>
    <cellStyle name="Hyperlink 94" xfId="2413" hidden="1"/>
    <cellStyle name="Hyperlink 94" xfId="2747" hidden="1"/>
    <cellStyle name="Hyperlink 94" xfId="3664" hidden="1"/>
    <cellStyle name="Hyperlink 94" xfId="4001" hidden="1"/>
    <cellStyle name="Hyperlink 94" xfId="5133" hidden="1"/>
    <cellStyle name="Hyperlink 94" xfId="3653" hidden="1"/>
    <cellStyle name="Hyperlink 94" xfId="6093" hidden="1"/>
    <cellStyle name="Hyperlink 94" xfId="5712" hidden="1"/>
    <cellStyle name="Hyperlink 94" xfId="7076" hidden="1"/>
    <cellStyle name="Hyperlink 94" xfId="5735" hidden="1"/>
    <cellStyle name="Hyperlink 94" xfId="8033" hidden="1"/>
    <cellStyle name="Hyperlink 94" xfId="6550" hidden="1"/>
    <cellStyle name="Hyperlink 94" xfId="8951" hidden="1"/>
    <cellStyle name="Hyperlink 94" xfId="7516" hidden="1"/>
    <cellStyle name="Hyperlink 94" xfId="9739" hidden="1"/>
    <cellStyle name="Hyperlink 94" xfId="8464" hidden="1"/>
    <cellStyle name="Hyperlink 94" xfId="10379" hidden="1"/>
    <cellStyle name="Hyperlink 94" xfId="10709" hidden="1"/>
    <cellStyle name="Hyperlink 94" xfId="11743" hidden="1"/>
    <cellStyle name="Hyperlink 94" xfId="12077" hidden="1"/>
    <cellStyle name="Hyperlink 94" xfId="13625" hidden="1"/>
    <cellStyle name="Hyperlink 94" xfId="13959" hidden="1"/>
    <cellStyle name="Hyperlink 94" xfId="14875" hidden="1"/>
    <cellStyle name="Hyperlink 94" xfId="15212" hidden="1"/>
    <cellStyle name="Hyperlink 94" xfId="16344" hidden="1"/>
    <cellStyle name="Hyperlink 94" xfId="14864" hidden="1"/>
    <cellStyle name="Hyperlink 94" xfId="17304" hidden="1"/>
    <cellStyle name="Hyperlink 94" xfId="16923" hidden="1"/>
    <cellStyle name="Hyperlink 94" xfId="18287" hidden="1"/>
    <cellStyle name="Hyperlink 94" xfId="16946" hidden="1"/>
    <cellStyle name="Hyperlink 94" xfId="19244" hidden="1"/>
    <cellStyle name="Hyperlink 94" xfId="17761" hidden="1"/>
    <cellStyle name="Hyperlink 94" xfId="20162" hidden="1"/>
    <cellStyle name="Hyperlink 94" xfId="18727" hidden="1"/>
    <cellStyle name="Hyperlink 94" xfId="20950" hidden="1"/>
    <cellStyle name="Hyperlink 94" xfId="19675" hidden="1"/>
    <cellStyle name="Hyperlink 94" xfId="21590" hidden="1"/>
    <cellStyle name="Hyperlink 94" xfId="21920" hidden="1"/>
    <cellStyle name="Hyperlink 94" xfId="12954" hidden="1"/>
    <cellStyle name="Hyperlink 94" xfId="22547" hidden="1"/>
    <cellStyle name="Hyperlink 94" xfId="23315" hidden="1"/>
    <cellStyle name="Hyperlink 94" xfId="23649" hidden="1"/>
    <cellStyle name="Hyperlink 94" xfId="24291" hidden="1"/>
    <cellStyle name="Hyperlink 94" xfId="24625" hidden="1"/>
    <cellStyle name="Hyperlink 94" xfId="25757" hidden="1"/>
    <cellStyle name="Hyperlink 94" xfId="24280" hidden="1"/>
    <cellStyle name="Hyperlink 94" xfId="26716" hidden="1"/>
    <cellStyle name="Hyperlink 94" xfId="26335" hidden="1"/>
    <cellStyle name="Hyperlink 94" xfId="27699" hidden="1"/>
    <cellStyle name="Hyperlink 94" xfId="26358" hidden="1"/>
    <cellStyle name="Hyperlink 94" xfId="28656" hidden="1"/>
    <cellStyle name="Hyperlink 94" xfId="27173" hidden="1"/>
    <cellStyle name="Hyperlink 94" xfId="29574" hidden="1"/>
    <cellStyle name="Hyperlink 94" xfId="28139" hidden="1"/>
    <cellStyle name="Hyperlink 94" xfId="30361" hidden="1"/>
    <cellStyle name="Hyperlink 94" xfId="29087" hidden="1"/>
    <cellStyle name="Hyperlink 94" xfId="31001" hidden="1"/>
    <cellStyle name="Hyperlink 94" xfId="31331"/>
    <cellStyle name="Hyperlink 94 2" xfId="1980"/>
    <cellStyle name="Hyperlink 94 3" xfId="1981"/>
    <cellStyle name="Hyperlink 94 9" xfId="32771"/>
    <cellStyle name="Hyperlink 94_AGL" xfId="32772"/>
    <cellStyle name="Hyperlink 95" xfId="417" hidden="1"/>
    <cellStyle name="Hyperlink 95" xfId="751" hidden="1"/>
    <cellStyle name="Hyperlink 95" xfId="2415" hidden="1"/>
    <cellStyle name="Hyperlink 95" xfId="2749" hidden="1"/>
    <cellStyle name="Hyperlink 95" xfId="3662" hidden="1"/>
    <cellStyle name="Hyperlink 95" xfId="4003" hidden="1"/>
    <cellStyle name="Hyperlink 95" xfId="5131" hidden="1"/>
    <cellStyle name="Hyperlink 95" xfId="3638" hidden="1"/>
    <cellStyle name="Hyperlink 95" xfId="6091" hidden="1"/>
    <cellStyle name="Hyperlink 95" xfId="4067" hidden="1"/>
    <cellStyle name="Hyperlink 95" xfId="7074" hidden="1"/>
    <cellStyle name="Hyperlink 95" xfId="5643" hidden="1"/>
    <cellStyle name="Hyperlink 95" xfId="8031" hidden="1"/>
    <cellStyle name="Hyperlink 95" xfId="6751" hidden="1"/>
    <cellStyle name="Hyperlink 95" xfId="8949" hidden="1"/>
    <cellStyle name="Hyperlink 95" xfId="7709" hidden="1"/>
    <cellStyle name="Hyperlink 95" xfId="9737" hidden="1"/>
    <cellStyle name="Hyperlink 95" xfId="8636" hidden="1"/>
    <cellStyle name="Hyperlink 95" xfId="10381" hidden="1"/>
    <cellStyle name="Hyperlink 95" xfId="10711" hidden="1"/>
    <cellStyle name="Hyperlink 95" xfId="11745" hidden="1"/>
    <cellStyle name="Hyperlink 95" xfId="12079" hidden="1"/>
    <cellStyle name="Hyperlink 95" xfId="13627" hidden="1"/>
    <cellStyle name="Hyperlink 95" xfId="13961" hidden="1"/>
    <cellStyle name="Hyperlink 95" xfId="14873" hidden="1"/>
    <cellStyle name="Hyperlink 95" xfId="15214" hidden="1"/>
    <cellStyle name="Hyperlink 95" xfId="16342" hidden="1"/>
    <cellStyle name="Hyperlink 95" xfId="14849" hidden="1"/>
    <cellStyle name="Hyperlink 95" xfId="17302" hidden="1"/>
    <cellStyle name="Hyperlink 95" xfId="15278" hidden="1"/>
    <cellStyle name="Hyperlink 95" xfId="18285" hidden="1"/>
    <cellStyle name="Hyperlink 95" xfId="16854" hidden="1"/>
    <cellStyle name="Hyperlink 95" xfId="19242" hidden="1"/>
    <cellStyle name="Hyperlink 95" xfId="17962" hidden="1"/>
    <cellStyle name="Hyperlink 95" xfId="20160" hidden="1"/>
    <cellStyle name="Hyperlink 95" xfId="18920" hidden="1"/>
    <cellStyle name="Hyperlink 95" xfId="20948" hidden="1"/>
    <cellStyle name="Hyperlink 95" xfId="19847" hidden="1"/>
    <cellStyle name="Hyperlink 95" xfId="21592" hidden="1"/>
    <cellStyle name="Hyperlink 95" xfId="21922" hidden="1"/>
    <cellStyle name="Hyperlink 95" xfId="12952" hidden="1"/>
    <cellStyle name="Hyperlink 95" xfId="22549" hidden="1"/>
    <cellStyle name="Hyperlink 95" xfId="23317" hidden="1"/>
    <cellStyle name="Hyperlink 95" xfId="23651" hidden="1"/>
    <cellStyle name="Hyperlink 95" xfId="24289" hidden="1"/>
    <cellStyle name="Hyperlink 95" xfId="24627" hidden="1"/>
    <cellStyle name="Hyperlink 95" xfId="25755" hidden="1"/>
    <cellStyle name="Hyperlink 95" xfId="24276" hidden="1"/>
    <cellStyle name="Hyperlink 95" xfId="26714" hidden="1"/>
    <cellStyle name="Hyperlink 95" xfId="24691" hidden="1"/>
    <cellStyle name="Hyperlink 95" xfId="27697" hidden="1"/>
    <cellStyle name="Hyperlink 95" xfId="26266" hidden="1"/>
    <cellStyle name="Hyperlink 95" xfId="28654" hidden="1"/>
    <cellStyle name="Hyperlink 95" xfId="27374" hidden="1"/>
    <cellStyle name="Hyperlink 95" xfId="29572" hidden="1"/>
    <cellStyle name="Hyperlink 95" xfId="28332" hidden="1"/>
    <cellStyle name="Hyperlink 95" xfId="30359" hidden="1"/>
    <cellStyle name="Hyperlink 95" xfId="29259" hidden="1"/>
    <cellStyle name="Hyperlink 95" xfId="31003" hidden="1"/>
    <cellStyle name="Hyperlink 95" xfId="31333"/>
    <cellStyle name="Hyperlink 95 2" xfId="1982"/>
    <cellStyle name="Hyperlink 95 3" xfId="1983"/>
    <cellStyle name="Hyperlink 95 9" xfId="32773"/>
    <cellStyle name="Hyperlink 95_AGL" xfId="32774"/>
    <cellStyle name="Hyperlink 96" xfId="419" hidden="1"/>
    <cellStyle name="Hyperlink 96" xfId="753" hidden="1"/>
    <cellStyle name="Hyperlink 96" xfId="2417" hidden="1"/>
    <cellStyle name="Hyperlink 96" xfId="2751" hidden="1"/>
    <cellStyle name="Hyperlink 96" xfId="3660" hidden="1"/>
    <cellStyle name="Hyperlink 96" xfId="4005" hidden="1"/>
    <cellStyle name="Hyperlink 96" xfId="5129" hidden="1"/>
    <cellStyle name="Hyperlink 96" xfId="2948" hidden="1"/>
    <cellStyle name="Hyperlink 96" xfId="6089" hidden="1"/>
    <cellStyle name="Hyperlink 96" xfId="5711" hidden="1"/>
    <cellStyle name="Hyperlink 96" xfId="7072" hidden="1"/>
    <cellStyle name="Hyperlink 96" xfId="5576" hidden="1"/>
    <cellStyle name="Hyperlink 96" xfId="8029" hidden="1"/>
    <cellStyle name="Hyperlink 96" xfId="4817" hidden="1"/>
    <cellStyle name="Hyperlink 96" xfId="8947" hidden="1"/>
    <cellStyle name="Hyperlink 96" xfId="5827" hidden="1"/>
    <cellStyle name="Hyperlink 96" xfId="9735" hidden="1"/>
    <cellStyle name="Hyperlink 96" xfId="6484" hidden="1"/>
    <cellStyle name="Hyperlink 96" xfId="10383" hidden="1"/>
    <cellStyle name="Hyperlink 96" xfId="10713" hidden="1"/>
    <cellStyle name="Hyperlink 96" xfId="11747" hidden="1"/>
    <cellStyle name="Hyperlink 96" xfId="12081" hidden="1"/>
    <cellStyle name="Hyperlink 96" xfId="13629" hidden="1"/>
    <cellStyle name="Hyperlink 96" xfId="13963" hidden="1"/>
    <cellStyle name="Hyperlink 96" xfId="14871" hidden="1"/>
    <cellStyle name="Hyperlink 96" xfId="15216" hidden="1"/>
    <cellStyle name="Hyperlink 96" xfId="16340" hidden="1"/>
    <cellStyle name="Hyperlink 96" xfId="14160" hidden="1"/>
    <cellStyle name="Hyperlink 96" xfId="17300" hidden="1"/>
    <cellStyle name="Hyperlink 96" xfId="16922" hidden="1"/>
    <cellStyle name="Hyperlink 96" xfId="18283" hidden="1"/>
    <cellStyle name="Hyperlink 96" xfId="16787" hidden="1"/>
    <cellStyle name="Hyperlink 96" xfId="19240" hidden="1"/>
    <cellStyle name="Hyperlink 96" xfId="16028" hidden="1"/>
    <cellStyle name="Hyperlink 96" xfId="20158" hidden="1"/>
    <cellStyle name="Hyperlink 96" xfId="17038" hidden="1"/>
    <cellStyle name="Hyperlink 96" xfId="20946" hidden="1"/>
    <cellStyle name="Hyperlink 96" xfId="17695" hidden="1"/>
    <cellStyle name="Hyperlink 96" xfId="21594" hidden="1"/>
    <cellStyle name="Hyperlink 96" xfId="21924" hidden="1"/>
    <cellStyle name="Hyperlink 96" xfId="12950" hidden="1"/>
    <cellStyle name="Hyperlink 96" xfId="22551" hidden="1"/>
    <cellStyle name="Hyperlink 96" xfId="23319" hidden="1"/>
    <cellStyle name="Hyperlink 96" xfId="23653" hidden="1"/>
    <cellStyle name="Hyperlink 96" xfId="24287" hidden="1"/>
    <cellStyle name="Hyperlink 96" xfId="24629" hidden="1"/>
    <cellStyle name="Hyperlink 96" xfId="25753" hidden="1"/>
    <cellStyle name="Hyperlink 96" xfId="23841" hidden="1"/>
    <cellStyle name="Hyperlink 96" xfId="26712" hidden="1"/>
    <cellStyle name="Hyperlink 96" xfId="26334" hidden="1"/>
    <cellStyle name="Hyperlink 96" xfId="27695" hidden="1"/>
    <cellStyle name="Hyperlink 96" xfId="26200" hidden="1"/>
    <cellStyle name="Hyperlink 96" xfId="28652" hidden="1"/>
    <cellStyle name="Hyperlink 96" xfId="25441" hidden="1"/>
    <cellStyle name="Hyperlink 96" xfId="29570" hidden="1"/>
    <cellStyle name="Hyperlink 96" xfId="26450" hidden="1"/>
    <cellStyle name="Hyperlink 96" xfId="30357" hidden="1"/>
    <cellStyle name="Hyperlink 96" xfId="27107" hidden="1"/>
    <cellStyle name="Hyperlink 96" xfId="31005" hidden="1"/>
    <cellStyle name="Hyperlink 96" xfId="31335"/>
    <cellStyle name="Hyperlink 96 2" xfId="1984"/>
    <cellStyle name="Hyperlink 96 3" xfId="1985"/>
    <cellStyle name="Hyperlink 96 9" xfId="32775"/>
    <cellStyle name="Hyperlink 96_AGL" xfId="32776"/>
    <cellStyle name="Hyperlink 97" xfId="421" hidden="1"/>
    <cellStyle name="Hyperlink 97" xfId="755" hidden="1"/>
    <cellStyle name="Hyperlink 97" xfId="2419" hidden="1"/>
    <cellStyle name="Hyperlink 97" xfId="2753" hidden="1"/>
    <cellStyle name="Hyperlink 97" xfId="2226" hidden="1"/>
    <cellStyle name="Hyperlink 97" xfId="4007" hidden="1"/>
    <cellStyle name="Hyperlink 97" xfId="5127" hidden="1"/>
    <cellStyle name="Hyperlink 97" xfId="4175" hidden="1"/>
    <cellStyle name="Hyperlink 97" xfId="6087" hidden="1"/>
    <cellStyle name="Hyperlink 97" xfId="4720" hidden="1"/>
    <cellStyle name="Hyperlink 97" xfId="7070" hidden="1"/>
    <cellStyle name="Hyperlink 97" xfId="4758" hidden="1"/>
    <cellStyle name="Hyperlink 97" xfId="8027" hidden="1"/>
    <cellStyle name="Hyperlink 97" xfId="5727" hidden="1"/>
    <cellStyle name="Hyperlink 97" xfId="8945" hidden="1"/>
    <cellStyle name="Hyperlink 97" xfId="6750" hidden="1"/>
    <cellStyle name="Hyperlink 97" xfId="9733" hidden="1"/>
    <cellStyle name="Hyperlink 97" xfId="7708" hidden="1"/>
    <cellStyle name="Hyperlink 97" xfId="10385" hidden="1"/>
    <cellStyle name="Hyperlink 97" xfId="10715" hidden="1"/>
    <cellStyle name="Hyperlink 97" xfId="11749" hidden="1"/>
    <cellStyle name="Hyperlink 97" xfId="12083" hidden="1"/>
    <cellStyle name="Hyperlink 97" xfId="13631" hidden="1"/>
    <cellStyle name="Hyperlink 97" xfId="13965" hidden="1"/>
    <cellStyle name="Hyperlink 97" xfId="13438" hidden="1"/>
    <cellStyle name="Hyperlink 97" xfId="15218" hidden="1"/>
    <cellStyle name="Hyperlink 97" xfId="16338" hidden="1"/>
    <cellStyle name="Hyperlink 97" xfId="15386" hidden="1"/>
    <cellStyle name="Hyperlink 97" xfId="17298" hidden="1"/>
    <cellStyle name="Hyperlink 97" xfId="15931" hidden="1"/>
    <cellStyle name="Hyperlink 97" xfId="18281" hidden="1"/>
    <cellStyle name="Hyperlink 97" xfId="15969" hidden="1"/>
    <cellStyle name="Hyperlink 97" xfId="19238" hidden="1"/>
    <cellStyle name="Hyperlink 97" xfId="16938" hidden="1"/>
    <cellStyle name="Hyperlink 97" xfId="20156" hidden="1"/>
    <cellStyle name="Hyperlink 97" xfId="17961" hidden="1"/>
    <cellStyle name="Hyperlink 97" xfId="20944" hidden="1"/>
    <cellStyle name="Hyperlink 97" xfId="18919" hidden="1"/>
    <cellStyle name="Hyperlink 97" xfId="21596" hidden="1"/>
    <cellStyle name="Hyperlink 97" xfId="21926" hidden="1"/>
    <cellStyle name="Hyperlink 97" xfId="12948" hidden="1"/>
    <cellStyle name="Hyperlink 97" xfId="22553" hidden="1"/>
    <cellStyle name="Hyperlink 97" xfId="23321" hidden="1"/>
    <cellStyle name="Hyperlink 97" xfId="23655" hidden="1"/>
    <cellStyle name="Hyperlink 97" xfId="23128" hidden="1"/>
    <cellStyle name="Hyperlink 97" xfId="24631" hidden="1"/>
    <cellStyle name="Hyperlink 97" xfId="25751" hidden="1"/>
    <cellStyle name="Hyperlink 97" xfId="24799" hidden="1"/>
    <cellStyle name="Hyperlink 97" xfId="26710" hidden="1"/>
    <cellStyle name="Hyperlink 97" xfId="25344" hidden="1"/>
    <cellStyle name="Hyperlink 97" xfId="27693" hidden="1"/>
    <cellStyle name="Hyperlink 97" xfId="25382" hidden="1"/>
    <cellStyle name="Hyperlink 97" xfId="28650" hidden="1"/>
    <cellStyle name="Hyperlink 97" xfId="26350" hidden="1"/>
    <cellStyle name="Hyperlink 97" xfId="29568" hidden="1"/>
    <cellStyle name="Hyperlink 97" xfId="27373" hidden="1"/>
    <cellStyle name="Hyperlink 97" xfId="30355" hidden="1"/>
    <cellStyle name="Hyperlink 97" xfId="28331" hidden="1"/>
    <cellStyle name="Hyperlink 97" xfId="31007" hidden="1"/>
    <cellStyle name="Hyperlink 97" xfId="31337"/>
    <cellStyle name="Hyperlink 97 2" xfId="1986"/>
    <cellStyle name="Hyperlink 97 3" xfId="1987"/>
    <cellStyle name="Hyperlink 97 9" xfId="32777"/>
    <cellStyle name="Hyperlink 97_AGL" xfId="32778"/>
    <cellStyle name="Hyperlink 98" xfId="423" hidden="1"/>
    <cellStyle name="Hyperlink 98" xfId="757" hidden="1"/>
    <cellStyle name="Hyperlink 98" xfId="2421" hidden="1"/>
    <cellStyle name="Hyperlink 98" xfId="2755" hidden="1"/>
    <cellStyle name="Hyperlink 98" xfId="2220" hidden="1"/>
    <cellStyle name="Hyperlink 98" xfId="4009" hidden="1"/>
    <cellStyle name="Hyperlink 98" xfId="5125" hidden="1"/>
    <cellStyle name="Hyperlink 98" xfId="4740" hidden="1"/>
    <cellStyle name="Hyperlink 98" xfId="6085" hidden="1"/>
    <cellStyle name="Hyperlink 98" xfId="5710" hidden="1"/>
    <cellStyle name="Hyperlink 98" xfId="7068" hidden="1"/>
    <cellStyle name="Hyperlink 98" xfId="6687" hidden="1"/>
    <cellStyle name="Hyperlink 98" xfId="8025" hidden="1"/>
    <cellStyle name="Hyperlink 98" xfId="7645" hidden="1"/>
    <cellStyle name="Hyperlink 98" xfId="8943" hidden="1"/>
    <cellStyle name="Hyperlink 98" xfId="8578" hidden="1"/>
    <cellStyle name="Hyperlink 98" xfId="9731" hidden="1"/>
    <cellStyle name="Hyperlink 98" xfId="9417" hidden="1"/>
    <cellStyle name="Hyperlink 98" xfId="10387" hidden="1"/>
    <cellStyle name="Hyperlink 98" xfId="10717" hidden="1"/>
    <cellStyle name="Hyperlink 98" xfId="11751" hidden="1"/>
    <cellStyle name="Hyperlink 98" xfId="12085" hidden="1"/>
    <cellStyle name="Hyperlink 98" xfId="13633" hidden="1"/>
    <cellStyle name="Hyperlink 98" xfId="13967" hidden="1"/>
    <cellStyle name="Hyperlink 98" xfId="13432" hidden="1"/>
    <cellStyle name="Hyperlink 98" xfId="15220" hidden="1"/>
    <cellStyle name="Hyperlink 98" xfId="16336" hidden="1"/>
    <cellStyle name="Hyperlink 98" xfId="15951" hidden="1"/>
    <cellStyle name="Hyperlink 98" xfId="17296" hidden="1"/>
    <cellStyle name="Hyperlink 98" xfId="16921" hidden="1"/>
    <cellStyle name="Hyperlink 98" xfId="18279" hidden="1"/>
    <cellStyle name="Hyperlink 98" xfId="17898" hidden="1"/>
    <cellStyle name="Hyperlink 98" xfId="19236" hidden="1"/>
    <cellStyle name="Hyperlink 98" xfId="18856" hidden="1"/>
    <cellStyle name="Hyperlink 98" xfId="20154" hidden="1"/>
    <cellStyle name="Hyperlink 98" xfId="19789" hidden="1"/>
    <cellStyle name="Hyperlink 98" xfId="20942" hidden="1"/>
    <cellStyle name="Hyperlink 98" xfId="20628" hidden="1"/>
    <cellStyle name="Hyperlink 98" xfId="21598" hidden="1"/>
    <cellStyle name="Hyperlink 98" xfId="21928" hidden="1"/>
    <cellStyle name="Hyperlink 98" xfId="12946" hidden="1"/>
    <cellStyle name="Hyperlink 98" xfId="22555" hidden="1"/>
    <cellStyle name="Hyperlink 98" xfId="23323" hidden="1"/>
    <cellStyle name="Hyperlink 98" xfId="23657" hidden="1"/>
    <cellStyle name="Hyperlink 98" xfId="23122" hidden="1"/>
    <cellStyle name="Hyperlink 98" xfId="24633" hidden="1"/>
    <cellStyle name="Hyperlink 98" xfId="25749" hidden="1"/>
    <cellStyle name="Hyperlink 98" xfId="25364" hidden="1"/>
    <cellStyle name="Hyperlink 98" xfId="26708" hidden="1"/>
    <cellStyle name="Hyperlink 98" xfId="26333" hidden="1"/>
    <cellStyle name="Hyperlink 98" xfId="27691" hidden="1"/>
    <cellStyle name="Hyperlink 98" xfId="27310" hidden="1"/>
    <cellStyle name="Hyperlink 98" xfId="28648" hidden="1"/>
    <cellStyle name="Hyperlink 98" xfId="28268" hidden="1"/>
    <cellStyle name="Hyperlink 98" xfId="29566" hidden="1"/>
    <cellStyle name="Hyperlink 98" xfId="29201" hidden="1"/>
    <cellStyle name="Hyperlink 98" xfId="30353" hidden="1"/>
    <cellStyle name="Hyperlink 98" xfId="30039" hidden="1"/>
    <cellStyle name="Hyperlink 98" xfId="31009" hidden="1"/>
    <cellStyle name="Hyperlink 98" xfId="31339"/>
    <cellStyle name="Hyperlink 98 2" xfId="1988"/>
    <cellStyle name="Hyperlink 98 3" xfId="1989"/>
    <cellStyle name="Hyperlink 98 9" xfId="32779"/>
    <cellStyle name="Hyperlink 98_AGL" xfId="32780"/>
    <cellStyle name="Hyperlink 99" xfId="425" hidden="1"/>
    <cellStyle name="Hyperlink 99" xfId="759" hidden="1"/>
    <cellStyle name="Hyperlink 99" xfId="2423" hidden="1"/>
    <cellStyle name="Hyperlink 99" xfId="2757" hidden="1"/>
    <cellStyle name="Hyperlink 99" xfId="2216" hidden="1"/>
    <cellStyle name="Hyperlink 99" xfId="4011" hidden="1"/>
    <cellStyle name="Hyperlink 99" xfId="5123" hidden="1"/>
    <cellStyle name="Hyperlink 99" xfId="4173" hidden="1"/>
    <cellStyle name="Hyperlink 99" xfId="6083" hidden="1"/>
    <cellStyle name="Hyperlink 99" xfId="5630" hidden="1"/>
    <cellStyle name="Hyperlink 99" xfId="7066" hidden="1"/>
    <cellStyle name="Hyperlink 99" xfId="5508" hidden="1"/>
    <cellStyle name="Hyperlink 99" xfId="8023" hidden="1"/>
    <cellStyle name="Hyperlink 99" xfId="5728" hidden="1"/>
    <cellStyle name="Hyperlink 99" xfId="8941" hidden="1"/>
    <cellStyle name="Hyperlink 99" xfId="6617" hidden="1"/>
    <cellStyle name="Hyperlink 99" xfId="9729" hidden="1"/>
    <cellStyle name="Hyperlink 99" xfId="7580" hidden="1"/>
    <cellStyle name="Hyperlink 99" xfId="10389" hidden="1"/>
    <cellStyle name="Hyperlink 99" xfId="10719" hidden="1"/>
    <cellStyle name="Hyperlink 99" xfId="11753" hidden="1"/>
    <cellStyle name="Hyperlink 99" xfId="12087" hidden="1"/>
    <cellStyle name="Hyperlink 99" xfId="13635" hidden="1"/>
    <cellStyle name="Hyperlink 99" xfId="13969" hidden="1"/>
    <cellStyle name="Hyperlink 99" xfId="13428" hidden="1"/>
    <cellStyle name="Hyperlink 99" xfId="15222" hidden="1"/>
    <cellStyle name="Hyperlink 99" xfId="16334" hidden="1"/>
    <cellStyle name="Hyperlink 99" xfId="15384" hidden="1"/>
    <cellStyle name="Hyperlink 99" xfId="17294" hidden="1"/>
    <cellStyle name="Hyperlink 99" xfId="16841" hidden="1"/>
    <cellStyle name="Hyperlink 99" xfId="18277" hidden="1"/>
    <cellStyle name="Hyperlink 99" xfId="16719" hidden="1"/>
    <cellStyle name="Hyperlink 99" xfId="19234" hidden="1"/>
    <cellStyle name="Hyperlink 99" xfId="16939" hidden="1"/>
    <cellStyle name="Hyperlink 99" xfId="20152" hidden="1"/>
    <cellStyle name="Hyperlink 99" xfId="17828" hidden="1"/>
    <cellStyle name="Hyperlink 99" xfId="20940" hidden="1"/>
    <cellStyle name="Hyperlink 99" xfId="18791" hidden="1"/>
    <cellStyle name="Hyperlink 99" xfId="21600" hidden="1"/>
    <cellStyle name="Hyperlink 99" xfId="21930" hidden="1"/>
    <cellStyle name="Hyperlink 99" xfId="11556" hidden="1"/>
    <cellStyle name="Hyperlink 99" xfId="22557" hidden="1"/>
    <cellStyle name="Hyperlink 99" xfId="23325" hidden="1"/>
    <cellStyle name="Hyperlink 99" xfId="23659" hidden="1"/>
    <cellStyle name="Hyperlink 99" xfId="23118" hidden="1"/>
    <cellStyle name="Hyperlink 99" xfId="24635" hidden="1"/>
    <cellStyle name="Hyperlink 99" xfId="25747" hidden="1"/>
    <cellStyle name="Hyperlink 99" xfId="24797" hidden="1"/>
    <cellStyle name="Hyperlink 99" xfId="26706" hidden="1"/>
    <cellStyle name="Hyperlink 99" xfId="26253" hidden="1"/>
    <cellStyle name="Hyperlink 99" xfId="27689" hidden="1"/>
    <cellStyle name="Hyperlink 99" xfId="26132" hidden="1"/>
    <cellStyle name="Hyperlink 99" xfId="28646" hidden="1"/>
    <cellStyle name="Hyperlink 99" xfId="26351" hidden="1"/>
    <cellStyle name="Hyperlink 99" xfId="29564" hidden="1"/>
    <cellStyle name="Hyperlink 99" xfId="27240" hidden="1"/>
    <cellStyle name="Hyperlink 99" xfId="30351" hidden="1"/>
    <cellStyle name="Hyperlink 99" xfId="28203" hidden="1"/>
    <cellStyle name="Hyperlink 99" xfId="31011" hidden="1"/>
    <cellStyle name="Hyperlink 99" xfId="31341"/>
    <cellStyle name="Hyperlink 99 2" xfId="1990"/>
    <cellStyle name="Hyperlink 99 3" xfId="1991"/>
    <cellStyle name="Hyperlink 99 9" xfId="32781"/>
    <cellStyle name="Hyperlink 99_AGL" xfId="32782"/>
    <cellStyle name="Input" xfId="3" builtinId="20" customBuiltin="1"/>
    <cellStyle name="Input 2" xfId="929"/>
    <cellStyle name="Input 2 2" xfId="956"/>
    <cellStyle name="Input 2 2 2" xfId="32783"/>
    <cellStyle name="Input 2 2 2 2" xfId="33222"/>
    <cellStyle name="Input 2 2 2_Sheet10" xfId="33223"/>
    <cellStyle name="Input 2 2 3" xfId="33224"/>
    <cellStyle name="Input 2 2_AGL" xfId="32784"/>
    <cellStyle name="Input 2 3" xfId="1290"/>
    <cellStyle name="Input 2 3 2" xfId="32785"/>
    <cellStyle name="Input 2 3 2 2" xfId="33225"/>
    <cellStyle name="Input 2 3 2_Sheet10" xfId="33226"/>
    <cellStyle name="Input 2 3 3" xfId="33227"/>
    <cellStyle name="Input 2 3_AGL" xfId="32786"/>
    <cellStyle name="Input 2 4" xfId="32787"/>
    <cellStyle name="Input 2 4 2" xfId="33228"/>
    <cellStyle name="Input 2 4_Sheet10" xfId="33229"/>
    <cellStyle name="Input 2 5" xfId="33230"/>
    <cellStyle name="Input 2_AGL" xfId="32788"/>
    <cellStyle name="Input 3" xfId="1386"/>
    <cellStyle name="Input 3 2" xfId="32789"/>
    <cellStyle name="Input 3 2 2" xfId="33231"/>
    <cellStyle name="Input 3 2_Sheet10" xfId="33232"/>
    <cellStyle name="Input 3 3" xfId="33233"/>
    <cellStyle name="Input 3_AGL" xfId="32790"/>
    <cellStyle name="Input 4" xfId="1495"/>
    <cellStyle name="Input 4 2" xfId="32791"/>
    <cellStyle name="Input 4 2 2" xfId="33234"/>
    <cellStyle name="Input 4 2_Sheet10" xfId="33235"/>
    <cellStyle name="Input 4 3" xfId="33236"/>
    <cellStyle name="Input 4_AGL" xfId="32792"/>
    <cellStyle name="Input 5" xfId="32793"/>
    <cellStyle name="Input 5 2" xfId="33237"/>
    <cellStyle name="Input 5_Sheet10" xfId="33238"/>
    <cellStyle name="Input 6" xfId="33239"/>
    <cellStyle name="Intermediate/scenario user input" xfId="1451"/>
    <cellStyle name="Intermediate/scenario user input 2" xfId="32794"/>
    <cellStyle name="Intermediate/scenario user input 2 2" xfId="33240"/>
    <cellStyle name="Intermediate/scenario user input 2_Sheet10" xfId="33241"/>
    <cellStyle name="Intermediate/scenario user input 3" xfId="33242"/>
    <cellStyle name="Intermediate/scenario user input_AGL" xfId="32795"/>
    <cellStyle name="L_Green" xfId="1387"/>
    <cellStyle name="Linked" xfId="930"/>
    <cellStyle name="Linked 2" xfId="1388"/>
    <cellStyle name="Linked 2 2" xfId="1435"/>
    <cellStyle name="Linked 2 2 2" xfId="32796"/>
    <cellStyle name="Linked 2 2 3" xfId="33243"/>
    <cellStyle name="Linked 2 2_AGL" xfId="32797"/>
    <cellStyle name="Linked 2 3" xfId="32798"/>
    <cellStyle name="Linked 2 4" xfId="33244"/>
    <cellStyle name="Linked 2_AGL" xfId="32799"/>
    <cellStyle name="Linked 3" xfId="32800"/>
    <cellStyle name="Linked 4" xfId="33245"/>
    <cellStyle name="Linked Cell" xfId="801" builtinId="24" customBuiltin="1"/>
    <cellStyle name="Linked Cell 2" xfId="1496"/>
    <cellStyle name="Linked Cell 2 2" xfId="32801"/>
    <cellStyle name="Linked Cell 2 3" xfId="33246"/>
    <cellStyle name="Linked Cell 2_AGL" xfId="32802"/>
    <cellStyle name="Linked Cell 3" xfId="32803"/>
    <cellStyle name="Linked Cell 4" xfId="33247"/>
    <cellStyle name="Neutral" xfId="798" builtinId="28" customBuiltin="1"/>
    <cellStyle name="Neutral 2" xfId="931"/>
    <cellStyle name="Neutral 2 2" xfId="32804"/>
    <cellStyle name="Neutral 2 3" xfId="33248"/>
    <cellStyle name="Neutral 2_AGL" xfId="32805"/>
    <cellStyle name="Neutral 3" xfId="1389"/>
    <cellStyle name="Neutral 3 2" xfId="32806"/>
    <cellStyle name="Neutral 3 3" xfId="33249"/>
    <cellStyle name="Neutral 3_AGL" xfId="32807"/>
    <cellStyle name="Neutral 4" xfId="1497"/>
    <cellStyle name="Neutral 4 2" xfId="32808"/>
    <cellStyle name="Neutral 4 3" xfId="33250"/>
    <cellStyle name="Neutral 4_AGL" xfId="32809"/>
    <cellStyle name="Neutral 5" xfId="32810"/>
    <cellStyle name="Neutral 6" xfId="33251"/>
    <cellStyle name="Normal" xfId="0" builtinId="0" customBuiltin="1"/>
    <cellStyle name="Normal - Style1" xfId="1390"/>
    <cellStyle name="Normal 10" xfId="966"/>
    <cellStyle name="Normal 10 2" xfId="1291"/>
    <cellStyle name="Normal 10 2 2" xfId="3289"/>
    <cellStyle name="Normal 10 2 2 2" xfId="14501"/>
    <cellStyle name="Normal 10 2 3" xfId="11089"/>
    <cellStyle name="Normal 10 2 3 2" xfId="22300"/>
    <cellStyle name="Normal 10 2 4" xfId="12594"/>
    <cellStyle name="Normal 10 2_AGL" xfId="32811"/>
    <cellStyle name="Normal 10 3" xfId="1329"/>
    <cellStyle name="Normal 10 3 2" xfId="3327"/>
    <cellStyle name="Normal 10 3 2 2" xfId="14539"/>
    <cellStyle name="Normal 10 3 3" xfId="11116"/>
    <cellStyle name="Normal 10 3 3 2" xfId="22327"/>
    <cellStyle name="Normal 10 3 4" xfId="12628"/>
    <cellStyle name="Normal 10 3_AGL" xfId="32812"/>
    <cellStyle name="Normal 10 4" xfId="1507"/>
    <cellStyle name="Normal 10 4 2" xfId="3505"/>
    <cellStyle name="Normal 10 4 2 2" xfId="14716"/>
    <cellStyle name="Normal 10 4 3" xfId="11192"/>
    <cellStyle name="Normal 10 4 3 2" xfId="22403"/>
    <cellStyle name="Normal 10 4 4" xfId="12796"/>
    <cellStyle name="Normal 10 4_AGL" xfId="32813"/>
    <cellStyle name="Normal 10 5" xfId="2963"/>
    <cellStyle name="Normal 10 5 2" xfId="14175"/>
    <cellStyle name="Normal 10 6" xfId="10804"/>
    <cellStyle name="Normal 10 6 2" xfId="22015"/>
    <cellStyle name="Normal 10 7" xfId="12273"/>
    <cellStyle name="Normal 10_AGL" xfId="32814"/>
    <cellStyle name="Normal 11" xfId="976"/>
    <cellStyle name="Normal 11 2" xfId="1425"/>
    <cellStyle name="Normal 11 2 2" xfId="3423"/>
    <cellStyle name="Normal 11 2 2 2" xfId="14635"/>
    <cellStyle name="Normal 11 2 3" xfId="11165"/>
    <cellStyle name="Normal 11 2 3 2" xfId="22376"/>
    <cellStyle name="Normal 11 2 4" xfId="12718"/>
    <cellStyle name="Normal 11 2_AGL" xfId="32815"/>
    <cellStyle name="Normal 11 3" xfId="1520"/>
    <cellStyle name="Normal 11 3 2" xfId="3518"/>
    <cellStyle name="Normal 11 3 2 2" xfId="14729"/>
    <cellStyle name="Normal 11 3 3" xfId="11205"/>
    <cellStyle name="Normal 11 3 3 2" xfId="22416"/>
    <cellStyle name="Normal 11 3 4" xfId="12809"/>
    <cellStyle name="Normal 11 3_AGL" xfId="32816"/>
    <cellStyle name="Normal 11 4" xfId="2974"/>
    <cellStyle name="Normal 11 4 2" xfId="14186"/>
    <cellStyle name="Normal 11 5" xfId="10811"/>
    <cellStyle name="Normal 11 5 2" xfId="22022"/>
    <cellStyle name="Normal 11 6" xfId="12284"/>
    <cellStyle name="Normal 11_AGL" xfId="32817"/>
    <cellStyle name="Normal 12" xfId="1325"/>
    <cellStyle name="Normal 12 10" xfId="3323"/>
    <cellStyle name="Normal 12 10 2" xfId="14535"/>
    <cellStyle name="Normal 12 11" xfId="11112"/>
    <cellStyle name="Normal 12 11 2" xfId="22323"/>
    <cellStyle name="Normal 12 12" xfId="12624"/>
    <cellStyle name="Normal 12 2" xfId="1420"/>
    <cellStyle name="Normal 12 2 2" xfId="3418"/>
    <cellStyle name="Normal 12 2 2 2" xfId="14630"/>
    <cellStyle name="Normal 12 2 3" xfId="11161"/>
    <cellStyle name="Normal 12 2 3 2" xfId="22372"/>
    <cellStyle name="Normal 12 2 4" xfId="12713"/>
    <cellStyle name="Normal 12 2_AGL" xfId="32818"/>
    <cellStyle name="Normal 12 3" xfId="1441"/>
    <cellStyle name="Normal 12 3 2" xfId="3439"/>
    <cellStyle name="Normal 12 3 2 2" xfId="14651"/>
    <cellStyle name="Normal 12 3 3" xfId="11178"/>
    <cellStyle name="Normal 12 3 3 2" xfId="22389"/>
    <cellStyle name="Normal 12 3 4" xfId="12734"/>
    <cellStyle name="Normal 12 3_AGL" xfId="32819"/>
    <cellStyle name="Normal 12 4" xfId="1456"/>
    <cellStyle name="Normal 12 4 2" xfId="3454"/>
    <cellStyle name="Normal 12 4 2 2" xfId="14665"/>
    <cellStyle name="Normal 12 4 3" xfId="11187"/>
    <cellStyle name="Normal 12 4 3 2" xfId="22398"/>
    <cellStyle name="Normal 12 4 4" xfId="12748"/>
    <cellStyle name="Normal 12 4_AGL" xfId="32820"/>
    <cellStyle name="Normal 12 5" xfId="1515"/>
    <cellStyle name="Normal 12 5 2" xfId="3513"/>
    <cellStyle name="Normal 12 5 2 2" xfId="14724"/>
    <cellStyle name="Normal 12 5 3" xfId="11200"/>
    <cellStyle name="Normal 12 5 3 2" xfId="22411"/>
    <cellStyle name="Normal 12 5 4" xfId="12804"/>
    <cellStyle name="Normal 12 5_AGL" xfId="32821"/>
    <cellStyle name="Normal 12 6" xfId="1560"/>
    <cellStyle name="Normal 12 6 2" xfId="3558"/>
    <cellStyle name="Normal 12 6 2 2" xfId="14769"/>
    <cellStyle name="Normal 12 6 3" xfId="11242"/>
    <cellStyle name="Normal 12 6 3 2" xfId="22453"/>
    <cellStyle name="Normal 12 6 4" xfId="12848"/>
    <cellStyle name="Normal 12 6_AGL" xfId="32822"/>
    <cellStyle name="Normal 12 7" xfId="1567"/>
    <cellStyle name="Normal 12 7 2" xfId="3565"/>
    <cellStyle name="Normal 12 7 2 2" xfId="14776"/>
    <cellStyle name="Normal 12 7 3" xfId="11248"/>
    <cellStyle name="Normal 12 7 3 2" xfId="22459"/>
    <cellStyle name="Normal 12 7 4" xfId="12855"/>
    <cellStyle name="Normal 12 7_AGL" xfId="32823"/>
    <cellStyle name="Normal 12 8" xfId="1590"/>
    <cellStyle name="Normal 12 8 2" xfId="3588"/>
    <cellStyle name="Normal 12 8 2 2" xfId="14799"/>
    <cellStyle name="Normal 12 8 3" xfId="11271"/>
    <cellStyle name="Normal 12 8 3 2" xfId="22482"/>
    <cellStyle name="Normal 12 8 4" xfId="12878"/>
    <cellStyle name="Normal 12 8_AGL" xfId="32824"/>
    <cellStyle name="Normal 12 9" xfId="1604"/>
    <cellStyle name="Normal 12 9 2" xfId="3602"/>
    <cellStyle name="Normal 12 9 2 2" xfId="14813"/>
    <cellStyle name="Normal 12 9 3" xfId="11285"/>
    <cellStyle name="Normal 12 9 3 2" xfId="22496"/>
    <cellStyle name="Normal 12 9 4" xfId="12892"/>
    <cellStyle name="Normal 12 9_AGL" xfId="32825"/>
    <cellStyle name="Normal 12_AGL" xfId="32826"/>
    <cellStyle name="Normal 13" xfId="1352"/>
    <cellStyle name="Normal 13 10" xfId="3350"/>
    <cellStyle name="Normal 13 10 2" xfId="14562"/>
    <cellStyle name="Normal 13 11" xfId="11139"/>
    <cellStyle name="Normal 13 11 2" xfId="22350"/>
    <cellStyle name="Normal 13 12" xfId="12651"/>
    <cellStyle name="Normal 13 13" xfId="31962"/>
    <cellStyle name="Normal 13 2" xfId="1432"/>
    <cellStyle name="Normal 13 2 2" xfId="3430"/>
    <cellStyle name="Normal 13 2 2 2" xfId="14642"/>
    <cellStyle name="Normal 13 2 3" xfId="11172"/>
    <cellStyle name="Normal 13 2 3 2" xfId="22383"/>
    <cellStyle name="Normal 13 2 4" xfId="12725"/>
    <cellStyle name="Normal 13 2_AGL" xfId="32827"/>
    <cellStyle name="Normal 13 3" xfId="1442"/>
    <cellStyle name="Normal 13 3 2" xfId="3440"/>
    <cellStyle name="Normal 13 3 2 2" xfId="14652"/>
    <cellStyle name="Normal 13 3 3" xfId="11179"/>
    <cellStyle name="Normal 13 3 3 2" xfId="22390"/>
    <cellStyle name="Normal 13 3 4" xfId="12735"/>
    <cellStyle name="Normal 13 3_AGL" xfId="32828"/>
    <cellStyle name="Normal 13 4" xfId="1452"/>
    <cellStyle name="Normal 13 4 2" xfId="3450"/>
    <cellStyle name="Normal 13 4 2 2" xfId="14661"/>
    <cellStyle name="Normal 13 4 3" xfId="11183"/>
    <cellStyle name="Normal 13 4 3 2" xfId="22394"/>
    <cellStyle name="Normal 13 4 4" xfId="12744"/>
    <cellStyle name="Normal 13 4_AGL" xfId="32829"/>
    <cellStyle name="Normal 13 5" xfId="1556"/>
    <cellStyle name="Normal 13 5 2" xfId="3554"/>
    <cellStyle name="Normal 13 5 2 2" xfId="14765"/>
    <cellStyle name="Normal 13 5 3" xfId="11238"/>
    <cellStyle name="Normal 13 5 3 2" xfId="22449"/>
    <cellStyle name="Normal 13 5 4" xfId="12844"/>
    <cellStyle name="Normal 13 5_AGL" xfId="32830"/>
    <cellStyle name="Normal 13 6" xfId="1569"/>
    <cellStyle name="Normal 13 6 2" xfId="3567"/>
    <cellStyle name="Normal 13 6 2 2" xfId="14778"/>
    <cellStyle name="Normal 13 6 3" xfId="11250"/>
    <cellStyle name="Normal 13 6 3 2" xfId="22461"/>
    <cellStyle name="Normal 13 6 4" xfId="12857"/>
    <cellStyle name="Normal 13 6_AGL" xfId="32831"/>
    <cellStyle name="Normal 13 7" xfId="1586"/>
    <cellStyle name="Normal 13 7 2" xfId="3584"/>
    <cellStyle name="Normal 13 7 2 2" xfId="14795"/>
    <cellStyle name="Normal 13 7 3" xfId="11267"/>
    <cellStyle name="Normal 13 7 3 2" xfId="22478"/>
    <cellStyle name="Normal 13 7 4" xfId="12874"/>
    <cellStyle name="Normal 13 7_AGL" xfId="32832"/>
    <cellStyle name="Normal 13 8" xfId="1606"/>
    <cellStyle name="Normal 13 8 2" xfId="3604"/>
    <cellStyle name="Normal 13 8 2 2" xfId="14815"/>
    <cellStyle name="Normal 13 8 3" xfId="11287"/>
    <cellStyle name="Normal 13 8 3 2" xfId="22498"/>
    <cellStyle name="Normal 13 8 4" xfId="12894"/>
    <cellStyle name="Normal 13 8_AGL" xfId="32833"/>
    <cellStyle name="Normal 13 9" xfId="1613"/>
    <cellStyle name="Normal 13 9 2" xfId="3611"/>
    <cellStyle name="Normal 13 9 2 2" xfId="14822"/>
    <cellStyle name="Normal 13 9 3" xfId="11294"/>
    <cellStyle name="Normal 13 9 3 2" xfId="22505"/>
    <cellStyle name="Normal 13 9 4" xfId="12901"/>
    <cellStyle name="Normal 13 9_AGL" xfId="32834"/>
    <cellStyle name="Normal 13_AGL" xfId="32835"/>
    <cellStyle name="Normal 14" xfId="1411"/>
    <cellStyle name="Normal 14 2" xfId="1536"/>
    <cellStyle name="Normal 14 2 2" xfId="3534"/>
    <cellStyle name="Normal 14 2 2 2" xfId="14745"/>
    <cellStyle name="Normal 14 2 3" xfId="11218"/>
    <cellStyle name="Normal 14 2 3 2" xfId="22429"/>
    <cellStyle name="Normal 14 2 4" xfId="12824"/>
    <cellStyle name="Normal 14 2_AGL" xfId="32836"/>
    <cellStyle name="Normal 14 3" xfId="3409"/>
    <cellStyle name="Normal 14 3 2" xfId="14621"/>
    <cellStyle name="Normal 14 4" xfId="11152"/>
    <cellStyle name="Normal 14 4 2" xfId="22363"/>
    <cellStyle name="Normal 14 5" xfId="12704"/>
    <cellStyle name="Normal 14_AGL" xfId="32837"/>
    <cellStyle name="Normal 15" xfId="1402"/>
    <cellStyle name="Normal 15 2" xfId="1504"/>
    <cellStyle name="Normal 15 2 2" xfId="3502"/>
    <cellStyle name="Normal 15 2 2 2" xfId="14713"/>
    <cellStyle name="Normal 15 2 3" xfId="11189"/>
    <cellStyle name="Normal 15 2 3 2" xfId="22400"/>
    <cellStyle name="Normal 15 2 4" xfId="12793"/>
    <cellStyle name="Normal 15 2_AGL" xfId="32838"/>
    <cellStyle name="Normal 15 3" xfId="3400"/>
    <cellStyle name="Normal 15 3 2" xfId="14612"/>
    <cellStyle name="Normal 15 4" xfId="11150"/>
    <cellStyle name="Normal 15 4 2" xfId="22361"/>
    <cellStyle name="Normal 15 5" xfId="12695"/>
    <cellStyle name="Normal 15_AGL" xfId="32839"/>
    <cellStyle name="Normal 16" xfId="1446"/>
    <cellStyle name="Normal 16 2" xfId="1502"/>
    <cellStyle name="Normal 16 2 2" xfId="32840"/>
    <cellStyle name="Normal 16 2 3" xfId="33252"/>
    <cellStyle name="Normal 16 2_AGL" xfId="32841"/>
    <cellStyle name="Normal 16 3" xfId="1528"/>
    <cellStyle name="Normal 16 3 2" xfId="3526"/>
    <cellStyle name="Normal 16 3 2 2" xfId="14737"/>
    <cellStyle name="Normal 16 3 3" xfId="11212"/>
    <cellStyle name="Normal 16 3 3 2" xfId="22423"/>
    <cellStyle name="Normal 16 3 4" xfId="12817"/>
    <cellStyle name="Normal 16 3_AGL" xfId="32842"/>
    <cellStyle name="Normal 16 4" xfId="1562"/>
    <cellStyle name="Normal 16 4 2" xfId="3560"/>
    <cellStyle name="Normal 16 4 2 2" xfId="14771"/>
    <cellStyle name="Normal 16 4 3" xfId="11243"/>
    <cellStyle name="Normal 16 4 3 2" xfId="22454"/>
    <cellStyle name="Normal 16 4 4" xfId="12850"/>
    <cellStyle name="Normal 16 4_AGL" xfId="32843"/>
    <cellStyle name="Normal 16 5" xfId="1592"/>
    <cellStyle name="Normal 16 5 2" xfId="3590"/>
    <cellStyle name="Normal 16 5 2 2" xfId="14801"/>
    <cellStyle name="Normal 16 5 3" xfId="11273"/>
    <cellStyle name="Normal 16 5 3 2" xfId="22484"/>
    <cellStyle name="Normal 16 5 4" xfId="12880"/>
    <cellStyle name="Normal 16 5_AGL" xfId="32844"/>
    <cellStyle name="Normal 16 6" xfId="1597"/>
    <cellStyle name="Normal 16 6 2" xfId="3595"/>
    <cellStyle name="Normal 16 6 2 2" xfId="14806"/>
    <cellStyle name="Normal 16 6 3" xfId="11278"/>
    <cellStyle name="Normal 16 6 3 2" xfId="22489"/>
    <cellStyle name="Normal 16 6 4" xfId="12885"/>
    <cellStyle name="Normal 16 6_AGL" xfId="32845"/>
    <cellStyle name="Normal 16 7" xfId="3444"/>
    <cellStyle name="Normal 16_AGL" xfId="32846"/>
    <cellStyle name="Normal 17" xfId="1457"/>
    <cellStyle name="Normal 17 2" xfId="3455"/>
    <cellStyle name="Normal 17 2 2" xfId="14666"/>
    <cellStyle name="Normal 17 3" xfId="11188"/>
    <cellStyle name="Normal 17 3 2" xfId="22399"/>
    <cellStyle name="Normal 17 4" xfId="12749"/>
    <cellStyle name="Normal 17_AGL" xfId="32847"/>
    <cellStyle name="Normal 18" xfId="1458"/>
    <cellStyle name="Normal 18 2" xfId="1591"/>
    <cellStyle name="Normal 18 2 2" xfId="3589"/>
    <cellStyle name="Normal 18 2 2 2" xfId="14800"/>
    <cellStyle name="Normal 18 2 3" xfId="11272"/>
    <cellStyle name="Normal 18 2 3 2" xfId="22483"/>
    <cellStyle name="Normal 18 2 4" xfId="12879"/>
    <cellStyle name="Normal 18 2_AGL" xfId="32848"/>
    <cellStyle name="Normal 18 3" xfId="1601"/>
    <cellStyle name="Normal 18 3 2" xfId="3599"/>
    <cellStyle name="Normal 18 3 2 2" xfId="14810"/>
    <cellStyle name="Normal 18 3 3" xfId="11282"/>
    <cellStyle name="Normal 18 3 3 2" xfId="22493"/>
    <cellStyle name="Normal 18 3 4" xfId="12889"/>
    <cellStyle name="Normal 18 3_AGL" xfId="32849"/>
    <cellStyle name="Normal 18 4" xfId="32850"/>
    <cellStyle name="Normal 18 5" xfId="33253"/>
    <cellStyle name="Normal 18_AGL" xfId="32851"/>
    <cellStyle name="Normal 19" xfId="1575"/>
    <cellStyle name="Normal 19 2" xfId="1599"/>
    <cellStyle name="Normal 19 2 2" xfId="3597"/>
    <cellStyle name="Normal 19 2 2 2" xfId="14808"/>
    <cellStyle name="Normal 19 2 3" xfId="11280"/>
    <cellStyle name="Normal 19 2 3 2" xfId="22491"/>
    <cellStyle name="Normal 19 2 4" xfId="12887"/>
    <cellStyle name="Normal 19 2_AGL" xfId="32852"/>
    <cellStyle name="Normal 19 3" xfId="3573"/>
    <cellStyle name="Normal 19 3 2" xfId="14784"/>
    <cellStyle name="Normal 19 4" xfId="11256"/>
    <cellStyle name="Normal 19 4 2" xfId="22467"/>
    <cellStyle name="Normal 19 5" xfId="12863"/>
    <cellStyle name="Normal 19_AGL" xfId="32853"/>
    <cellStyle name="Normal 2" xfId="6"/>
    <cellStyle name="Normal 2 2" xfId="455"/>
    <cellStyle name="Normal 2 2 2" xfId="789"/>
    <cellStyle name="Normal 2 2 2 2" xfId="965"/>
    <cellStyle name="Normal 2 2 2 3" xfId="1293"/>
    <cellStyle name="Normal 2 2 2 3 2" xfId="32854"/>
    <cellStyle name="Normal 2 2 2 3 3" xfId="33254"/>
    <cellStyle name="Normal 2 2 2 3_AGL" xfId="32855"/>
    <cellStyle name="Normal 2 2 2 4" xfId="32856"/>
    <cellStyle name="Normal 2 2 2 5" xfId="33255"/>
    <cellStyle name="Normal 2 2 2_AGL" xfId="32857"/>
    <cellStyle name="Normal 2 2 3" xfId="933"/>
    <cellStyle name="Normal 2 2 4" xfId="1292"/>
    <cellStyle name="Normal 2 2 4 2" xfId="32858"/>
    <cellStyle name="Normal 2 2 4 3" xfId="33256"/>
    <cellStyle name="Normal 2 2 4_AGL" xfId="32859"/>
    <cellStyle name="Normal 2 2 5" xfId="32860"/>
    <cellStyle name="Normal 2 2 6" xfId="33257"/>
    <cellStyle name="Normal 2 2_AGL" xfId="32861"/>
    <cellStyle name="Normal 2 3" xfId="934"/>
    <cellStyle name="Normal 2 4" xfId="935"/>
    <cellStyle name="Normal 2 4 2" xfId="32862"/>
    <cellStyle name="Normal 2 4 3" xfId="33258"/>
    <cellStyle name="Normal 2 4_AGL" xfId="32863"/>
    <cellStyle name="Normal 2 5" xfId="932"/>
    <cellStyle name="Normal 2 6" xfId="1658"/>
    <cellStyle name="Normal 2 6 2" xfId="33346"/>
    <cellStyle name="Normal 2 7" xfId="33348"/>
    <cellStyle name="Normal 2_Sheet1" xfId="33350"/>
    <cellStyle name="Normal 20" xfId="1576"/>
    <cellStyle name="Normal 20 2" xfId="3574"/>
    <cellStyle name="Normal 20 2 2" xfId="14785"/>
    <cellStyle name="Normal 20 3" xfId="11257"/>
    <cellStyle name="Normal 20 3 2" xfId="22468"/>
    <cellStyle name="Normal 20 4" xfId="12864"/>
    <cellStyle name="Normal 20_AGL" xfId="32864"/>
    <cellStyle name="Normal 21" xfId="1609"/>
    <cellStyle name="Normal 21 2" xfId="3607"/>
    <cellStyle name="Normal 21 2 2" xfId="14818"/>
    <cellStyle name="Normal 21 3" xfId="11290"/>
    <cellStyle name="Normal 21 3 2" xfId="22501"/>
    <cellStyle name="Normal 21 4" xfId="12897"/>
    <cellStyle name="Normal 21_AGL" xfId="32865"/>
    <cellStyle name="Normal 22" xfId="1611"/>
    <cellStyle name="Normal 22 2" xfId="3609"/>
    <cellStyle name="Normal 22 2 2" xfId="14820"/>
    <cellStyle name="Normal 22 3" xfId="11292"/>
    <cellStyle name="Normal 22 3 2" xfId="22503"/>
    <cellStyle name="Normal 22 4" xfId="12899"/>
    <cellStyle name="Normal 22_AGL" xfId="32866"/>
    <cellStyle name="Normal 23" xfId="1624"/>
    <cellStyle name="Normal 23 2" xfId="3622"/>
    <cellStyle name="Normal 23 2 2" xfId="14833"/>
    <cellStyle name="Normal 23 3" xfId="11305"/>
    <cellStyle name="Normal 23 3 2" xfId="22516"/>
    <cellStyle name="Normal 23 4" xfId="12912"/>
    <cellStyle name="Normal 23_AGL" xfId="32867"/>
    <cellStyle name="Normal 24" xfId="1628"/>
    <cellStyle name="Normal 24 2" xfId="3626"/>
    <cellStyle name="Normal 24 2 2" xfId="14837"/>
    <cellStyle name="Normal 24 3" xfId="11309"/>
    <cellStyle name="Normal 24 3 2" xfId="22520"/>
    <cellStyle name="Normal 24 4" xfId="12916"/>
    <cellStyle name="Normal 24_AGL" xfId="32868"/>
    <cellStyle name="Normal 25" xfId="1629"/>
    <cellStyle name="Normal 25 2" xfId="3627"/>
    <cellStyle name="Normal 25 2 2" xfId="14838"/>
    <cellStyle name="Normal 25 3" xfId="11310"/>
    <cellStyle name="Normal 25 3 2" xfId="22521"/>
    <cellStyle name="Normal 25 4" xfId="12917"/>
    <cellStyle name="Normal 25_AGL" xfId="32869"/>
    <cellStyle name="Normal 26" xfId="1630"/>
    <cellStyle name="Normal 26 2" xfId="3628"/>
    <cellStyle name="Normal 26 2 2" xfId="14839"/>
    <cellStyle name="Normal 26 3" xfId="11311"/>
    <cellStyle name="Normal 26 3 2" xfId="22522"/>
    <cellStyle name="Normal 26 4" xfId="12918"/>
    <cellStyle name="Normal 26_AGL" xfId="32870"/>
    <cellStyle name="Normal 27" xfId="1631"/>
    <cellStyle name="Normal 27 2" xfId="3629"/>
    <cellStyle name="Normal 27 2 2" xfId="14840"/>
    <cellStyle name="Normal 27 3" xfId="11312"/>
    <cellStyle name="Normal 27 3 2" xfId="22523"/>
    <cellStyle name="Normal 27 4" xfId="12919"/>
    <cellStyle name="Normal 27_AGL" xfId="32871"/>
    <cellStyle name="Normal 28" xfId="1632"/>
    <cellStyle name="Normal 28 2" xfId="3630"/>
    <cellStyle name="Normal 28 2 2" xfId="14841"/>
    <cellStyle name="Normal 28 3" xfId="11313"/>
    <cellStyle name="Normal 28 3 2" xfId="22524"/>
    <cellStyle name="Normal 28 4" xfId="12920"/>
    <cellStyle name="Normal 28_AGL" xfId="32872"/>
    <cellStyle name="Normal 29" xfId="1623"/>
    <cellStyle name="Normal 29 2" xfId="3621"/>
    <cellStyle name="Normal 29 2 2" xfId="14832"/>
    <cellStyle name="Normal 29 3" xfId="11304"/>
    <cellStyle name="Normal 29 3 2" xfId="22515"/>
    <cellStyle name="Normal 29 4" xfId="12911"/>
    <cellStyle name="Normal 29_AGL" xfId="32873"/>
    <cellStyle name="Normal 3" xfId="453"/>
    <cellStyle name="Normal 3 2" xfId="788"/>
    <cellStyle name="Normal 3 2 10" xfId="1537"/>
    <cellStyle name="Normal 3 2 10 2" xfId="3535"/>
    <cellStyle name="Normal 3 2 10 2 2" xfId="14746"/>
    <cellStyle name="Normal 3 2 10 3" xfId="11219"/>
    <cellStyle name="Normal 3 2 10 3 2" xfId="22430"/>
    <cellStyle name="Normal 3 2 10 4" xfId="12825"/>
    <cellStyle name="Normal 3 2 10_AGL" xfId="32874"/>
    <cellStyle name="Normal 3 2 11" xfId="1538"/>
    <cellStyle name="Normal 3 2 11 2" xfId="3536"/>
    <cellStyle name="Normal 3 2 11 2 2" xfId="14747"/>
    <cellStyle name="Normal 3 2 11 3" xfId="11220"/>
    <cellStyle name="Normal 3 2 11 3 2" xfId="22431"/>
    <cellStyle name="Normal 3 2 11 4" xfId="12826"/>
    <cellStyle name="Normal 3 2 11_AGL" xfId="32875"/>
    <cellStyle name="Normal 3 2 12" xfId="1577"/>
    <cellStyle name="Normal 3 2 12 2" xfId="3575"/>
    <cellStyle name="Normal 3 2 12 2 2" xfId="14786"/>
    <cellStyle name="Normal 3 2 12 3" xfId="11258"/>
    <cellStyle name="Normal 3 2 12 3 2" xfId="22469"/>
    <cellStyle name="Normal 3 2 12 4" xfId="12865"/>
    <cellStyle name="Normal 3 2 12_AGL" xfId="32876"/>
    <cellStyle name="Normal 3 2 13" xfId="1578"/>
    <cellStyle name="Normal 3 2 13 2" xfId="3576"/>
    <cellStyle name="Normal 3 2 13 2 2" xfId="14787"/>
    <cellStyle name="Normal 3 2 13 3" xfId="11259"/>
    <cellStyle name="Normal 3 2 13 3 2" xfId="22470"/>
    <cellStyle name="Normal 3 2 13 4" xfId="12866"/>
    <cellStyle name="Normal 3 2 13_AGL" xfId="32877"/>
    <cellStyle name="Normal 3 2 14" xfId="1579"/>
    <cellStyle name="Normal 3 2 14 2" xfId="3577"/>
    <cellStyle name="Normal 3 2 14 2 2" xfId="14788"/>
    <cellStyle name="Normal 3 2 14 3" xfId="11260"/>
    <cellStyle name="Normal 3 2 14 3 2" xfId="22471"/>
    <cellStyle name="Normal 3 2 14 4" xfId="12867"/>
    <cellStyle name="Normal 3 2 14_AGL" xfId="32878"/>
    <cellStyle name="Normal 3 2 15" xfId="1614"/>
    <cellStyle name="Normal 3 2 15 2" xfId="3612"/>
    <cellStyle name="Normal 3 2 15 2 2" xfId="14823"/>
    <cellStyle name="Normal 3 2 15 3" xfId="11295"/>
    <cellStyle name="Normal 3 2 15 3 2" xfId="22506"/>
    <cellStyle name="Normal 3 2 15 4" xfId="12902"/>
    <cellStyle name="Normal 3 2 15_AGL" xfId="32879"/>
    <cellStyle name="Normal 3 2 16" xfId="1637"/>
    <cellStyle name="Normal 3 2 16 2" xfId="3635"/>
    <cellStyle name="Normal 3 2 16 2 2" xfId="14846"/>
    <cellStyle name="Normal 3 2 16 3" xfId="11318"/>
    <cellStyle name="Normal 3 2 16 3 2" xfId="22529"/>
    <cellStyle name="Normal 3 2 16 4" xfId="12925"/>
    <cellStyle name="Normal 3 2 16_AGL" xfId="32880"/>
    <cellStyle name="Normal 3 2 17" xfId="1644"/>
    <cellStyle name="Normal 3 2 17 2" xfId="3642"/>
    <cellStyle name="Normal 3 2 17 2 2" xfId="14853"/>
    <cellStyle name="Normal 3 2 17 3" xfId="11323"/>
    <cellStyle name="Normal 3 2 17 3 2" xfId="22534"/>
    <cellStyle name="Normal 3 2 17 4" xfId="12931"/>
    <cellStyle name="Normal 3 2 17_AGL" xfId="32881"/>
    <cellStyle name="Normal 3 2 18" xfId="31809"/>
    <cellStyle name="Normal 3 2 19" xfId="33259"/>
    <cellStyle name="Normal 3 2 2" xfId="937"/>
    <cellStyle name="Normal 3 2 2 2" xfId="1296"/>
    <cellStyle name="Normal 3 2 2 2 2" xfId="3294"/>
    <cellStyle name="Normal 3 2 2 2 2 2" xfId="14506"/>
    <cellStyle name="Normal 3 2 2 2 3" xfId="11090"/>
    <cellStyle name="Normal 3 2 2 2 3 2" xfId="22301"/>
    <cellStyle name="Normal 3 2 2 2 4" xfId="12597"/>
    <cellStyle name="Normal 3 2 2 2_AGL" xfId="32882"/>
    <cellStyle name="Normal 3 2 2 3" xfId="1330"/>
    <cellStyle name="Normal 3 2 2 3 2" xfId="3328"/>
    <cellStyle name="Normal 3 2 2 3 2 2" xfId="14540"/>
    <cellStyle name="Normal 3 2 2 3 3" xfId="11117"/>
    <cellStyle name="Normal 3 2 2 3 3 2" xfId="22328"/>
    <cellStyle name="Normal 3 2 2 3 4" xfId="12629"/>
    <cellStyle name="Normal 3 2 2 3_AGL" xfId="32883"/>
    <cellStyle name="Normal 3 2 2 4" xfId="2934"/>
    <cellStyle name="Normal 3 2 2 4 2" xfId="14146"/>
    <cellStyle name="Normal 3 2 2 5" xfId="10790"/>
    <cellStyle name="Normal 3 2 2 5 2" xfId="22001"/>
    <cellStyle name="Normal 3 2 2 6" xfId="12249"/>
    <cellStyle name="Normal 3 2 2_AGL" xfId="32884"/>
    <cellStyle name="Normal 3 2 3" xfId="958"/>
    <cellStyle name="Normal 3 2 3 2" xfId="1297"/>
    <cellStyle name="Normal 3 2 3 2 2" xfId="3295"/>
    <cellStyle name="Normal 3 2 3 2 2 2" xfId="14507"/>
    <cellStyle name="Normal 3 2 3 2 3" xfId="11091"/>
    <cellStyle name="Normal 3 2 3 2 3 2" xfId="22302"/>
    <cellStyle name="Normal 3 2 3 2 4" xfId="12598"/>
    <cellStyle name="Normal 3 2 3 2_AGL" xfId="32885"/>
    <cellStyle name="Normal 3 2 3 3" xfId="1331"/>
    <cellStyle name="Normal 3 2 3 3 2" xfId="3329"/>
    <cellStyle name="Normal 3 2 3 3 2 2" xfId="14541"/>
    <cellStyle name="Normal 3 2 3 3 3" xfId="11118"/>
    <cellStyle name="Normal 3 2 3 3 3 2" xfId="22329"/>
    <cellStyle name="Normal 3 2 3 3 4" xfId="12630"/>
    <cellStyle name="Normal 3 2 3 3_AGL" xfId="32886"/>
    <cellStyle name="Normal 3 2 3 4" xfId="2955"/>
    <cellStyle name="Normal 3 2 3 4 2" xfId="14167"/>
    <cellStyle name="Normal 3 2 3 5" xfId="10797"/>
    <cellStyle name="Normal 3 2 3 5 2" xfId="22008"/>
    <cellStyle name="Normal 3 2 3 6" xfId="12265"/>
    <cellStyle name="Normal 3 2 3_AGL" xfId="32887"/>
    <cellStyle name="Normal 3 2 4" xfId="972"/>
    <cellStyle name="Normal 3 2 4 2" xfId="1298"/>
    <cellStyle name="Normal 3 2 4 2 2" xfId="3296"/>
    <cellStyle name="Normal 3 2 4 2 2 2" xfId="14508"/>
    <cellStyle name="Normal 3 2 4 2 3" xfId="11092"/>
    <cellStyle name="Normal 3 2 4 2 3 2" xfId="22303"/>
    <cellStyle name="Normal 3 2 4 2 4" xfId="12599"/>
    <cellStyle name="Normal 3 2 4 2_AGL" xfId="32888"/>
    <cellStyle name="Normal 3 2 4 3" xfId="1332"/>
    <cellStyle name="Normal 3 2 4 3 2" xfId="3330"/>
    <cellStyle name="Normal 3 2 4 3 2 2" xfId="14542"/>
    <cellStyle name="Normal 3 2 4 3 3" xfId="11119"/>
    <cellStyle name="Normal 3 2 4 3 3 2" xfId="22330"/>
    <cellStyle name="Normal 3 2 4 3 4" xfId="12631"/>
    <cellStyle name="Normal 3 2 4 3_AGL" xfId="32889"/>
    <cellStyle name="Normal 3 2 4 4" xfId="2970"/>
    <cellStyle name="Normal 3 2 4 4 2" xfId="14182"/>
    <cellStyle name="Normal 3 2 4 5" xfId="10807"/>
    <cellStyle name="Normal 3 2 4 5 2" xfId="22018"/>
    <cellStyle name="Normal 3 2 4 6" xfId="12280"/>
    <cellStyle name="Normal 3 2 4_AGL" xfId="32890"/>
    <cellStyle name="Normal 3 2 5" xfId="1113"/>
    <cellStyle name="Normal 3 2 5 2" xfId="1539"/>
    <cellStyle name="Normal 3 2 5 2 2" xfId="3537"/>
    <cellStyle name="Normal 3 2 5 2 2 2" xfId="14748"/>
    <cellStyle name="Normal 3 2 5 2 3" xfId="11221"/>
    <cellStyle name="Normal 3 2 5 2 3 2" xfId="22432"/>
    <cellStyle name="Normal 3 2 5 2 4" xfId="12827"/>
    <cellStyle name="Normal 3 2 5 2_AGL" xfId="32891"/>
    <cellStyle name="Normal 3 2 5 3" xfId="3111"/>
    <cellStyle name="Normal 3 2 5 3 2" xfId="14323"/>
    <cellStyle name="Normal 3 2 5 4" xfId="10937"/>
    <cellStyle name="Normal 3 2 5 4 2" xfId="22148"/>
    <cellStyle name="Normal 3 2 5 5" xfId="12419"/>
    <cellStyle name="Normal 3 2 5_AGL" xfId="32892"/>
    <cellStyle name="Normal 3 2 6" xfId="1295"/>
    <cellStyle name="Normal 3 2 6 2" xfId="1540"/>
    <cellStyle name="Normal 3 2 6 2 2" xfId="3538"/>
    <cellStyle name="Normal 3 2 6 2 2 2" xfId="14749"/>
    <cellStyle name="Normal 3 2 6 2 3" xfId="11222"/>
    <cellStyle name="Normal 3 2 6 2 3 2" xfId="22433"/>
    <cellStyle name="Normal 3 2 6 2 4" xfId="12828"/>
    <cellStyle name="Normal 3 2 6 2_AGL" xfId="32893"/>
    <cellStyle name="Normal 3 2 6 3" xfId="32894"/>
    <cellStyle name="Normal 3 2 6 4" xfId="33260"/>
    <cellStyle name="Normal 3 2 6_AGL" xfId="32895"/>
    <cellStyle name="Normal 3 2 7" xfId="1412"/>
    <cellStyle name="Normal 3 2 7 2" xfId="1541"/>
    <cellStyle name="Normal 3 2 7 2 2" xfId="3539"/>
    <cellStyle name="Normal 3 2 7 2 2 2" xfId="14750"/>
    <cellStyle name="Normal 3 2 7 2 3" xfId="11223"/>
    <cellStyle name="Normal 3 2 7 2 3 2" xfId="22434"/>
    <cellStyle name="Normal 3 2 7 2 4" xfId="12829"/>
    <cellStyle name="Normal 3 2 7 2_AGL" xfId="32896"/>
    <cellStyle name="Normal 3 2 7 3" xfId="3410"/>
    <cellStyle name="Normal 3 2 7 3 2" xfId="14622"/>
    <cellStyle name="Normal 3 2 7 4" xfId="11153"/>
    <cellStyle name="Normal 3 2 7 4 2" xfId="22364"/>
    <cellStyle name="Normal 3 2 7 5" xfId="12705"/>
    <cellStyle name="Normal 3 2 7_AGL" xfId="32897"/>
    <cellStyle name="Normal 3 2 8" xfId="1413"/>
    <cellStyle name="Normal 3 2 8 2" xfId="1542"/>
    <cellStyle name="Normal 3 2 8 2 2" xfId="3540"/>
    <cellStyle name="Normal 3 2 8 2 2 2" xfId="14751"/>
    <cellStyle name="Normal 3 2 8 2 3" xfId="11224"/>
    <cellStyle name="Normal 3 2 8 2 3 2" xfId="22435"/>
    <cellStyle name="Normal 3 2 8 2 4" xfId="12830"/>
    <cellStyle name="Normal 3 2 8 2_AGL" xfId="32898"/>
    <cellStyle name="Normal 3 2 8 3" xfId="3411"/>
    <cellStyle name="Normal 3 2 8 3 2" xfId="14623"/>
    <cellStyle name="Normal 3 2 8 4" xfId="11154"/>
    <cellStyle name="Normal 3 2 8 4 2" xfId="22365"/>
    <cellStyle name="Normal 3 2 8 5" xfId="12706"/>
    <cellStyle name="Normal 3 2 8_AGL" xfId="32899"/>
    <cellStyle name="Normal 3 2 9" xfId="1543"/>
    <cellStyle name="Normal 3 2 9 2" xfId="3541"/>
    <cellStyle name="Normal 3 2 9 2 2" xfId="14752"/>
    <cellStyle name="Normal 3 2 9 3" xfId="11225"/>
    <cellStyle name="Normal 3 2 9 3 2" xfId="22436"/>
    <cellStyle name="Normal 3 2 9 4" xfId="12831"/>
    <cellStyle name="Normal 3 2 9_AGL" xfId="32900"/>
    <cellStyle name="Normal 3 2_AGL" xfId="32901"/>
    <cellStyle name="Normal 3 3" xfId="936"/>
    <cellStyle name="Normal 3 4" xfId="1294"/>
    <cellStyle name="Normal 3 4 2" xfId="32902"/>
    <cellStyle name="Normal 3 4 3" xfId="33261"/>
    <cellStyle name="Normal 3 4_AGL" xfId="32903"/>
    <cellStyle name="Normal 3 5" xfId="32904"/>
    <cellStyle name="Normal 3 6" xfId="33262"/>
    <cellStyle name="Normal 3_AGL" xfId="32905"/>
    <cellStyle name="Normal 30" xfId="1635"/>
    <cellStyle name="Normal 30 2" xfId="3633"/>
    <cellStyle name="Normal 30 2 2" xfId="14844"/>
    <cellStyle name="Normal 30 3" xfId="11316"/>
    <cellStyle name="Normal 30 3 2" xfId="22527"/>
    <cellStyle name="Normal 30 4" xfId="12923"/>
    <cellStyle name="Normal 30_AGL" xfId="32906"/>
    <cellStyle name="Normal 31" xfId="1642"/>
    <cellStyle name="Normal 31 2" xfId="3640"/>
    <cellStyle name="Normal 31 2 2" xfId="14851"/>
    <cellStyle name="Normal 31 3" xfId="11321"/>
    <cellStyle name="Normal 31 3 2" xfId="22532"/>
    <cellStyle name="Normal 31 4" xfId="12929"/>
    <cellStyle name="Normal 31_AGL" xfId="32907"/>
    <cellStyle name="Normal 32" xfId="1649"/>
    <cellStyle name="Normal 32 2" xfId="3647"/>
    <cellStyle name="Normal 32 2 2" xfId="14858"/>
    <cellStyle name="Normal 32 3" xfId="11328"/>
    <cellStyle name="Normal 32 3 2" xfId="22539"/>
    <cellStyle name="Normal 32 4" xfId="12936"/>
    <cellStyle name="Normal 32_AGL" xfId="32908"/>
    <cellStyle name="Normal 33" xfId="1651"/>
    <cellStyle name="Normal 33 2" xfId="3649"/>
    <cellStyle name="Normal 33 2 2" xfId="14860"/>
    <cellStyle name="Normal 33 3" xfId="11330"/>
    <cellStyle name="Normal 33 3 2" xfId="22541"/>
    <cellStyle name="Normal 33 4" xfId="12938"/>
    <cellStyle name="Normal 33_AGL" xfId="32909"/>
    <cellStyle name="Normal 34" xfId="1652"/>
    <cellStyle name="Normal 34 2" xfId="3650"/>
    <cellStyle name="Normal 34 2 2" xfId="14861"/>
    <cellStyle name="Normal 34 3" xfId="11331"/>
    <cellStyle name="Normal 34 3 2" xfId="22542"/>
    <cellStyle name="Normal 34 4" xfId="12939"/>
    <cellStyle name="Normal 34_AGL" xfId="32910"/>
    <cellStyle name="Normal 35" xfId="1653"/>
    <cellStyle name="Normal 35 2" xfId="33342"/>
    <cellStyle name="Normal 36" xfId="1993"/>
    <cellStyle name="Normal 36 2" xfId="3991"/>
    <cellStyle name="Normal 36 2 2" xfId="15202"/>
    <cellStyle name="Normal 36 3" xfId="11332"/>
    <cellStyle name="Normal 36 3 2" xfId="22543"/>
    <cellStyle name="Normal 36 4" xfId="13205"/>
    <cellStyle name="Normal 37" xfId="31682"/>
    <cellStyle name="Normal 38" xfId="31960"/>
    <cellStyle name="Normal 39" xfId="31968"/>
    <cellStyle name="Normal 4" xfId="827"/>
    <cellStyle name="Normal 4 10" xfId="1580"/>
    <cellStyle name="Normal 4 10 2" xfId="3578"/>
    <cellStyle name="Normal 4 10 2 2" xfId="14789"/>
    <cellStyle name="Normal 4 10 3" xfId="11261"/>
    <cellStyle name="Normal 4 10 3 2" xfId="22472"/>
    <cellStyle name="Normal 4 10 4" xfId="12868"/>
    <cellStyle name="Normal 4 10_AGL" xfId="32911"/>
    <cellStyle name="Normal 4 11" xfId="1581"/>
    <cellStyle name="Normal 4 11 2" xfId="3579"/>
    <cellStyle name="Normal 4 11 2 2" xfId="14790"/>
    <cellStyle name="Normal 4 11 3" xfId="11262"/>
    <cellStyle name="Normal 4 11 3 2" xfId="22473"/>
    <cellStyle name="Normal 4 11 4" xfId="12869"/>
    <cellStyle name="Normal 4 11_AGL" xfId="32912"/>
    <cellStyle name="Normal 4 12" xfId="1638"/>
    <cellStyle name="Normal 4 12 2" xfId="3636"/>
    <cellStyle name="Normal 4 12 2 2" xfId="14847"/>
    <cellStyle name="Normal 4 12 3" xfId="11319"/>
    <cellStyle name="Normal 4 12 3 2" xfId="22530"/>
    <cellStyle name="Normal 4 12 4" xfId="12926"/>
    <cellStyle name="Normal 4 12_AGL" xfId="32913"/>
    <cellStyle name="Normal 4 13" xfId="1645"/>
    <cellStyle name="Normal 4 13 2" xfId="3643"/>
    <cellStyle name="Normal 4 13 2 2" xfId="14854"/>
    <cellStyle name="Normal 4 13 3" xfId="11324"/>
    <cellStyle name="Normal 4 13 3 2" xfId="22535"/>
    <cellStyle name="Normal 4 13 4" xfId="12932"/>
    <cellStyle name="Normal 4 13_AGL" xfId="32914"/>
    <cellStyle name="Normal 4 14" xfId="32915"/>
    <cellStyle name="Normal 4 15" xfId="33263"/>
    <cellStyle name="Normal 4 2" xfId="939"/>
    <cellStyle name="Normal 4 2 2" xfId="962"/>
    <cellStyle name="Normal 4 2 2 2" xfId="1301"/>
    <cellStyle name="Normal 4 2 2 2 2" xfId="3299"/>
    <cellStyle name="Normal 4 2 2 2 2 2" xfId="14511"/>
    <cellStyle name="Normal 4 2 2 2 3" xfId="11094"/>
    <cellStyle name="Normal 4 2 2 2 3 2" xfId="22305"/>
    <cellStyle name="Normal 4 2 2 2 4" xfId="12602"/>
    <cellStyle name="Normal 4 2 2 2_AGL" xfId="32916"/>
    <cellStyle name="Normal 4 2 2 3" xfId="1334"/>
    <cellStyle name="Normal 4 2 2 3 2" xfId="3332"/>
    <cellStyle name="Normal 4 2 2 3 2 2" xfId="14544"/>
    <cellStyle name="Normal 4 2 2 3 3" xfId="11121"/>
    <cellStyle name="Normal 4 2 2 3 3 2" xfId="22332"/>
    <cellStyle name="Normal 4 2 2 3 4" xfId="12633"/>
    <cellStyle name="Normal 4 2 2 3_AGL" xfId="32917"/>
    <cellStyle name="Normal 4 2 2 4" xfId="2959"/>
    <cellStyle name="Normal 4 2 2 4 2" xfId="14171"/>
    <cellStyle name="Normal 4 2 2 5" xfId="10801"/>
    <cellStyle name="Normal 4 2 2 5 2" xfId="22012"/>
    <cellStyle name="Normal 4 2 2 6" xfId="12269"/>
    <cellStyle name="Normal 4 2 2_AGL" xfId="32918"/>
    <cellStyle name="Normal 4 2 3" xfId="1300"/>
    <cellStyle name="Normal 4 2 3 2" xfId="3298"/>
    <cellStyle name="Normal 4 2 3 2 2" xfId="14510"/>
    <cellStyle name="Normal 4 2 3 3" xfId="11093"/>
    <cellStyle name="Normal 4 2 3 3 2" xfId="22304"/>
    <cellStyle name="Normal 4 2 3 4" xfId="12601"/>
    <cellStyle name="Normal 4 2 3_AGL" xfId="32919"/>
    <cellStyle name="Normal 4 2 4" xfId="1333"/>
    <cellStyle name="Normal 4 2 4 2" xfId="3331"/>
    <cellStyle name="Normal 4 2 4 2 2" xfId="14543"/>
    <cellStyle name="Normal 4 2 4 3" xfId="11120"/>
    <cellStyle name="Normal 4 2 4 3 2" xfId="22331"/>
    <cellStyle name="Normal 4 2 4 4" xfId="12632"/>
    <cellStyle name="Normal 4 2 4_AGL" xfId="32920"/>
    <cellStyle name="Normal 4 2 5" xfId="1615"/>
    <cellStyle name="Normal 4 2 5 2" xfId="3613"/>
    <cellStyle name="Normal 4 2 5 2 2" xfId="14824"/>
    <cellStyle name="Normal 4 2 5 3" xfId="11296"/>
    <cellStyle name="Normal 4 2 5 3 2" xfId="22507"/>
    <cellStyle name="Normal 4 2 5 4" xfId="12903"/>
    <cellStyle name="Normal 4 2 5_AGL" xfId="32921"/>
    <cellStyle name="Normal 4 2 6" xfId="2936"/>
    <cellStyle name="Normal 4 2 6 2" xfId="14148"/>
    <cellStyle name="Normal 4 2 7" xfId="10791"/>
    <cellStyle name="Normal 4 2 7 2" xfId="22002"/>
    <cellStyle name="Normal 4 2 8" xfId="12250"/>
    <cellStyle name="Normal 4 2 9" xfId="31963"/>
    <cellStyle name="Normal 4 2_AGL" xfId="32922"/>
    <cellStyle name="Normal 4 3" xfId="938"/>
    <cellStyle name="Normal 4 4" xfId="959"/>
    <cellStyle name="Normal 4 4 2" xfId="1302"/>
    <cellStyle name="Normal 4 4 2 2" xfId="3300"/>
    <cellStyle name="Normal 4 4 2 2 2" xfId="14512"/>
    <cellStyle name="Normal 4 4 2 3" xfId="11095"/>
    <cellStyle name="Normal 4 4 2 3 2" xfId="22306"/>
    <cellStyle name="Normal 4 4 2 4" xfId="12603"/>
    <cellStyle name="Normal 4 4 2_AGL" xfId="32923"/>
    <cellStyle name="Normal 4 4 3" xfId="1335"/>
    <cellStyle name="Normal 4 4 3 2" xfId="3333"/>
    <cellStyle name="Normal 4 4 3 2 2" xfId="14545"/>
    <cellStyle name="Normal 4 4 3 3" xfId="11122"/>
    <cellStyle name="Normal 4 4 3 3 2" xfId="22333"/>
    <cellStyle name="Normal 4 4 3 4" xfId="12634"/>
    <cellStyle name="Normal 4 4 3_AGL" xfId="32924"/>
    <cellStyle name="Normal 4 4 4" xfId="2956"/>
    <cellStyle name="Normal 4 4 4 2" xfId="14168"/>
    <cellStyle name="Normal 4 4 5" xfId="10798"/>
    <cellStyle name="Normal 4 4 5 2" xfId="22009"/>
    <cellStyle name="Normal 4 4 6" xfId="12266"/>
    <cellStyle name="Normal 4 4_AGL" xfId="32925"/>
    <cellStyle name="Normal 4 5" xfId="973"/>
    <cellStyle name="Normal 4 5 2" xfId="1303"/>
    <cellStyle name="Normal 4 5 2 2" xfId="3301"/>
    <cellStyle name="Normal 4 5 2 2 2" xfId="14513"/>
    <cellStyle name="Normal 4 5 2 3" xfId="11096"/>
    <cellStyle name="Normal 4 5 2 3 2" xfId="22307"/>
    <cellStyle name="Normal 4 5 2 4" xfId="12604"/>
    <cellStyle name="Normal 4 5 2_AGL" xfId="32926"/>
    <cellStyle name="Normal 4 5 3" xfId="1336"/>
    <cellStyle name="Normal 4 5 3 2" xfId="3334"/>
    <cellStyle name="Normal 4 5 3 2 2" xfId="14546"/>
    <cellStyle name="Normal 4 5 3 3" xfId="11123"/>
    <cellStyle name="Normal 4 5 3 3 2" xfId="22334"/>
    <cellStyle name="Normal 4 5 3 4" xfId="12635"/>
    <cellStyle name="Normal 4 5 3_AGL" xfId="32927"/>
    <cellStyle name="Normal 4 5 4" xfId="2971"/>
    <cellStyle name="Normal 4 5 4 2" xfId="14183"/>
    <cellStyle name="Normal 4 5 5" xfId="10808"/>
    <cellStyle name="Normal 4 5 5 2" xfId="22019"/>
    <cellStyle name="Normal 4 5 6" xfId="12281"/>
    <cellStyle name="Normal 4 5_AGL" xfId="32928"/>
    <cellStyle name="Normal 4 6" xfId="1299"/>
    <cellStyle name="Normal 4 6 2" xfId="1544"/>
    <cellStyle name="Normal 4 6 2 2" xfId="3542"/>
    <cellStyle name="Normal 4 6 2 2 2" xfId="14753"/>
    <cellStyle name="Normal 4 6 2 3" xfId="11226"/>
    <cellStyle name="Normal 4 6 2 3 2" xfId="22437"/>
    <cellStyle name="Normal 4 6 2 4" xfId="12832"/>
    <cellStyle name="Normal 4 6 2_AGL" xfId="32929"/>
    <cellStyle name="Normal 4 6 3" xfId="32930"/>
    <cellStyle name="Normal 4 6 4" xfId="33264"/>
    <cellStyle name="Normal 4 6_AGL" xfId="32931"/>
    <cellStyle name="Normal 4 7" xfId="1545"/>
    <cellStyle name="Normal 4 7 2" xfId="3543"/>
    <cellStyle name="Normal 4 7 2 2" xfId="14754"/>
    <cellStyle name="Normal 4 7 3" xfId="11227"/>
    <cellStyle name="Normal 4 7 3 2" xfId="22438"/>
    <cellStyle name="Normal 4 7 4" xfId="12833"/>
    <cellStyle name="Normal 4 7_AGL" xfId="32932"/>
    <cellStyle name="Normal 4 8" xfId="1546"/>
    <cellStyle name="Normal 4 8 2" xfId="3544"/>
    <cellStyle name="Normal 4 8 2 2" xfId="14755"/>
    <cellStyle name="Normal 4 8 3" xfId="11228"/>
    <cellStyle name="Normal 4 8 3 2" xfId="22439"/>
    <cellStyle name="Normal 4 8 4" xfId="12834"/>
    <cellStyle name="Normal 4 8_AGL" xfId="32933"/>
    <cellStyle name="Normal 4 9" xfId="1582"/>
    <cellStyle name="Normal 4 9 2" xfId="3580"/>
    <cellStyle name="Normal 4 9 2 2" xfId="14791"/>
    <cellStyle name="Normal 4 9 3" xfId="11263"/>
    <cellStyle name="Normal 4 9 3 2" xfId="22474"/>
    <cellStyle name="Normal 4 9 4" xfId="12870"/>
    <cellStyle name="Normal 4 9_AGL" xfId="32934"/>
    <cellStyle name="Normal 4_AGL" xfId="32935"/>
    <cellStyle name="Normal 40" xfId="31970"/>
    <cellStyle name="Normal 41" xfId="31971"/>
    <cellStyle name="Normal 42" xfId="32246"/>
    <cellStyle name="Normal 43" xfId="32258"/>
    <cellStyle name="Normal 44" xfId="33023"/>
    <cellStyle name="Normal 45" xfId="33343"/>
    <cellStyle name="Normal 5" xfId="831"/>
    <cellStyle name="Normal 5 2" xfId="940"/>
    <cellStyle name="Normal 5 2 2" xfId="32936"/>
    <cellStyle name="Normal 5 2 3" xfId="33265"/>
    <cellStyle name="Normal 5 2_AGL" xfId="32937"/>
    <cellStyle name="Normal 5 3" xfId="1115"/>
    <cellStyle name="Normal 5 4" xfId="1304"/>
    <cellStyle name="Normal 5 4 2" xfId="32938"/>
    <cellStyle name="Normal 5 4 3" xfId="33266"/>
    <cellStyle name="Normal 5 4_AGL" xfId="32939"/>
    <cellStyle name="Normal 5 5" xfId="32247"/>
    <cellStyle name="Normal 5 6" xfId="32259"/>
    <cellStyle name="Normal 5_AGL" xfId="32940"/>
    <cellStyle name="Normal 6" xfId="845"/>
    <cellStyle name="Normal 6 2" xfId="941"/>
    <cellStyle name="Normal 6 3" xfId="977"/>
    <cellStyle name="Normal 6 3 2" xfId="2975"/>
    <cellStyle name="Normal 6 4" xfId="1305"/>
    <cellStyle name="Normal 6 4 2" xfId="32941"/>
    <cellStyle name="Normal 6 4 3" xfId="33267"/>
    <cellStyle name="Normal 6 4_AGL" xfId="32942"/>
    <cellStyle name="Normal 6 5" xfId="31959"/>
    <cellStyle name="Normal 6 6" xfId="33268"/>
    <cellStyle name="Normal 6_AGL" xfId="32943"/>
    <cellStyle name="Normal 7" xfId="859"/>
    <cellStyle name="Normal 7 2" xfId="1306"/>
    <cellStyle name="Normal 7 2 2" xfId="3304"/>
    <cellStyle name="Normal 7 2 2 2" xfId="14516"/>
    <cellStyle name="Normal 7 2 3" xfId="11097"/>
    <cellStyle name="Normal 7 2 3 2" xfId="22308"/>
    <cellStyle name="Normal 7 2 4" xfId="12606"/>
    <cellStyle name="Normal 7 2_AGL" xfId="32944"/>
    <cellStyle name="Normal 7 3" xfId="1337"/>
    <cellStyle name="Normal 7 3 2" xfId="3335"/>
    <cellStyle name="Normal 7 3 2 2" xfId="14547"/>
    <cellStyle name="Normal 7 3 3" xfId="11124"/>
    <cellStyle name="Normal 7 3 3 2" xfId="22335"/>
    <cellStyle name="Normal 7 3 4" xfId="12636"/>
    <cellStyle name="Normal 7 3_AGL" xfId="32945"/>
    <cellStyle name="Normal 7 4" xfId="2857"/>
    <cellStyle name="Normal 7 4 2" xfId="14069"/>
    <cellStyle name="Normal 7 5" xfId="10746"/>
    <cellStyle name="Normal 7 5 2" xfId="21957"/>
    <cellStyle name="Normal 7 6" xfId="12175"/>
    <cellStyle name="Normal 7 7" xfId="32250"/>
    <cellStyle name="Normal 7 8" xfId="32262"/>
    <cellStyle name="Normal 7_AGL" xfId="32946"/>
    <cellStyle name="Normal 8" xfId="903"/>
    <cellStyle name="Normal 8 2" xfId="1307"/>
    <cellStyle name="Normal 8 2 2" xfId="3305"/>
    <cellStyle name="Normal 8 2 2 2" xfId="14517"/>
    <cellStyle name="Normal 8 2 3" xfId="11098"/>
    <cellStyle name="Normal 8 2 3 2" xfId="22309"/>
    <cellStyle name="Normal 8 2 4" xfId="12607"/>
    <cellStyle name="Normal 8 2_AGL" xfId="32947"/>
    <cellStyle name="Normal 8 3" xfId="1338"/>
    <cellStyle name="Normal 8 3 2" xfId="3336"/>
    <cellStyle name="Normal 8 3 2 2" xfId="14548"/>
    <cellStyle name="Normal 8 3 3" xfId="11125"/>
    <cellStyle name="Normal 8 3 3 2" xfId="22336"/>
    <cellStyle name="Normal 8 3 4" xfId="12637"/>
    <cellStyle name="Normal 8 3_AGL" xfId="32948"/>
    <cellStyle name="Normal 8 4" xfId="1399"/>
    <cellStyle name="Normal 8 4 2" xfId="3397"/>
    <cellStyle name="Normal 8 4 2 2" xfId="14609"/>
    <cellStyle name="Normal 8 4 3" xfId="11147"/>
    <cellStyle name="Normal 8 4 3 2" xfId="22358"/>
    <cellStyle name="Normal 8 4 4" xfId="12692"/>
    <cellStyle name="Normal 8 4_AGL" xfId="32949"/>
    <cellStyle name="Normal 8 5" xfId="1429"/>
    <cellStyle name="Normal 8 5 2" xfId="1505"/>
    <cellStyle name="Normal 8 5 2 2" xfId="3503"/>
    <cellStyle name="Normal 8 5 2 2 2" xfId="14714"/>
    <cellStyle name="Normal 8 5 2 3" xfId="11190"/>
    <cellStyle name="Normal 8 5 2 3 2" xfId="22401"/>
    <cellStyle name="Normal 8 5 2 4" xfId="12794"/>
    <cellStyle name="Normal 8 5 2_AGL" xfId="32950"/>
    <cellStyle name="Normal 8 5 3" xfId="1524"/>
    <cellStyle name="Normal 8 5 3 2" xfId="3522"/>
    <cellStyle name="Normal 8 5 3 2 2" xfId="14733"/>
    <cellStyle name="Normal 8 5 3 3" xfId="11209"/>
    <cellStyle name="Normal 8 5 3 3 2" xfId="22420"/>
    <cellStyle name="Normal 8 5 3 4" xfId="12813"/>
    <cellStyle name="Normal 8 5 3_AGL" xfId="32951"/>
    <cellStyle name="Normal 8 5 4" xfId="3427"/>
    <cellStyle name="Normal 8 5 4 2" xfId="14639"/>
    <cellStyle name="Normal 8 5 5" xfId="11169"/>
    <cellStyle name="Normal 8 5 5 2" xfId="22380"/>
    <cellStyle name="Normal 8 5 6" xfId="12722"/>
    <cellStyle name="Normal 8 5_AGL" xfId="32952"/>
    <cellStyle name="Normal 8 6" xfId="1656"/>
    <cellStyle name="Normal 8 6 2" xfId="33344"/>
    <cellStyle name="Normal 8 7" xfId="2901"/>
    <cellStyle name="Normal 8 7 2" xfId="14113"/>
    <cellStyle name="Normal 8 8" xfId="10788"/>
    <cellStyle name="Normal 8 8 2" xfId="21999"/>
    <cellStyle name="Normal 8 9" xfId="12219"/>
    <cellStyle name="Normal 8_AGL" xfId="32953"/>
    <cellStyle name="Normal 9" xfId="954"/>
    <cellStyle name="Normal 9 10" xfId="12261"/>
    <cellStyle name="Normal 9 2" xfId="1308"/>
    <cellStyle name="Normal 9 2 2" xfId="3306"/>
    <cellStyle name="Normal 9 2 2 2" xfId="14518"/>
    <cellStyle name="Normal 9 2 3" xfId="11099"/>
    <cellStyle name="Normal 9 2 3 2" xfId="22310"/>
    <cellStyle name="Normal 9 2 4" xfId="12608"/>
    <cellStyle name="Normal 9 2_AGL" xfId="32954"/>
    <cellStyle name="Normal 9 3" xfId="1339"/>
    <cellStyle name="Normal 9 3 2" xfId="3337"/>
    <cellStyle name="Normal 9 3 2 2" xfId="14549"/>
    <cellStyle name="Normal 9 3 3" xfId="11126"/>
    <cellStyle name="Normal 9 3 3 2" xfId="22337"/>
    <cellStyle name="Normal 9 3 4" xfId="12638"/>
    <cellStyle name="Normal 9 3_AGL" xfId="32955"/>
    <cellStyle name="Normal 9 4" xfId="1397"/>
    <cellStyle name="Normal 9 4 2" xfId="3395"/>
    <cellStyle name="Normal 9 4 2 2" xfId="14607"/>
    <cellStyle name="Normal 9 4 3" xfId="11145"/>
    <cellStyle name="Normal 9 4 3 2" xfId="22356"/>
    <cellStyle name="Normal 9 4 4" xfId="12690"/>
    <cellStyle name="Normal 9 4_AGL" xfId="32956"/>
    <cellStyle name="Normal 9 5" xfId="1428"/>
    <cellStyle name="Normal 9 5 2" xfId="1523"/>
    <cellStyle name="Normal 9 5 2 2" xfId="3521"/>
    <cellStyle name="Normal 9 5 2 2 2" xfId="14732"/>
    <cellStyle name="Normal 9 5 2 3" xfId="11208"/>
    <cellStyle name="Normal 9 5 2 3 2" xfId="22419"/>
    <cellStyle name="Normal 9 5 2 4" xfId="12812"/>
    <cellStyle name="Normal 9 5 2_AGL" xfId="32957"/>
    <cellStyle name="Normal 9 5 3" xfId="3426"/>
    <cellStyle name="Normal 9 5 3 2" xfId="14638"/>
    <cellStyle name="Normal 9 5 4" xfId="11168"/>
    <cellStyle name="Normal 9 5 4 2" xfId="22379"/>
    <cellStyle name="Normal 9 5 5" xfId="12721"/>
    <cellStyle name="Normal 9 5_AGL" xfId="32958"/>
    <cellStyle name="Normal 9 6" xfId="1438"/>
    <cellStyle name="Normal 9 6 2" xfId="3436"/>
    <cellStyle name="Normal 9 6 2 2" xfId="14648"/>
    <cellStyle name="Normal 9 6 3" xfId="11175"/>
    <cellStyle name="Normal 9 6 3 2" xfId="22386"/>
    <cellStyle name="Normal 9 6 4" xfId="12731"/>
    <cellStyle name="Normal 9 6_AGL" xfId="32959"/>
    <cellStyle name="Normal 9 7" xfId="1513"/>
    <cellStyle name="Normal 9 7 2" xfId="3511"/>
    <cellStyle name="Normal 9 7 2 2" xfId="14722"/>
    <cellStyle name="Normal 9 7 3" xfId="11198"/>
    <cellStyle name="Normal 9 7 3 2" xfId="22409"/>
    <cellStyle name="Normal 9 7 4" xfId="12802"/>
    <cellStyle name="Normal 9 7_AGL" xfId="32960"/>
    <cellStyle name="Normal 9 8" xfId="2951"/>
    <cellStyle name="Normal 9 8 2" xfId="14163"/>
    <cellStyle name="Normal 9 9" xfId="10796"/>
    <cellStyle name="Normal 9 9 2" xfId="22007"/>
    <cellStyle name="Normal 9_AGL" xfId="32961"/>
    <cellStyle name="Normal GHG-Shade" xfId="942"/>
    <cellStyle name="normálne_CRFReport-template" xfId="943"/>
    <cellStyle name="Note 10" xfId="1633"/>
    <cellStyle name="Note 10 2" xfId="3631"/>
    <cellStyle name="Note 10 2 2" xfId="14842"/>
    <cellStyle name="Note 10 2_Sheet10" xfId="33269"/>
    <cellStyle name="Note 10 3" xfId="11314"/>
    <cellStyle name="Note 10 3 2" xfId="22525"/>
    <cellStyle name="Note 10 4" xfId="12921"/>
    <cellStyle name="Note 10_AGL" xfId="32962"/>
    <cellStyle name="Note 11" xfId="31964"/>
    <cellStyle name="Note 2" xfId="828"/>
    <cellStyle name="Note 2 2" xfId="957"/>
    <cellStyle name="Note 2 2 2" xfId="32963"/>
    <cellStyle name="Note 2 2 2 2" xfId="33270"/>
    <cellStyle name="Note 2 2 2_Sheet10" xfId="33271"/>
    <cellStyle name="Note 2 2 3" xfId="33272"/>
    <cellStyle name="Note 2 2_AGL" xfId="32964"/>
    <cellStyle name="Note 2 3" xfId="1117"/>
    <cellStyle name="Note 2 3 2" xfId="32965"/>
    <cellStyle name="Note 2 3 2 2" xfId="33273"/>
    <cellStyle name="Note 2 3 2_Sheet10" xfId="33274"/>
    <cellStyle name="Note 2 3 3" xfId="33275"/>
    <cellStyle name="Note 2 3_AGL" xfId="32966"/>
    <cellStyle name="Note 2 4" xfId="1309"/>
    <cellStyle name="Note 2 4 2" xfId="32967"/>
    <cellStyle name="Note 2 4 2 2" xfId="33276"/>
    <cellStyle name="Note 2 4 2_Sheet10" xfId="33277"/>
    <cellStyle name="Note 2 4 3" xfId="33278"/>
    <cellStyle name="Note 2 4_AGL" xfId="32968"/>
    <cellStyle name="Note 2 5" xfId="32969"/>
    <cellStyle name="Note 2 5 2" xfId="33279"/>
    <cellStyle name="Note 2 5_Sheet10" xfId="33280"/>
    <cellStyle name="Note 2 6" xfId="33281"/>
    <cellStyle name="Note 2_AGL" xfId="32970"/>
    <cellStyle name="Note 3" xfId="832"/>
    <cellStyle name="Note 3 2" xfId="1310"/>
    <cellStyle name="Note 3 2 2" xfId="32971"/>
    <cellStyle name="Note 3 2 2 2" xfId="33282"/>
    <cellStyle name="Note 3 2 2_Sheet10" xfId="33283"/>
    <cellStyle name="Note 3 2 3" xfId="33284"/>
    <cellStyle name="Note 3 2_AGL" xfId="32972"/>
    <cellStyle name="Note 3 3" xfId="32973"/>
    <cellStyle name="Note 3 3 2" xfId="33285"/>
    <cellStyle name="Note 3 3_Sheet10" xfId="33286"/>
    <cellStyle name="Note 3 4" xfId="33287"/>
    <cellStyle name="Note 3_AGL" xfId="32974"/>
    <cellStyle name="Note 4" xfId="846"/>
    <cellStyle name="Note 4 2" xfId="1311"/>
    <cellStyle name="Note 4 2 2" xfId="32975"/>
    <cellStyle name="Note 4 2 2 2" xfId="33288"/>
    <cellStyle name="Note 4 2 2_Sheet10" xfId="33289"/>
    <cellStyle name="Note 4 2 3" xfId="33290"/>
    <cellStyle name="Note 4 2_AGL" xfId="32976"/>
    <cellStyle name="Note 4 3" xfId="32977"/>
    <cellStyle name="Note 4 3 2" xfId="33291"/>
    <cellStyle name="Note 4 3_Sheet10" xfId="33292"/>
    <cellStyle name="Note 4 4" xfId="33293"/>
    <cellStyle name="Note 4_AGL" xfId="32978"/>
    <cellStyle name="Note 5" xfId="944"/>
    <cellStyle name="Note 5 2" xfId="1312"/>
    <cellStyle name="Note 5 2 2" xfId="3310"/>
    <cellStyle name="Note 5 2 2 2" xfId="14522"/>
    <cellStyle name="Note 5 2 2_Sheet10" xfId="33294"/>
    <cellStyle name="Note 5 2 3" xfId="11100"/>
    <cellStyle name="Note 5 2 3 2" xfId="22311"/>
    <cellStyle name="Note 5 2 4" xfId="12612"/>
    <cellStyle name="Note 5 2_AGL" xfId="32979"/>
    <cellStyle name="Note 5 3" xfId="1340"/>
    <cellStyle name="Note 5 3 2" xfId="3338"/>
    <cellStyle name="Note 5 3 2 2" xfId="14550"/>
    <cellStyle name="Note 5 3 2_Sheet10" xfId="33295"/>
    <cellStyle name="Note 5 3 3" xfId="11127"/>
    <cellStyle name="Note 5 3 3 2" xfId="22338"/>
    <cellStyle name="Note 5 3 4" xfId="12639"/>
    <cellStyle name="Note 5 3_AGL" xfId="32980"/>
    <cellStyle name="Note 5 4" xfId="1400"/>
    <cellStyle name="Note 5 4 2" xfId="3398"/>
    <cellStyle name="Note 5 4 2 2" xfId="14610"/>
    <cellStyle name="Note 5 4 2_Sheet10" xfId="33296"/>
    <cellStyle name="Note 5 4 3" xfId="11148"/>
    <cellStyle name="Note 5 4 3 2" xfId="22359"/>
    <cellStyle name="Note 5 4 4" xfId="12693"/>
    <cellStyle name="Note 5 4_AGL" xfId="32981"/>
    <cellStyle name="Note 5 5" xfId="1431"/>
    <cellStyle name="Note 5 5 2" xfId="1514"/>
    <cellStyle name="Note 5 5 2 2" xfId="3512"/>
    <cellStyle name="Note 5 5 2 2 2" xfId="14723"/>
    <cellStyle name="Note 5 5 2 2_Sheet10" xfId="33297"/>
    <cellStyle name="Note 5 5 2 3" xfId="11199"/>
    <cellStyle name="Note 5 5 2 3 2" xfId="22410"/>
    <cellStyle name="Note 5 5 2 4" xfId="12803"/>
    <cellStyle name="Note 5 5 2_AGL" xfId="32982"/>
    <cellStyle name="Note 5 5 3" xfId="1525"/>
    <cellStyle name="Note 5 5 3 2" xfId="3523"/>
    <cellStyle name="Note 5 5 3 2 2" xfId="14734"/>
    <cellStyle name="Note 5 5 3 2_Sheet10" xfId="33298"/>
    <cellStyle name="Note 5 5 3 3" xfId="11210"/>
    <cellStyle name="Note 5 5 3 3 2" xfId="22421"/>
    <cellStyle name="Note 5 5 3 4" xfId="12814"/>
    <cellStyle name="Note 5 5 3_AGL" xfId="32983"/>
    <cellStyle name="Note 5 5 4" xfId="3429"/>
    <cellStyle name="Note 5 5 4 2" xfId="14641"/>
    <cellStyle name="Note 5 5 4_Sheet10" xfId="33299"/>
    <cellStyle name="Note 5 5 5" xfId="11171"/>
    <cellStyle name="Note 5 5 5 2" xfId="22382"/>
    <cellStyle name="Note 5 5 6" xfId="12724"/>
    <cellStyle name="Note 5 5_AGL" xfId="32984"/>
    <cellStyle name="Note 5 6" xfId="2941"/>
    <cellStyle name="Note 5 6 2" xfId="14153"/>
    <cellStyle name="Note 5 6_Sheet10" xfId="33300"/>
    <cellStyle name="Note 5 7" xfId="10792"/>
    <cellStyle name="Note 5 7 2" xfId="22003"/>
    <cellStyle name="Note 5 8" xfId="12254"/>
    <cellStyle name="Note 5_AGL" xfId="32985"/>
    <cellStyle name="Note 6" xfId="974"/>
    <cellStyle name="Note 6 2" xfId="1313"/>
    <cellStyle name="Note 6 2 2" xfId="3311"/>
    <cellStyle name="Note 6 2 2 2" xfId="14523"/>
    <cellStyle name="Note 6 2 2_Sheet10" xfId="33301"/>
    <cellStyle name="Note 6 2 3" xfId="11101"/>
    <cellStyle name="Note 6 2 3 2" xfId="22312"/>
    <cellStyle name="Note 6 2 4" xfId="12613"/>
    <cellStyle name="Note 6 2_AGL" xfId="32986"/>
    <cellStyle name="Note 6 3" xfId="1341"/>
    <cellStyle name="Note 6 3 2" xfId="3339"/>
    <cellStyle name="Note 6 3 2 2" xfId="14551"/>
    <cellStyle name="Note 6 3 2_Sheet10" xfId="33302"/>
    <cellStyle name="Note 6 3 3" xfId="11128"/>
    <cellStyle name="Note 6 3 3 2" xfId="22339"/>
    <cellStyle name="Note 6 3 4" xfId="12640"/>
    <cellStyle name="Note 6 3_AGL" xfId="32987"/>
    <cellStyle name="Note 6 4" xfId="1510"/>
    <cellStyle name="Note 6 4 2" xfId="3508"/>
    <cellStyle name="Note 6 4 2 2" xfId="14719"/>
    <cellStyle name="Note 6 4 2_Sheet10" xfId="33303"/>
    <cellStyle name="Note 6 4 3" xfId="11195"/>
    <cellStyle name="Note 6 4 3 2" xfId="22406"/>
    <cellStyle name="Note 6 4 4" xfId="12799"/>
    <cellStyle name="Note 6 4_AGL" xfId="32988"/>
    <cellStyle name="Note 6 5" xfId="2972"/>
    <cellStyle name="Note 6 5 2" xfId="14184"/>
    <cellStyle name="Note 6 5_Sheet10" xfId="33304"/>
    <cellStyle name="Note 6 6" xfId="10809"/>
    <cellStyle name="Note 6 6 2" xfId="22020"/>
    <cellStyle name="Note 6 7" xfId="12282"/>
    <cellStyle name="Note 6_AGL" xfId="32989"/>
    <cellStyle name="Note 7" xfId="1391"/>
    <cellStyle name="Note 7 2" xfId="1516"/>
    <cellStyle name="Note 7 2 2" xfId="3514"/>
    <cellStyle name="Note 7 2 2 2" xfId="14725"/>
    <cellStyle name="Note 7 2 2_Sheet10" xfId="33305"/>
    <cellStyle name="Note 7 2 3" xfId="11201"/>
    <cellStyle name="Note 7 2 3 2" xfId="22412"/>
    <cellStyle name="Note 7 2 4" xfId="12805"/>
    <cellStyle name="Note 7 2_AGL" xfId="32990"/>
    <cellStyle name="Note 7 3" xfId="3389"/>
    <cellStyle name="Note 7 3 2" xfId="14601"/>
    <cellStyle name="Note 7 3_Sheet10" xfId="33306"/>
    <cellStyle name="Note 7 4" xfId="11144"/>
    <cellStyle name="Note 7 4 2" xfId="22355"/>
    <cellStyle name="Note 7 5" xfId="12687"/>
    <cellStyle name="Note 7_AGL" xfId="32991"/>
    <cellStyle name="Note 8" xfId="1414"/>
    <cellStyle name="Note 8 10" xfId="12707"/>
    <cellStyle name="Note 8 2" xfId="1444"/>
    <cellStyle name="Note 8 2 2" xfId="3442"/>
    <cellStyle name="Note 8 2 2 2" xfId="14654"/>
    <cellStyle name="Note 8 2 2_Sheet10" xfId="33307"/>
    <cellStyle name="Note 8 2 3" xfId="11181"/>
    <cellStyle name="Note 8 2 3 2" xfId="22392"/>
    <cellStyle name="Note 8 2 4" xfId="12737"/>
    <cellStyle name="Note 8 2_AGL" xfId="32992"/>
    <cellStyle name="Note 8 3" xfId="1454"/>
    <cellStyle name="Note 8 3 2" xfId="3452"/>
    <cellStyle name="Note 8 3 2 2" xfId="14663"/>
    <cellStyle name="Note 8 3 2_Sheet10" xfId="33308"/>
    <cellStyle name="Note 8 3 3" xfId="11185"/>
    <cellStyle name="Note 8 3 3 2" xfId="22396"/>
    <cellStyle name="Note 8 3 4" xfId="12746"/>
    <cellStyle name="Note 8 3_AGL" xfId="32993"/>
    <cellStyle name="Note 8 4" xfId="1559"/>
    <cellStyle name="Note 8 4 2" xfId="3557"/>
    <cellStyle name="Note 8 4 2 2" xfId="14768"/>
    <cellStyle name="Note 8 4 2_Sheet10" xfId="33309"/>
    <cellStyle name="Note 8 4 3" xfId="11241"/>
    <cellStyle name="Note 8 4 3 2" xfId="22452"/>
    <cellStyle name="Note 8 4 4" xfId="12847"/>
    <cellStyle name="Note 8 4_AGL" xfId="32994"/>
    <cellStyle name="Note 8 5" xfId="1570"/>
    <cellStyle name="Note 8 5 2" xfId="3568"/>
    <cellStyle name="Note 8 5 2 2" xfId="14779"/>
    <cellStyle name="Note 8 5 2_Sheet10" xfId="33310"/>
    <cellStyle name="Note 8 5 3" xfId="11251"/>
    <cellStyle name="Note 8 5 3 2" xfId="22462"/>
    <cellStyle name="Note 8 5 4" xfId="12858"/>
    <cellStyle name="Note 8 5_AGL" xfId="32995"/>
    <cellStyle name="Note 8 6" xfId="1589"/>
    <cellStyle name="Note 8 6 2" xfId="3587"/>
    <cellStyle name="Note 8 6 2 2" xfId="14798"/>
    <cellStyle name="Note 8 6 2_Sheet10" xfId="33311"/>
    <cellStyle name="Note 8 6 3" xfId="11270"/>
    <cellStyle name="Note 8 6 3 2" xfId="22481"/>
    <cellStyle name="Note 8 6 4" xfId="12877"/>
    <cellStyle name="Note 8 6_AGL" xfId="32996"/>
    <cellStyle name="Note 8 7" xfId="1607"/>
    <cellStyle name="Note 8 7 2" xfId="3605"/>
    <cellStyle name="Note 8 7 2 2" xfId="14816"/>
    <cellStyle name="Note 8 7 2_Sheet10" xfId="33312"/>
    <cellStyle name="Note 8 7 3" xfId="11288"/>
    <cellStyle name="Note 8 7 3 2" xfId="22499"/>
    <cellStyle name="Note 8 7 4" xfId="12895"/>
    <cellStyle name="Note 8 7_AGL" xfId="32997"/>
    <cellStyle name="Note 8 8" xfId="3412"/>
    <cellStyle name="Note 8 8 2" xfId="14624"/>
    <cellStyle name="Note 8 8_Sheet10" xfId="33313"/>
    <cellStyle name="Note 8 9" xfId="11155"/>
    <cellStyle name="Note 8 9 2" xfId="22366"/>
    <cellStyle name="Note 8_AGL" xfId="32998"/>
    <cellStyle name="Note 9" xfId="1617"/>
    <cellStyle name="Note 9 2" xfId="3615"/>
    <cellStyle name="Note 9 2 2" xfId="14826"/>
    <cellStyle name="Note 9 2_Sheet10" xfId="33314"/>
    <cellStyle name="Note 9 3" xfId="11298"/>
    <cellStyle name="Note 9 3 2" xfId="22509"/>
    <cellStyle name="Note 9 4" xfId="12905"/>
    <cellStyle name="Note 9_AGL" xfId="32999"/>
    <cellStyle name="ofwhich" xfId="4"/>
    <cellStyle name="ofwhich 2" xfId="1657"/>
    <cellStyle name="ofwhich 2 2" xfId="33345"/>
    <cellStyle name="ofwhich 3" xfId="33000"/>
    <cellStyle name="ofwhich 4" xfId="33315"/>
    <cellStyle name="ofwhich_AGL" xfId="33001"/>
    <cellStyle name="Output" xfId="799" builtinId="21" customBuiltin="1"/>
    <cellStyle name="Output 2" xfId="1392"/>
    <cellStyle name="Output 2 2" xfId="1530"/>
    <cellStyle name="Output 2 2 2" xfId="33002"/>
    <cellStyle name="Output 2 2 2 2" xfId="33316"/>
    <cellStyle name="Output 2 2 2_Sheet10" xfId="33317"/>
    <cellStyle name="Output 2 2 3" xfId="33318"/>
    <cellStyle name="Output 2 2_AGL" xfId="33003"/>
    <cellStyle name="Output 2 3" xfId="33004"/>
    <cellStyle name="Output 2 3 2" xfId="33319"/>
    <cellStyle name="Output 2 3_Sheet10" xfId="33320"/>
    <cellStyle name="Output 2 4" xfId="33321"/>
    <cellStyle name="Output 2_AGL" xfId="33005"/>
    <cellStyle name="Output 3" xfId="1498"/>
    <cellStyle name="Output 3 2" xfId="33006"/>
    <cellStyle name="Output 3 2 2" xfId="33322"/>
    <cellStyle name="Output 3 2_Sheet10" xfId="33323"/>
    <cellStyle name="Output 3 3" xfId="33324"/>
    <cellStyle name="Output 3_AGL" xfId="33007"/>
    <cellStyle name="Output 4" xfId="33008"/>
    <cellStyle name="Output 4 2" xfId="33325"/>
    <cellStyle name="Output 4_Sheet10" xfId="33326"/>
    <cellStyle name="Output 5" xfId="33327"/>
    <cellStyle name="Percent" xfId="1" builtinId="5" customBuiltin="1"/>
    <cellStyle name="Percent 10" xfId="1415"/>
    <cellStyle name="Percent 10 2" xfId="1547"/>
    <cellStyle name="Percent 10 2 2" xfId="3545"/>
    <cellStyle name="Percent 10 2 2 2" xfId="14756"/>
    <cellStyle name="Percent 10 2 3" xfId="11229"/>
    <cellStyle name="Percent 10 2 3 2" xfId="22440"/>
    <cellStyle name="Percent 10 2 4" xfId="12835"/>
    <cellStyle name="Percent 10 3" xfId="3413"/>
    <cellStyle name="Percent 10 3 2" xfId="14625"/>
    <cellStyle name="Percent 10 4" xfId="11156"/>
    <cellStyle name="Percent 10 4 2" xfId="22367"/>
    <cellStyle name="Percent 10 5" xfId="12708"/>
    <cellStyle name="Percent 11" xfId="1416"/>
    <cellStyle name="Percent 11 2" xfId="1548"/>
    <cellStyle name="Percent 11 2 2" xfId="3546"/>
    <cellStyle name="Percent 11 2 2 2" xfId="14757"/>
    <cellStyle name="Percent 11 2 3" xfId="11230"/>
    <cellStyle name="Percent 11 2 3 2" xfId="22441"/>
    <cellStyle name="Percent 11 2 4" xfId="12836"/>
    <cellStyle name="Percent 11 3" xfId="3414"/>
    <cellStyle name="Percent 11 3 2" xfId="14626"/>
    <cellStyle name="Percent 11 4" xfId="11157"/>
    <cellStyle name="Percent 11 4 2" xfId="22368"/>
    <cellStyle name="Percent 11 5" xfId="12709"/>
    <cellStyle name="Percent 12" xfId="1499"/>
    <cellStyle name="Percent 12 2" xfId="1549"/>
    <cellStyle name="Percent 12 2 2" xfId="3547"/>
    <cellStyle name="Percent 12 2 2 2" xfId="14758"/>
    <cellStyle name="Percent 12 2 3" xfId="11231"/>
    <cellStyle name="Percent 12 2 3 2" xfId="22442"/>
    <cellStyle name="Percent 12 2 4" xfId="12837"/>
    <cellStyle name="Percent 12 3" xfId="1565"/>
    <cellStyle name="Percent 12 3 2" xfId="3563"/>
    <cellStyle name="Percent 12 3 2 2" xfId="14774"/>
    <cellStyle name="Percent 12 3 3" xfId="11246"/>
    <cellStyle name="Percent 12 3 3 2" xfId="22457"/>
    <cellStyle name="Percent 12 3 4" xfId="12853"/>
    <cellStyle name="Percent 12 4" xfId="1596"/>
    <cellStyle name="Percent 12 4 2" xfId="3594"/>
    <cellStyle name="Percent 12 4 2 2" xfId="14805"/>
    <cellStyle name="Percent 12 4 3" xfId="11277"/>
    <cellStyle name="Percent 12 4 3 2" xfId="22488"/>
    <cellStyle name="Percent 12 4 4" xfId="12884"/>
    <cellStyle name="Percent 12 5" xfId="1602"/>
    <cellStyle name="Percent 12 5 2" xfId="3600"/>
    <cellStyle name="Percent 12 5 2 2" xfId="14811"/>
    <cellStyle name="Percent 12 5 3" xfId="11283"/>
    <cellStyle name="Percent 12 5 3 2" xfId="22494"/>
    <cellStyle name="Percent 12 5 4" xfId="12890"/>
    <cellStyle name="Percent 12 6" xfId="33009"/>
    <cellStyle name="Percent 12 7" xfId="33328"/>
    <cellStyle name="Percent 13" xfId="1532"/>
    <cellStyle name="Percent 13 2" xfId="1563"/>
    <cellStyle name="Percent 13 2 2" xfId="3561"/>
    <cellStyle name="Percent 13 2 2 2" xfId="14772"/>
    <cellStyle name="Percent 13 2 3" xfId="11244"/>
    <cellStyle name="Percent 13 2 3 2" xfId="22455"/>
    <cellStyle name="Percent 13 2 4" xfId="12851"/>
    <cellStyle name="Percent 13 3" xfId="1594"/>
    <cellStyle name="Percent 13 3 2" xfId="3592"/>
    <cellStyle name="Percent 13 3 2 2" xfId="14803"/>
    <cellStyle name="Percent 13 3 3" xfId="11275"/>
    <cellStyle name="Percent 13 3 3 2" xfId="22486"/>
    <cellStyle name="Percent 13 3 4" xfId="12882"/>
    <cellStyle name="Percent 13 4" xfId="1598"/>
    <cellStyle name="Percent 13 4 2" xfId="3596"/>
    <cellStyle name="Percent 13 4 2 2" xfId="14807"/>
    <cellStyle name="Percent 13 4 3" xfId="11279"/>
    <cellStyle name="Percent 13 4 3 2" xfId="22490"/>
    <cellStyle name="Percent 13 4 4" xfId="12886"/>
    <cellStyle name="Percent 13 5" xfId="3530"/>
    <cellStyle name="Percent 13 5 2" xfId="14741"/>
    <cellStyle name="Percent 13 6" xfId="11214"/>
    <cellStyle name="Percent 13 6 2" xfId="22425"/>
    <cellStyle name="Percent 13 7" xfId="12820"/>
    <cellStyle name="Percent 14" xfId="1550"/>
    <cellStyle name="Percent 14 2" xfId="3548"/>
    <cellStyle name="Percent 14 2 2" xfId="14759"/>
    <cellStyle name="Percent 14 3" xfId="11232"/>
    <cellStyle name="Percent 14 3 2" xfId="22443"/>
    <cellStyle name="Percent 14 4" xfId="12838"/>
    <cellStyle name="Percent 15" xfId="1583"/>
    <cellStyle name="Percent 15 2" xfId="3581"/>
    <cellStyle name="Percent 15 2 2" xfId="14792"/>
    <cellStyle name="Percent 15 3" xfId="11264"/>
    <cellStyle name="Percent 15 3 2" xfId="22475"/>
    <cellStyle name="Percent 15 4" xfId="12871"/>
    <cellStyle name="Percent 16" xfId="1584"/>
    <cellStyle name="Percent 16 2" xfId="3582"/>
    <cellStyle name="Percent 16 2 2" xfId="14793"/>
    <cellStyle name="Percent 16 3" xfId="11265"/>
    <cellStyle name="Percent 16 3 2" xfId="22476"/>
    <cellStyle name="Percent 16 4" xfId="12872"/>
    <cellStyle name="Percent 17" xfId="1585"/>
    <cellStyle name="Percent 17 2" xfId="3583"/>
    <cellStyle name="Percent 17 2 2" xfId="14794"/>
    <cellStyle name="Percent 17 3" xfId="11266"/>
    <cellStyle name="Percent 17 3 2" xfId="22477"/>
    <cellStyle name="Percent 17 4" xfId="12873"/>
    <cellStyle name="Percent 18" xfId="1610"/>
    <cellStyle name="Percent 18 2" xfId="3608"/>
    <cellStyle name="Percent 18 2 2" xfId="14819"/>
    <cellStyle name="Percent 18 3" xfId="11291"/>
    <cellStyle name="Percent 18 3 2" xfId="22502"/>
    <cellStyle name="Percent 18 4" xfId="12898"/>
    <cellStyle name="Percent 19" xfId="1618"/>
    <cellStyle name="Percent 19 2" xfId="3616"/>
    <cellStyle name="Percent 19 2 2" xfId="14827"/>
    <cellStyle name="Percent 19 3" xfId="11299"/>
    <cellStyle name="Percent 19 3 2" xfId="22510"/>
    <cellStyle name="Percent 19 4" xfId="12906"/>
    <cellStyle name="Percent 2" xfId="7"/>
    <cellStyle name="Percent 2 2" xfId="947"/>
    <cellStyle name="Percent 2 2 10" xfId="1551"/>
    <cellStyle name="Percent 2 2 10 2" xfId="3549"/>
    <cellStyle name="Percent 2 2 10 2 2" xfId="14760"/>
    <cellStyle name="Percent 2 2 10 3" xfId="11233"/>
    <cellStyle name="Percent 2 2 10 3 2" xfId="22444"/>
    <cellStyle name="Percent 2 2 10 4" xfId="12839"/>
    <cellStyle name="Percent 2 2 11" xfId="31810"/>
    <cellStyle name="Percent 2 2 2" xfId="948"/>
    <cellStyle name="Percent 2 2 2 10" xfId="12257"/>
    <cellStyle name="Percent 2 2 2 11" xfId="31966"/>
    <cellStyle name="Percent 2 2 2 2" xfId="963"/>
    <cellStyle name="Percent 2 2 2 2 2" xfId="1315"/>
    <cellStyle name="Percent 2 2 2 2 2 2" xfId="3313"/>
    <cellStyle name="Percent 2 2 2 2 2 2 2" xfId="14525"/>
    <cellStyle name="Percent 2 2 2 2 2 3" xfId="11103"/>
    <cellStyle name="Percent 2 2 2 2 2 3 2" xfId="22314"/>
    <cellStyle name="Percent 2 2 2 2 2 4" xfId="12615"/>
    <cellStyle name="Percent 2 2 2 2 3" xfId="1343"/>
    <cellStyle name="Percent 2 2 2 2 3 2" xfId="3341"/>
    <cellStyle name="Percent 2 2 2 2 3 2 2" xfId="14553"/>
    <cellStyle name="Percent 2 2 2 2 3 3" xfId="11130"/>
    <cellStyle name="Percent 2 2 2 2 3 3 2" xfId="22341"/>
    <cellStyle name="Percent 2 2 2 2 3 4" xfId="12642"/>
    <cellStyle name="Percent 2 2 2 2 4" xfId="2960"/>
    <cellStyle name="Percent 2 2 2 2 4 2" xfId="14172"/>
    <cellStyle name="Percent 2 2 2 2 5" xfId="10802"/>
    <cellStyle name="Percent 2 2 2 2 5 2" xfId="22013"/>
    <cellStyle name="Percent 2 2 2 2 6" xfId="12270"/>
    <cellStyle name="Percent 2 2 2 3" xfId="1314"/>
    <cellStyle name="Percent 2 2 2 3 2" xfId="3312"/>
    <cellStyle name="Percent 2 2 2 3 2 2" xfId="14524"/>
    <cellStyle name="Percent 2 2 2 3 3" xfId="11102"/>
    <cellStyle name="Percent 2 2 2 3 3 2" xfId="22313"/>
    <cellStyle name="Percent 2 2 2 3 4" xfId="12614"/>
    <cellStyle name="Percent 2 2 2 4" xfId="1342"/>
    <cellStyle name="Percent 2 2 2 4 2" xfId="3340"/>
    <cellStyle name="Percent 2 2 2 4 2 2" xfId="14552"/>
    <cellStyle name="Percent 2 2 2 4 3" xfId="11129"/>
    <cellStyle name="Percent 2 2 2 4 3 2" xfId="22340"/>
    <cellStyle name="Percent 2 2 2 4 4" xfId="12641"/>
    <cellStyle name="Percent 2 2 2 5" xfId="1439"/>
    <cellStyle name="Percent 2 2 2 5 2" xfId="3437"/>
    <cellStyle name="Percent 2 2 2 5 2 2" xfId="14649"/>
    <cellStyle name="Percent 2 2 2 5 3" xfId="11176"/>
    <cellStyle name="Percent 2 2 2 5 3 2" xfId="22387"/>
    <cellStyle name="Percent 2 2 2 5 4" xfId="12732"/>
    <cellStyle name="Percent 2 2 2 6" xfId="1518"/>
    <cellStyle name="Percent 2 2 2 6 2" xfId="3516"/>
    <cellStyle name="Percent 2 2 2 6 2 2" xfId="14727"/>
    <cellStyle name="Percent 2 2 2 6 3" xfId="11203"/>
    <cellStyle name="Percent 2 2 2 6 3 2" xfId="22414"/>
    <cellStyle name="Percent 2 2 2 6 4" xfId="12807"/>
    <cellStyle name="Percent 2 2 2 7" xfId="1621"/>
    <cellStyle name="Percent 2 2 2 7 2" xfId="3619"/>
    <cellStyle name="Percent 2 2 2 7 2 2" xfId="14830"/>
    <cellStyle name="Percent 2 2 2 7 3" xfId="11302"/>
    <cellStyle name="Percent 2 2 2 7 3 2" xfId="22513"/>
    <cellStyle name="Percent 2 2 2 7 4" xfId="12909"/>
    <cellStyle name="Percent 2 2 2 8" xfId="2945"/>
    <cellStyle name="Percent 2 2 2 8 2" xfId="14157"/>
    <cellStyle name="Percent 2 2 2 9" xfId="10794"/>
    <cellStyle name="Percent 2 2 2 9 2" xfId="22005"/>
    <cellStyle name="Percent 2 2 3" xfId="949"/>
    <cellStyle name="Percent 2 2 3 2" xfId="964"/>
    <cellStyle name="Percent 2 2 3 2 2" xfId="1317"/>
    <cellStyle name="Percent 2 2 3 2 2 2" xfId="3315"/>
    <cellStyle name="Percent 2 2 3 2 2 2 2" xfId="14527"/>
    <cellStyle name="Percent 2 2 3 2 2 3" xfId="11105"/>
    <cellStyle name="Percent 2 2 3 2 2 3 2" xfId="22316"/>
    <cellStyle name="Percent 2 2 3 2 2 4" xfId="12617"/>
    <cellStyle name="Percent 2 2 3 2 3" xfId="1345"/>
    <cellStyle name="Percent 2 2 3 2 3 2" xfId="3343"/>
    <cellStyle name="Percent 2 2 3 2 3 2 2" xfId="14555"/>
    <cellStyle name="Percent 2 2 3 2 3 3" xfId="11132"/>
    <cellStyle name="Percent 2 2 3 2 3 3 2" xfId="22343"/>
    <cellStyle name="Percent 2 2 3 2 3 4" xfId="12644"/>
    <cellStyle name="Percent 2 2 3 2 4" xfId="2961"/>
    <cellStyle name="Percent 2 2 3 2 4 2" xfId="14173"/>
    <cellStyle name="Percent 2 2 3 2 5" xfId="10803"/>
    <cellStyle name="Percent 2 2 3 2 5 2" xfId="22014"/>
    <cellStyle name="Percent 2 2 3 2 6" xfId="12271"/>
    <cellStyle name="Percent 2 2 3 3" xfId="1316"/>
    <cellStyle name="Percent 2 2 3 3 2" xfId="3314"/>
    <cellStyle name="Percent 2 2 3 3 2 2" xfId="14526"/>
    <cellStyle name="Percent 2 2 3 3 3" xfId="11104"/>
    <cellStyle name="Percent 2 2 3 3 3 2" xfId="22315"/>
    <cellStyle name="Percent 2 2 3 3 4" xfId="12616"/>
    <cellStyle name="Percent 2 2 3 4" xfId="1344"/>
    <cellStyle name="Percent 2 2 3 4 2" xfId="3342"/>
    <cellStyle name="Percent 2 2 3 4 2 2" xfId="14554"/>
    <cellStyle name="Percent 2 2 3 4 3" xfId="11131"/>
    <cellStyle name="Percent 2 2 3 4 3 2" xfId="22342"/>
    <cellStyle name="Percent 2 2 3 4 4" xfId="12643"/>
    <cellStyle name="Percent 2 2 3 5" xfId="1622"/>
    <cellStyle name="Percent 2 2 3 5 2" xfId="3620"/>
    <cellStyle name="Percent 2 2 3 5 2 2" xfId="14831"/>
    <cellStyle name="Percent 2 2 3 5 3" xfId="11303"/>
    <cellStyle name="Percent 2 2 3 5 3 2" xfId="22514"/>
    <cellStyle name="Percent 2 2 3 5 4" xfId="12910"/>
    <cellStyle name="Percent 2 2 3 6" xfId="2946"/>
    <cellStyle name="Percent 2 2 3 6 2" xfId="14158"/>
    <cellStyle name="Percent 2 2 3 7" xfId="10795"/>
    <cellStyle name="Percent 2 2 3 7 2" xfId="22006"/>
    <cellStyle name="Percent 2 2 3 8" xfId="12258"/>
    <cellStyle name="Percent 2 2 3 9" xfId="31967"/>
    <cellStyle name="Percent 2 2 4" xfId="960"/>
    <cellStyle name="Percent 2 2 4 2" xfId="1318"/>
    <cellStyle name="Percent 2 2 4 2 2" xfId="3316"/>
    <cellStyle name="Percent 2 2 4 2 2 2" xfId="14528"/>
    <cellStyle name="Percent 2 2 4 2 3" xfId="11106"/>
    <cellStyle name="Percent 2 2 4 2 3 2" xfId="22317"/>
    <cellStyle name="Percent 2 2 4 2 4" xfId="12618"/>
    <cellStyle name="Percent 2 2 4 3" xfId="1346"/>
    <cellStyle name="Percent 2 2 4 3 2" xfId="3344"/>
    <cellStyle name="Percent 2 2 4 3 2 2" xfId="14556"/>
    <cellStyle name="Percent 2 2 4 3 3" xfId="11133"/>
    <cellStyle name="Percent 2 2 4 3 3 2" xfId="22344"/>
    <cellStyle name="Percent 2 2 4 3 4" xfId="12645"/>
    <cellStyle name="Percent 2 2 4 4" xfId="2957"/>
    <cellStyle name="Percent 2 2 4 4 2" xfId="14169"/>
    <cellStyle name="Percent 2 2 4 5" xfId="10799"/>
    <cellStyle name="Percent 2 2 4 5 2" xfId="22010"/>
    <cellStyle name="Percent 2 2 4 6" xfId="12267"/>
    <cellStyle name="Percent 2 2 5" xfId="975"/>
    <cellStyle name="Percent 2 2 5 2" xfId="1319"/>
    <cellStyle name="Percent 2 2 5 2 2" xfId="3317"/>
    <cellStyle name="Percent 2 2 5 2 2 2" xfId="14529"/>
    <cellStyle name="Percent 2 2 5 2 3" xfId="11107"/>
    <cellStyle name="Percent 2 2 5 2 3 2" xfId="22318"/>
    <cellStyle name="Percent 2 2 5 2 4" xfId="12619"/>
    <cellStyle name="Percent 2 2 5 3" xfId="1347"/>
    <cellStyle name="Percent 2 2 5 3 2" xfId="3345"/>
    <cellStyle name="Percent 2 2 5 3 2 2" xfId="14557"/>
    <cellStyle name="Percent 2 2 5 3 3" xfId="11134"/>
    <cellStyle name="Percent 2 2 5 3 3 2" xfId="22345"/>
    <cellStyle name="Percent 2 2 5 3 4" xfId="12646"/>
    <cellStyle name="Percent 2 2 5 4" xfId="2973"/>
    <cellStyle name="Percent 2 2 5 4 2" xfId="14185"/>
    <cellStyle name="Percent 2 2 5 5" xfId="10810"/>
    <cellStyle name="Percent 2 2 5 5 2" xfId="22021"/>
    <cellStyle name="Percent 2 2 5 6" xfId="12283"/>
    <cellStyle name="Percent 2 2 6" xfId="1114"/>
    <cellStyle name="Percent 2 2 6 2" xfId="1552"/>
    <cellStyle name="Percent 2 2 6 2 2" xfId="3550"/>
    <cellStyle name="Percent 2 2 6 2 2 2" xfId="14761"/>
    <cellStyle name="Percent 2 2 6 2 3" xfId="11234"/>
    <cellStyle name="Percent 2 2 6 2 3 2" xfId="22445"/>
    <cellStyle name="Percent 2 2 6 2 4" xfId="12840"/>
    <cellStyle name="Percent 2 2 6 3" xfId="3112"/>
    <cellStyle name="Percent 2 2 6 3 2" xfId="14324"/>
    <cellStyle name="Percent 2 2 6 4" xfId="10938"/>
    <cellStyle name="Percent 2 2 6 4 2" xfId="22149"/>
    <cellStyle name="Percent 2 2 6 5" xfId="12420"/>
    <cellStyle name="Percent 2 2 7" xfId="1417"/>
    <cellStyle name="Percent 2 2 7 2" xfId="1553"/>
    <cellStyle name="Percent 2 2 7 2 2" xfId="3551"/>
    <cellStyle name="Percent 2 2 7 2 2 2" xfId="14762"/>
    <cellStyle name="Percent 2 2 7 2 3" xfId="11235"/>
    <cellStyle name="Percent 2 2 7 2 3 2" xfId="22446"/>
    <cellStyle name="Percent 2 2 7 2 4" xfId="12841"/>
    <cellStyle name="Percent 2 2 7 3" xfId="3415"/>
    <cellStyle name="Percent 2 2 7 3 2" xfId="14627"/>
    <cellStyle name="Percent 2 2 7 4" xfId="11158"/>
    <cellStyle name="Percent 2 2 7 4 2" xfId="22369"/>
    <cellStyle name="Percent 2 2 7 5" xfId="12710"/>
    <cellStyle name="Percent 2 2 8" xfId="1418"/>
    <cellStyle name="Percent 2 2 8 2" xfId="1554"/>
    <cellStyle name="Percent 2 2 8 2 2" xfId="3552"/>
    <cellStyle name="Percent 2 2 8 2 2 2" xfId="14763"/>
    <cellStyle name="Percent 2 2 8 2 3" xfId="11236"/>
    <cellStyle name="Percent 2 2 8 2 3 2" xfId="22447"/>
    <cellStyle name="Percent 2 2 8 2 4" xfId="12842"/>
    <cellStyle name="Percent 2 2 8 3" xfId="3416"/>
    <cellStyle name="Percent 2 2 8 3 2" xfId="14628"/>
    <cellStyle name="Percent 2 2 8 4" xfId="11159"/>
    <cellStyle name="Percent 2 2 8 4 2" xfId="22370"/>
    <cellStyle name="Percent 2 2 8 5" xfId="12711"/>
    <cellStyle name="Percent 2 2 9" xfId="1419"/>
    <cellStyle name="Percent 2 2 9 2" xfId="1555"/>
    <cellStyle name="Percent 2 2 9 2 2" xfId="3553"/>
    <cellStyle name="Percent 2 2 9 2 2 2" xfId="14764"/>
    <cellStyle name="Percent 2 2 9 2 3" xfId="11237"/>
    <cellStyle name="Percent 2 2 9 2 3 2" xfId="22448"/>
    <cellStyle name="Percent 2 2 9 2 4" xfId="12843"/>
    <cellStyle name="Percent 2 2 9 3" xfId="3417"/>
    <cellStyle name="Percent 2 2 9 3 2" xfId="14629"/>
    <cellStyle name="Percent 2 2 9 4" xfId="11160"/>
    <cellStyle name="Percent 2 2 9 4 2" xfId="22371"/>
    <cellStyle name="Percent 2 2 9 5" xfId="12712"/>
    <cellStyle name="Percent 2 3" xfId="946"/>
    <cellStyle name="Percent 2 4" xfId="1659"/>
    <cellStyle name="Percent 2 5" xfId="33010"/>
    <cellStyle name="Percent 2 6" xfId="33329"/>
    <cellStyle name="Percent 2_Sheet1" xfId="33351"/>
    <cellStyle name="Percent 20" xfId="1639"/>
    <cellStyle name="Percent 20 2" xfId="3637"/>
    <cellStyle name="Percent 20 2 2" xfId="14848"/>
    <cellStyle name="Percent 20 3" xfId="11320"/>
    <cellStyle name="Percent 20 3 2" xfId="22531"/>
    <cellStyle name="Percent 20 4" xfId="12927"/>
    <cellStyle name="Percent 21" xfId="1646"/>
    <cellStyle name="Percent 21 2" xfId="3644"/>
    <cellStyle name="Percent 21 2 2" xfId="14855"/>
    <cellStyle name="Percent 21 3" xfId="11325"/>
    <cellStyle name="Percent 21 3 2" xfId="22536"/>
    <cellStyle name="Percent 21 4" xfId="12933"/>
    <cellStyle name="Percent 22" xfId="1655"/>
    <cellStyle name="Percent 23" xfId="1994"/>
    <cellStyle name="Percent 23 2" xfId="3992"/>
    <cellStyle name="Percent 23 2 2" xfId="15203"/>
    <cellStyle name="Percent 23 3" xfId="11333"/>
    <cellStyle name="Percent 23 3 2" xfId="22544"/>
    <cellStyle name="Percent 23 4" xfId="13206"/>
    <cellStyle name="Percent 24" xfId="32249"/>
    <cellStyle name="Percent 25" xfId="32261"/>
    <cellStyle name="Percent 26" xfId="33024"/>
    <cellStyle name="Percent 3" xfId="902"/>
    <cellStyle name="Percent 3 2" xfId="1321"/>
    <cellStyle name="Percent 3 2 2" xfId="1641"/>
    <cellStyle name="Percent 3 3" xfId="1320"/>
    <cellStyle name="Percent 3 3 2" xfId="3318"/>
    <cellStyle name="Percent 3 3 2 2" xfId="14530"/>
    <cellStyle name="Percent 3 3 3" xfId="11108"/>
    <cellStyle name="Percent 3 3 3 2" xfId="22319"/>
    <cellStyle name="Percent 3 3 4" xfId="12620"/>
    <cellStyle name="Percent 3 4" xfId="1348"/>
    <cellStyle name="Percent 3 4 2" xfId="3346"/>
    <cellStyle name="Percent 3 4 2 2" xfId="14558"/>
    <cellStyle name="Percent 3 4 3" xfId="11135"/>
    <cellStyle name="Percent 3 4 3 2" xfId="22346"/>
    <cellStyle name="Percent 3 4 4" xfId="12647"/>
    <cellStyle name="Percent 3 5" xfId="1401"/>
    <cellStyle name="Percent 3 5 2" xfId="3399"/>
    <cellStyle name="Percent 3 5 2 2" xfId="14611"/>
    <cellStyle name="Percent 3 5 3" xfId="11149"/>
    <cellStyle name="Percent 3 5 3 2" xfId="22360"/>
    <cellStyle name="Percent 3 5 4" xfId="12694"/>
    <cellStyle name="Percent 3 6" xfId="1430"/>
    <cellStyle name="Percent 3 6 2" xfId="1506"/>
    <cellStyle name="Percent 3 6 2 2" xfId="3504"/>
    <cellStyle name="Percent 3 6 2 2 2" xfId="14715"/>
    <cellStyle name="Percent 3 6 2 3" xfId="11191"/>
    <cellStyle name="Percent 3 6 2 3 2" xfId="22402"/>
    <cellStyle name="Percent 3 6 2 4" xfId="12795"/>
    <cellStyle name="Percent 3 6 3" xfId="1526"/>
    <cellStyle name="Percent 3 6 3 2" xfId="3524"/>
    <cellStyle name="Percent 3 6 3 2 2" xfId="14735"/>
    <cellStyle name="Percent 3 6 3 3" xfId="11211"/>
    <cellStyle name="Percent 3 6 3 3 2" xfId="22422"/>
    <cellStyle name="Percent 3 6 3 4" xfId="12815"/>
    <cellStyle name="Percent 3 6 4" xfId="3428"/>
    <cellStyle name="Percent 3 6 4 2" xfId="14640"/>
    <cellStyle name="Percent 3 6 5" xfId="11170"/>
    <cellStyle name="Percent 3 6 5 2" xfId="22381"/>
    <cellStyle name="Percent 3 6 6" xfId="12723"/>
    <cellStyle name="Percent 3 7" xfId="1640"/>
    <cellStyle name="Percent 4" xfId="950"/>
    <cellStyle name="Percent 4 2" xfId="978"/>
    <cellStyle name="Percent 4 3" xfId="33011"/>
    <cellStyle name="Percent 4 4" xfId="33330"/>
    <cellStyle name="Percent 5" xfId="945"/>
    <cellStyle name="Percent 5 2" xfId="1322"/>
    <cellStyle name="Percent 5 2 2" xfId="3320"/>
    <cellStyle name="Percent 5 2 2 2" xfId="14532"/>
    <cellStyle name="Percent 5 2 3" xfId="11109"/>
    <cellStyle name="Percent 5 2 3 2" xfId="22320"/>
    <cellStyle name="Percent 5 2 4" xfId="12621"/>
    <cellStyle name="Percent 5 3" xfId="1349"/>
    <cellStyle name="Percent 5 3 2" xfId="3347"/>
    <cellStyle name="Percent 5 3 2 2" xfId="14559"/>
    <cellStyle name="Percent 5 3 3" xfId="11136"/>
    <cellStyle name="Percent 5 3 3 2" xfId="22347"/>
    <cellStyle name="Percent 5 3 4" xfId="12648"/>
    <cellStyle name="Percent 5 4" xfId="1509"/>
    <cellStyle name="Percent 5 4 2" xfId="3507"/>
    <cellStyle name="Percent 5 4 2 2" xfId="14718"/>
    <cellStyle name="Percent 5 4 3" xfId="11194"/>
    <cellStyle name="Percent 5 4 3 2" xfId="22405"/>
    <cellStyle name="Percent 5 4 4" xfId="12798"/>
    <cellStyle name="Percent 5 5" xfId="2942"/>
    <cellStyle name="Percent 5 5 2" xfId="14154"/>
    <cellStyle name="Percent 5 6" xfId="10793"/>
    <cellStyle name="Percent 5 6 2" xfId="22004"/>
    <cellStyle name="Percent 5 7" xfId="12255"/>
    <cellStyle name="Percent 6" xfId="961"/>
    <cellStyle name="Percent 6 2" xfId="1323"/>
    <cellStyle name="Percent 6 2 2" xfId="3321"/>
    <cellStyle name="Percent 6 2 2 2" xfId="14533"/>
    <cellStyle name="Percent 6 2 3" xfId="11110"/>
    <cellStyle name="Percent 6 2 3 2" xfId="22321"/>
    <cellStyle name="Percent 6 2 4" xfId="12622"/>
    <cellStyle name="Percent 6 3" xfId="1350"/>
    <cellStyle name="Percent 6 3 2" xfId="3348"/>
    <cellStyle name="Percent 6 3 2 2" xfId="14560"/>
    <cellStyle name="Percent 6 3 3" xfId="11137"/>
    <cellStyle name="Percent 6 3 3 2" xfId="22348"/>
    <cellStyle name="Percent 6 3 4" xfId="12649"/>
    <cellStyle name="Percent 6 4" xfId="1423"/>
    <cellStyle name="Percent 6 4 2" xfId="3421"/>
    <cellStyle name="Percent 6 4 2 2" xfId="14633"/>
    <cellStyle name="Percent 6 4 3" xfId="11164"/>
    <cellStyle name="Percent 6 4 3 2" xfId="22375"/>
    <cellStyle name="Percent 6 4 4" xfId="12716"/>
    <cellStyle name="Percent 6 5" xfId="1519"/>
    <cellStyle name="Percent 6 5 2" xfId="3517"/>
    <cellStyle name="Percent 6 5 2 2" xfId="14728"/>
    <cellStyle name="Percent 6 5 3" xfId="11204"/>
    <cellStyle name="Percent 6 5 3 2" xfId="22415"/>
    <cellStyle name="Percent 6 5 4" xfId="12808"/>
    <cellStyle name="Percent 6 6" xfId="2958"/>
    <cellStyle name="Percent 6 6 2" xfId="14170"/>
    <cellStyle name="Percent 6 7" xfId="10800"/>
    <cellStyle name="Percent 6 7 2" xfId="22011"/>
    <cellStyle name="Percent 6 8" xfId="12268"/>
    <cellStyle name="Percent 7" xfId="967"/>
    <cellStyle name="Percent 7 2" xfId="1324"/>
    <cellStyle name="Percent 7 2 2" xfId="3322"/>
    <cellStyle name="Percent 7 2 2 2" xfId="14534"/>
    <cellStyle name="Percent 7 2 3" xfId="11111"/>
    <cellStyle name="Percent 7 2 3 2" xfId="22322"/>
    <cellStyle name="Percent 7 2 4" xfId="12623"/>
    <cellStyle name="Percent 7 3" xfId="1351"/>
    <cellStyle name="Percent 7 3 2" xfId="3349"/>
    <cellStyle name="Percent 7 3 2 2" xfId="14561"/>
    <cellStyle name="Percent 7 3 3" xfId="11138"/>
    <cellStyle name="Percent 7 3 3 2" xfId="22349"/>
    <cellStyle name="Percent 7 3 4" xfId="12650"/>
    <cellStyle name="Percent 7 4" xfId="1421"/>
    <cellStyle name="Percent 7 4 2" xfId="3419"/>
    <cellStyle name="Percent 7 4 2 2" xfId="14631"/>
    <cellStyle name="Percent 7 4 3" xfId="11162"/>
    <cellStyle name="Percent 7 4 3 2" xfId="22373"/>
    <cellStyle name="Percent 7 4 4" xfId="12714"/>
    <cellStyle name="Percent 7 5" xfId="1517"/>
    <cellStyle name="Percent 7 5 2" xfId="3515"/>
    <cellStyle name="Percent 7 5 2 2" xfId="14726"/>
    <cellStyle name="Percent 7 5 3" xfId="11202"/>
    <cellStyle name="Percent 7 5 3 2" xfId="22413"/>
    <cellStyle name="Percent 7 5 4" xfId="12806"/>
    <cellStyle name="Percent 7 6" xfId="2964"/>
    <cellStyle name="Percent 7 6 2" xfId="14176"/>
    <cellStyle name="Percent 7 7" xfId="10805"/>
    <cellStyle name="Percent 7 7 2" xfId="22016"/>
    <cellStyle name="Percent 7 8" xfId="12274"/>
    <cellStyle name="Percent 8" xfId="1326"/>
    <cellStyle name="Percent 8 2" xfId="1436"/>
    <cellStyle name="Percent 8 3" xfId="3324"/>
    <cellStyle name="Percent 8 3 2" xfId="14536"/>
    <cellStyle name="Percent 8 4" xfId="11113"/>
    <cellStyle name="Percent 8 4 2" xfId="22324"/>
    <cellStyle name="Percent 8 5" xfId="12625"/>
    <cellStyle name="Percent 9" xfId="1353"/>
    <cellStyle name="Percent 9 10" xfId="11140"/>
    <cellStyle name="Percent 9 10 2" xfId="22351"/>
    <cellStyle name="Percent 9 11" xfId="12652"/>
    <cellStyle name="Percent 9 2" xfId="1433"/>
    <cellStyle name="Percent 9 2 2" xfId="3431"/>
    <cellStyle name="Percent 9 2 2 2" xfId="14643"/>
    <cellStyle name="Percent 9 2 3" xfId="11173"/>
    <cellStyle name="Percent 9 2 3 2" xfId="22384"/>
    <cellStyle name="Percent 9 2 4" xfId="12726"/>
    <cellStyle name="Percent 9 3" xfId="1443"/>
    <cellStyle name="Percent 9 3 2" xfId="3441"/>
    <cellStyle name="Percent 9 3 2 2" xfId="14653"/>
    <cellStyle name="Percent 9 3 3" xfId="11180"/>
    <cellStyle name="Percent 9 3 3 2" xfId="22391"/>
    <cellStyle name="Percent 9 3 4" xfId="12736"/>
    <cellStyle name="Percent 9 4" xfId="1453"/>
    <cellStyle name="Percent 9 4 2" xfId="3451"/>
    <cellStyle name="Percent 9 4 2 2" xfId="14662"/>
    <cellStyle name="Percent 9 4 3" xfId="11184"/>
    <cellStyle name="Percent 9 4 3 2" xfId="22395"/>
    <cellStyle name="Percent 9 4 4" xfId="12745"/>
    <cellStyle name="Percent 9 5" xfId="1558"/>
    <cellStyle name="Percent 9 5 2" xfId="3556"/>
    <cellStyle name="Percent 9 5 2 2" xfId="14767"/>
    <cellStyle name="Percent 9 5 3" xfId="11240"/>
    <cellStyle name="Percent 9 5 3 2" xfId="22451"/>
    <cellStyle name="Percent 9 5 4" xfId="12846"/>
    <cellStyle name="Percent 9 6" xfId="1568"/>
    <cellStyle name="Percent 9 6 2" xfId="3566"/>
    <cellStyle name="Percent 9 6 2 2" xfId="14777"/>
    <cellStyle name="Percent 9 6 3" xfId="11249"/>
    <cellStyle name="Percent 9 6 3 2" xfId="22460"/>
    <cellStyle name="Percent 9 6 4" xfId="12856"/>
    <cellStyle name="Percent 9 7" xfId="1588"/>
    <cellStyle name="Percent 9 7 2" xfId="3586"/>
    <cellStyle name="Percent 9 7 2 2" xfId="14797"/>
    <cellStyle name="Percent 9 7 3" xfId="11269"/>
    <cellStyle name="Percent 9 7 3 2" xfId="22480"/>
    <cellStyle name="Percent 9 7 4" xfId="12876"/>
    <cellStyle name="Percent 9 8" xfId="1605"/>
    <cellStyle name="Percent 9 8 2" xfId="3603"/>
    <cellStyle name="Percent 9 8 2 2" xfId="14814"/>
    <cellStyle name="Percent 9 8 3" xfId="11286"/>
    <cellStyle name="Percent 9 8 3 2" xfId="22497"/>
    <cellStyle name="Percent 9 8 4" xfId="12893"/>
    <cellStyle name="Percent 9 9" xfId="3351"/>
    <cellStyle name="Percent 9 9 2" xfId="14563"/>
    <cellStyle name="Result" xfId="951"/>
    <cellStyle name="Result 2" xfId="32257"/>
    <cellStyle name="Result 3" xfId="33331"/>
    <cellStyle name="Result_AGL" xfId="33012"/>
    <cellStyle name="Result2" xfId="952"/>
    <cellStyle name="Result2 2" xfId="33013"/>
    <cellStyle name="Result2 3" xfId="33332"/>
    <cellStyle name="Result2_AGL" xfId="33014"/>
    <cellStyle name="Standard_Tables  Draft Report" xfId="1393"/>
    <cellStyle name="Style 1" xfId="1394"/>
    <cellStyle name="Style 1 2" xfId="33015"/>
    <cellStyle name="Style 1 3" xfId="33333"/>
    <cellStyle name="Style 1_AGL" xfId="33016"/>
    <cellStyle name="Table_HeaderRow" xfId="5"/>
    <cellStyle name="Title" xfId="792" builtinId="15" customBuiltin="1"/>
    <cellStyle name="Title 2" xfId="1992"/>
    <cellStyle name="Total" xfId="805" builtinId="25" customBuiltin="1"/>
    <cellStyle name="Total 2" xfId="1500"/>
    <cellStyle name="Total 2 2" xfId="33017"/>
    <cellStyle name="Total 2 2 2" xfId="33334"/>
    <cellStyle name="Total 2 2_Sheet10" xfId="33335"/>
    <cellStyle name="Total 2 3" xfId="33336"/>
    <cellStyle name="Total 2_AGL" xfId="33018"/>
    <cellStyle name="Total 3" xfId="33019"/>
    <cellStyle name="Total 3 2" xfId="33337"/>
    <cellStyle name="Total 3_Sheet10" xfId="33338"/>
    <cellStyle name="Total 4" xfId="33339"/>
    <cellStyle name="Update" xfId="1395"/>
    <cellStyle name="Warning Text" xfId="803" builtinId="11" customBuiltin="1"/>
    <cellStyle name="Warning Text 2" xfId="1501"/>
    <cellStyle name="Warning Text 2 2" xfId="33020"/>
    <cellStyle name="Warning Text 2 3" xfId="33340"/>
    <cellStyle name="Warning Text 2_AGL" xfId="33021"/>
    <cellStyle name="Warning Text 3" xfId="33022"/>
    <cellStyle name="Warning Text 4" xfId="33341"/>
    <cellStyle name="Обычный_2++" xfId="953"/>
    <cellStyle name="標準 2" xfId="33352"/>
    <cellStyle name="標準_Sheet1 2" xfId="33353"/>
  </cellStyles>
  <dxfs count="36">
    <dxf>
      <font>
        <color rgb="FF9C0006"/>
      </font>
      <fill>
        <patternFill>
          <bgColor rgb="FFFFC7CE"/>
        </patternFill>
      </fill>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rgb="FFFF00FF"/>
        <name val="Arial"/>
        <scheme val="none"/>
      </font>
      <numFmt numFmtId="2" formatCode="0.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left" vertical="bottom" textRotation="0" wrapText="0" indent="0" justifyLastLine="0" shrinkToFit="0" readingOrder="0"/>
    </dxf>
    <dxf>
      <border outline="0">
        <bottom style="thin">
          <color auto="1"/>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auto="1"/>
        </top>
        <bottom style="thin">
          <color indexed="64"/>
        </bottom>
      </border>
    </dxf>
    <dxf>
      <numFmt numFmtId="169" formatCode="0.000"/>
    </dxf>
    <dxf>
      <numFmt numFmtId="169" formatCode="0.000"/>
    </dxf>
    <dxf>
      <numFmt numFmtId="169" formatCode="0.000"/>
    </dxf>
    <dxf>
      <numFmt numFmtId="169" formatCode="0.000"/>
    </dxf>
    <dxf>
      <numFmt numFmtId="15" formatCode="0.00E+00"/>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5" formatCode="0.00E+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fill>
        <patternFill patternType="solid">
          <fgColor theme="7" tint="0.79998168889431442"/>
          <bgColor theme="7" tint="0.79998168889431442"/>
        </patternFill>
      </fill>
      <alignment horizontal="general"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bgColor theme="4" tint="0.79998168889431442"/>
        </patternFill>
      </fill>
    </dxf>
    <dxf>
      <font>
        <b/>
        <i val="0"/>
      </font>
      <border>
        <top style="thin">
          <color auto="1"/>
        </top>
      </border>
    </dxf>
    <dxf>
      <font>
        <b/>
        <i val="0"/>
      </font>
      <fill>
        <patternFill patternType="none">
          <bgColor auto="1"/>
        </patternFill>
      </fill>
      <border>
        <bottom style="thin">
          <color theme="0" tint="-0.34998626667073579"/>
        </bottom>
      </border>
    </dxf>
    <dxf>
      <border>
        <top style="thin">
          <color theme="1" tint="4.9989318521683403E-2"/>
        </top>
        <bottom style="thin">
          <color theme="1" tint="4.9989318521683403E-2"/>
        </bottom>
      </border>
    </dxf>
  </dxfs>
  <tableStyles count="1" defaultTableStyle="TableStyleMedium2" defaultPivotStyle="PivotStyleLight16">
    <tableStyle name="EnergyCalcTables" pivot="0" count="4">
      <tableStyleElement type="wholeTable" dxfId="35"/>
      <tableStyleElement type="headerRow" dxfId="34"/>
      <tableStyleElement type="totalRow" dxfId="33"/>
      <tableStyleElement type="secondRowStripe" dxfId="32"/>
    </tableStyle>
  </tableStyles>
  <colors>
    <mruColors>
      <color rgb="FFFFCC99"/>
      <color rgb="FFFF9933"/>
      <color rgb="FFFFFF99"/>
      <color rgb="FF843AE6"/>
      <color rgb="FF00CC00"/>
      <color rgb="FFCCCCFF"/>
      <color rgb="FF66FF99"/>
      <color rgb="FF66FF66"/>
      <color rgb="FFFFFFFF"/>
      <color rgb="FFE9EF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IND.Tech!$AT$79</c:f>
          <c:strCache>
            <c:ptCount val="1"/>
            <c:pt idx="0">
              <c:v>Boiler/Furnace systems: EE potential </c:v>
            </c:pt>
          </c:strCache>
        </c:strRef>
      </c:tx>
      <c:layout/>
      <c:overlay val="0"/>
    </c:title>
    <c:autoTitleDeleted val="0"/>
    <c:plotArea>
      <c:layout/>
      <c:scatterChart>
        <c:scatterStyle val="lineMarker"/>
        <c:varyColors val="0"/>
        <c:ser>
          <c:idx val="0"/>
          <c:order val="0"/>
          <c:tx>
            <c:strRef>
              <c:f>IND.Tech!$AT$80</c:f>
              <c:strCache>
                <c:ptCount val="1"/>
                <c:pt idx="0">
                  <c:v>Standards-3</c:v>
                </c:pt>
              </c:strCache>
            </c:strRef>
          </c:tx>
          <c:xVal>
            <c:numRef>
              <c:f>IND.Tech!$AY$79:$BD$79</c:f>
              <c:numCache>
                <c:formatCode>General</c:formatCode>
                <c:ptCount val="6"/>
                <c:pt idx="0">
                  <c:v>2012.0</c:v>
                </c:pt>
                <c:pt idx="1">
                  <c:v>2016.0</c:v>
                </c:pt>
                <c:pt idx="2">
                  <c:v>2020.0</c:v>
                </c:pt>
                <c:pt idx="3">
                  <c:v>2024.0</c:v>
                </c:pt>
                <c:pt idx="4">
                  <c:v>2028.0</c:v>
                </c:pt>
                <c:pt idx="5">
                  <c:v>2032.0</c:v>
                </c:pt>
              </c:numCache>
            </c:numRef>
          </c:xVal>
          <c:yVal>
            <c:numRef>
              <c:f>IND.Tech!$AY$80:$BD$80</c:f>
              <c:numCache>
                <c:formatCode>0%</c:formatCode>
                <c:ptCount val="6"/>
                <c:pt idx="0">
                  <c:v>0.02</c:v>
                </c:pt>
                <c:pt idx="1">
                  <c:v>0.06</c:v>
                </c:pt>
                <c:pt idx="2">
                  <c:v>0.12</c:v>
                </c:pt>
                <c:pt idx="3">
                  <c:v>0.16</c:v>
                </c:pt>
                <c:pt idx="4">
                  <c:v>0.18</c:v>
                </c:pt>
                <c:pt idx="5">
                  <c:v>0.2</c:v>
                </c:pt>
              </c:numCache>
            </c:numRef>
          </c:yVal>
          <c:smooth val="0"/>
        </c:ser>
        <c:ser>
          <c:idx val="1"/>
          <c:order val="1"/>
          <c:tx>
            <c:strRef>
              <c:f>IND.Tech!$AT$81</c:f>
              <c:strCache>
                <c:ptCount val="1"/>
                <c:pt idx="0">
                  <c:v>Standards-2</c:v>
                </c:pt>
              </c:strCache>
            </c:strRef>
          </c:tx>
          <c:xVal>
            <c:numRef>
              <c:f>IND.Tech!$AY$79:$BD$79</c:f>
              <c:numCache>
                <c:formatCode>General</c:formatCode>
                <c:ptCount val="6"/>
                <c:pt idx="0">
                  <c:v>2012.0</c:v>
                </c:pt>
                <c:pt idx="1">
                  <c:v>2016.0</c:v>
                </c:pt>
                <c:pt idx="2">
                  <c:v>2020.0</c:v>
                </c:pt>
                <c:pt idx="3">
                  <c:v>2024.0</c:v>
                </c:pt>
                <c:pt idx="4">
                  <c:v>2028.0</c:v>
                </c:pt>
                <c:pt idx="5">
                  <c:v>2032.0</c:v>
                </c:pt>
              </c:numCache>
            </c:numRef>
          </c:xVal>
          <c:yVal>
            <c:numRef>
              <c:f>IND.Tech!$AY$81:$BD$81</c:f>
              <c:numCache>
                <c:formatCode>0%</c:formatCode>
                <c:ptCount val="6"/>
                <c:pt idx="0">
                  <c:v>0.02</c:v>
                </c:pt>
                <c:pt idx="1">
                  <c:v>0.05</c:v>
                </c:pt>
                <c:pt idx="2">
                  <c:v>0.07</c:v>
                </c:pt>
                <c:pt idx="3">
                  <c:v>0.1</c:v>
                </c:pt>
                <c:pt idx="4">
                  <c:v>0.12</c:v>
                </c:pt>
                <c:pt idx="5">
                  <c:v>0.16</c:v>
                </c:pt>
              </c:numCache>
            </c:numRef>
          </c:yVal>
          <c:smooth val="0"/>
        </c:ser>
        <c:ser>
          <c:idx val="2"/>
          <c:order val="2"/>
          <c:tx>
            <c:strRef>
              <c:f>IND.Tech!$AT$82</c:f>
              <c:strCache>
                <c:ptCount val="1"/>
                <c:pt idx="0">
                  <c:v>Standards</c:v>
                </c:pt>
              </c:strCache>
            </c:strRef>
          </c:tx>
          <c:xVal>
            <c:numRef>
              <c:f>IND.Tech!$AY$79:$BD$79</c:f>
              <c:numCache>
                <c:formatCode>General</c:formatCode>
                <c:ptCount val="6"/>
                <c:pt idx="0">
                  <c:v>2012.0</c:v>
                </c:pt>
                <c:pt idx="1">
                  <c:v>2016.0</c:v>
                </c:pt>
                <c:pt idx="2">
                  <c:v>2020.0</c:v>
                </c:pt>
                <c:pt idx="3">
                  <c:v>2024.0</c:v>
                </c:pt>
                <c:pt idx="4">
                  <c:v>2028.0</c:v>
                </c:pt>
                <c:pt idx="5">
                  <c:v>2032.0</c:v>
                </c:pt>
              </c:numCache>
            </c:numRef>
          </c:xVal>
          <c:yVal>
            <c:numRef>
              <c:f>IND.Tech!$AY$82:$BD$82</c:f>
              <c:numCache>
                <c:formatCode>0.0%;\ \(0.0%\);\ \-</c:formatCode>
                <c:ptCount val="6"/>
                <c:pt idx="0">
                  <c:v>0.01</c:v>
                </c:pt>
                <c:pt idx="1">
                  <c:v>0.02</c:v>
                </c:pt>
                <c:pt idx="2">
                  <c:v>0.03</c:v>
                </c:pt>
                <c:pt idx="3" formatCode="0%">
                  <c:v>0.04</c:v>
                </c:pt>
                <c:pt idx="4" formatCode="0%">
                  <c:v>0.05</c:v>
                </c:pt>
                <c:pt idx="5" formatCode="0%">
                  <c:v>0.05</c:v>
                </c:pt>
              </c:numCache>
            </c:numRef>
          </c:yVal>
          <c:smooth val="0"/>
        </c:ser>
        <c:ser>
          <c:idx val="3"/>
          <c:order val="3"/>
          <c:tx>
            <c:strRef>
              <c:f>IND.Tech!$AT$83</c:f>
              <c:strCache>
                <c:ptCount val="1"/>
                <c:pt idx="0">
                  <c:v>NEEA</c:v>
                </c:pt>
              </c:strCache>
            </c:strRef>
          </c:tx>
          <c:xVal>
            <c:numRef>
              <c:f>IND.Tech!$AY$79:$BD$79</c:f>
              <c:numCache>
                <c:formatCode>General</c:formatCode>
                <c:ptCount val="6"/>
                <c:pt idx="0">
                  <c:v>2012.0</c:v>
                </c:pt>
                <c:pt idx="1">
                  <c:v>2016.0</c:v>
                </c:pt>
                <c:pt idx="2">
                  <c:v>2020.0</c:v>
                </c:pt>
                <c:pt idx="3">
                  <c:v>2024.0</c:v>
                </c:pt>
                <c:pt idx="4">
                  <c:v>2028.0</c:v>
                </c:pt>
                <c:pt idx="5">
                  <c:v>2032.0</c:v>
                </c:pt>
              </c:numCache>
            </c:numRef>
          </c:xVal>
          <c:yVal>
            <c:numRef>
              <c:f>IND.Tech!$AY$83:$BD$83</c:f>
              <c:numCache>
                <c:formatCode>0.0%;\ \(0.0%\);\ \-</c:formatCode>
                <c:ptCount val="6"/>
                <c:pt idx="0">
                  <c:v>0.0</c:v>
                </c:pt>
                <c:pt idx="1">
                  <c:v>0.0</c:v>
                </c:pt>
                <c:pt idx="2">
                  <c:v>0.01</c:v>
                </c:pt>
                <c:pt idx="3" formatCode="0%">
                  <c:v>0.01</c:v>
                </c:pt>
                <c:pt idx="4" formatCode="0%">
                  <c:v>0.01</c:v>
                </c:pt>
                <c:pt idx="5" formatCode="0%">
                  <c:v>0.01</c:v>
                </c:pt>
              </c:numCache>
            </c:numRef>
          </c:yVal>
          <c:smooth val="0"/>
        </c:ser>
        <c:dLbls>
          <c:showLegendKey val="0"/>
          <c:showVal val="0"/>
          <c:showCatName val="0"/>
          <c:showSerName val="0"/>
          <c:showPercent val="0"/>
          <c:showBubbleSize val="0"/>
        </c:dLbls>
        <c:axId val="2088792216"/>
        <c:axId val="2089736200"/>
      </c:scatterChart>
      <c:valAx>
        <c:axId val="2088792216"/>
        <c:scaling>
          <c:orientation val="minMax"/>
        </c:scaling>
        <c:delete val="0"/>
        <c:axPos val="b"/>
        <c:numFmt formatCode="General" sourceLinked="1"/>
        <c:majorTickMark val="out"/>
        <c:minorTickMark val="none"/>
        <c:tickLblPos val="nextTo"/>
        <c:crossAx val="2089736200"/>
        <c:crosses val="autoZero"/>
        <c:crossBetween val="midCat"/>
      </c:valAx>
      <c:valAx>
        <c:axId val="2089736200"/>
        <c:scaling>
          <c:orientation val="minMax"/>
        </c:scaling>
        <c:delete val="0"/>
        <c:axPos val="l"/>
        <c:majorGridlines/>
        <c:numFmt formatCode="0%" sourceLinked="1"/>
        <c:majorTickMark val="out"/>
        <c:minorTickMark val="none"/>
        <c:tickLblPos val="nextTo"/>
        <c:crossAx val="208879221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IND.Tech!$BF$29</c:f>
          <c:strCache>
            <c:ptCount val="1"/>
            <c:pt idx="0">
              <c:v>EE savings scaling curve</c:v>
            </c:pt>
          </c:strCache>
        </c:strRef>
      </c:tx>
      <c:layout>
        <c:manualLayout>
          <c:xMode val="edge"/>
          <c:yMode val="edge"/>
          <c:x val="0.202152668416448"/>
          <c:y val="0.0277777777777778"/>
        </c:manualLayout>
      </c:layout>
      <c:overlay val="0"/>
    </c:title>
    <c:autoTitleDeleted val="0"/>
    <c:plotArea>
      <c:layout/>
      <c:lineChart>
        <c:grouping val="standard"/>
        <c:varyColors val="0"/>
        <c:ser>
          <c:idx val="1"/>
          <c:order val="0"/>
          <c:tx>
            <c:strRef>
              <c:f>IND.Tech!$BF$35</c:f>
              <c:strCache>
                <c:ptCount val="1"/>
                <c:pt idx="0">
                  <c:v>a</c:v>
                </c:pt>
              </c:strCache>
            </c:strRef>
          </c:tx>
          <c:marker>
            <c:symbol val="none"/>
          </c:marker>
          <c:cat>
            <c:numRef>
              <c:f>IND.Tech!$BH$41:$BP$41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IND.Tech!$BG$35:$BP$35</c:f>
              <c:numCache>
                <c:formatCode>0.000%</c:formatCode>
                <c:ptCount val="10"/>
                <c:pt idx="0">
                  <c:v>0.0</c:v>
                </c:pt>
                <c:pt idx="1">
                  <c:v>0.0350007972361065</c:v>
                </c:pt>
                <c:pt idx="2">
                  <c:v>0.108023873601227</c:v>
                </c:pt>
                <c:pt idx="3">
                  <c:v>0.225400927754696</c:v>
                </c:pt>
                <c:pt idx="4">
                  <c:v>0.388559829313031</c:v>
                </c:pt>
                <c:pt idx="5">
                  <c:v>0.574863231813658</c:v>
                </c:pt>
                <c:pt idx="6">
                  <c:v>0.745295050116592</c:v>
                </c:pt>
                <c:pt idx="7">
                  <c:v>0.872358371062952</c:v>
                </c:pt>
                <c:pt idx="8">
                  <c:v>0.953375118374635</c:v>
                </c:pt>
                <c:pt idx="9">
                  <c:v>1.0</c:v>
                </c:pt>
              </c:numCache>
            </c:numRef>
          </c:val>
          <c:smooth val="0"/>
        </c:ser>
        <c:ser>
          <c:idx val="0"/>
          <c:order val="1"/>
          <c:tx>
            <c:strRef>
              <c:f>IND.Tech!$BF$37</c:f>
              <c:strCache>
                <c:ptCount val="1"/>
                <c:pt idx="0">
                  <c:v>b</c:v>
                </c:pt>
              </c:strCache>
            </c:strRef>
          </c:tx>
          <c:marker>
            <c:symbol val="none"/>
          </c:marker>
          <c:cat>
            <c:numRef>
              <c:f>IND.Tech!$BH$41:$BP$41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IND.Tech!$BG$37:$BP$37</c:f>
              <c:numCache>
                <c:formatCode>0.000%</c:formatCode>
                <c:ptCount val="10"/>
                <c:pt idx="0">
                  <c:v>0.0</c:v>
                </c:pt>
                <c:pt idx="1">
                  <c:v>0.149726463627316</c:v>
                </c:pt>
                <c:pt idx="2">
                  <c:v>0.328719319225204</c:v>
                </c:pt>
                <c:pt idx="3">
                  <c:v>0.490590100233185</c:v>
                </c:pt>
                <c:pt idx="4">
                  <c:v>0.629883547692826</c:v>
                </c:pt>
                <c:pt idx="5">
                  <c:v>0.744716742125904</c:v>
                </c:pt>
                <c:pt idx="6">
                  <c:v>0.836084323981147</c:v>
                </c:pt>
                <c:pt idx="7">
                  <c:v>0.906750236749269</c:v>
                </c:pt>
                <c:pt idx="8">
                  <c:v>0.960216398022861</c:v>
                </c:pt>
                <c:pt idx="9">
                  <c:v>1.0</c:v>
                </c:pt>
              </c:numCache>
            </c:numRef>
          </c:val>
          <c:smooth val="0"/>
        </c:ser>
        <c:dLbls>
          <c:showLegendKey val="0"/>
          <c:showVal val="0"/>
          <c:showCatName val="0"/>
          <c:showSerName val="0"/>
          <c:showPercent val="0"/>
          <c:showBubbleSize val="0"/>
        </c:dLbls>
        <c:marker val="1"/>
        <c:smooth val="0"/>
        <c:axId val="2093015352"/>
        <c:axId val="2046332344"/>
      </c:lineChart>
      <c:catAx>
        <c:axId val="2093015352"/>
        <c:scaling>
          <c:orientation val="minMax"/>
        </c:scaling>
        <c:delete val="0"/>
        <c:axPos val="b"/>
        <c:numFmt formatCode="General" sourceLinked="1"/>
        <c:majorTickMark val="out"/>
        <c:minorTickMark val="none"/>
        <c:tickLblPos val="nextTo"/>
        <c:crossAx val="2046332344"/>
        <c:crosses val="autoZero"/>
        <c:auto val="1"/>
        <c:lblAlgn val="ctr"/>
        <c:lblOffset val="100"/>
        <c:noMultiLvlLbl val="0"/>
      </c:catAx>
      <c:valAx>
        <c:axId val="2046332344"/>
        <c:scaling>
          <c:orientation val="minMax"/>
        </c:scaling>
        <c:delete val="0"/>
        <c:axPos val="l"/>
        <c:majorGridlines/>
        <c:numFmt formatCode="0.000%" sourceLinked="1"/>
        <c:majorTickMark val="out"/>
        <c:minorTickMark val="none"/>
        <c:tickLblPos val="nextTo"/>
        <c:crossAx val="20930153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Electrical plant: EE potential: 2050</a:t>
            </a:r>
          </a:p>
        </c:rich>
      </c:tx>
      <c:layout>
        <c:manualLayout>
          <c:xMode val="edge"/>
          <c:yMode val="edge"/>
          <c:x val="0.202152668416448"/>
          <c:y val="0.0277777777777778"/>
        </c:manualLayout>
      </c:layout>
      <c:overlay val="0"/>
    </c:title>
    <c:autoTitleDeleted val="0"/>
    <c:plotArea>
      <c:layout/>
      <c:lineChart>
        <c:grouping val="standard"/>
        <c:varyColors val="0"/>
        <c:ser>
          <c:idx val="1"/>
          <c:order val="0"/>
          <c:tx>
            <c:strRef>
              <c:f>IND.Tech!$BF$76</c:f>
              <c:strCache>
                <c:ptCount val="1"/>
                <c:pt idx="0">
                  <c:v>1</c:v>
                </c:pt>
              </c:strCache>
            </c:strRef>
          </c:tx>
          <c:marker>
            <c:symbol val="none"/>
          </c:marker>
          <c:cat>
            <c:numRef>
              <c:f>IND.Tech!$BH$41:$BP$41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IND.Tech!$BH$77:$BP$77</c:f>
              <c:numCache>
                <c:formatCode>0.00%;\ \(0.00%\);\ \-</c:formatCode>
                <c:ptCount val="9"/>
              </c:numCache>
            </c:numRef>
          </c:val>
          <c:smooth val="0"/>
        </c:ser>
        <c:ser>
          <c:idx val="3"/>
          <c:order val="1"/>
          <c:tx>
            <c:strRef>
              <c:f>IND.Tech!$BF$67</c:f>
              <c:strCache>
                <c:ptCount val="1"/>
                <c:pt idx="0">
                  <c:v>2</c:v>
                </c:pt>
              </c:strCache>
            </c:strRef>
          </c:tx>
          <c:marker>
            <c:symbol val="none"/>
          </c:marker>
          <c:cat>
            <c:numRef>
              <c:f>IND.Tech!$BH$41:$BP$41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IND.Tech!$BH$68:$BP$68</c:f>
              <c:numCache>
                <c:formatCode>0.00%;\ \(0.00%\);\ \-</c:formatCode>
                <c:ptCount val="9"/>
              </c:numCache>
            </c:numRef>
          </c:val>
          <c:smooth val="0"/>
        </c:ser>
        <c:ser>
          <c:idx val="2"/>
          <c:order val="2"/>
          <c:tx>
            <c:strRef>
              <c:f>IND.Tech!$BF$58</c:f>
              <c:strCache>
                <c:ptCount val="1"/>
                <c:pt idx="0">
                  <c:v>3</c:v>
                </c:pt>
              </c:strCache>
            </c:strRef>
          </c:tx>
          <c:marker>
            <c:symbol val="none"/>
          </c:marker>
          <c:cat>
            <c:numRef>
              <c:f>IND.Tech!$BH$41:$BP$41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IND.Tech!$BH$59:$BP$59</c:f>
              <c:numCache>
                <c:formatCode>0.00%;\ \(0.00%\);\ \-</c:formatCode>
                <c:ptCount val="9"/>
              </c:numCache>
            </c:numRef>
          </c:val>
          <c:smooth val="0"/>
        </c:ser>
        <c:ser>
          <c:idx val="0"/>
          <c:order val="3"/>
          <c:tx>
            <c:strRef>
              <c:f>IND.Tech!$BF$49</c:f>
              <c:strCache>
                <c:ptCount val="1"/>
                <c:pt idx="0">
                  <c:v>4</c:v>
                </c:pt>
              </c:strCache>
            </c:strRef>
          </c:tx>
          <c:marker>
            <c:symbol val="none"/>
          </c:marker>
          <c:cat>
            <c:numRef>
              <c:f>IND.Tech!$BH$41:$BP$41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IND.Tech!$BH$50:$BP$50</c:f>
              <c:numCache>
                <c:formatCode>0.00%;\ \(0.00%\);\ \-</c:formatCode>
                <c:ptCount val="9"/>
              </c:numCache>
            </c:numRef>
          </c:val>
          <c:smooth val="0"/>
        </c:ser>
        <c:dLbls>
          <c:showLegendKey val="0"/>
          <c:showVal val="0"/>
          <c:showCatName val="0"/>
          <c:showSerName val="0"/>
          <c:showPercent val="0"/>
          <c:showBubbleSize val="0"/>
        </c:dLbls>
        <c:marker val="1"/>
        <c:smooth val="0"/>
        <c:axId val="2132564888"/>
        <c:axId val="2092970392"/>
      </c:lineChart>
      <c:catAx>
        <c:axId val="2132564888"/>
        <c:scaling>
          <c:orientation val="minMax"/>
        </c:scaling>
        <c:delete val="0"/>
        <c:axPos val="b"/>
        <c:numFmt formatCode="General" sourceLinked="1"/>
        <c:majorTickMark val="out"/>
        <c:minorTickMark val="none"/>
        <c:tickLblPos val="nextTo"/>
        <c:crossAx val="2092970392"/>
        <c:crosses val="autoZero"/>
        <c:auto val="1"/>
        <c:lblAlgn val="ctr"/>
        <c:lblOffset val="100"/>
        <c:noMultiLvlLbl val="0"/>
      </c:catAx>
      <c:valAx>
        <c:axId val="2092970392"/>
        <c:scaling>
          <c:orientation val="minMax"/>
        </c:scaling>
        <c:delete val="0"/>
        <c:axPos val="l"/>
        <c:majorGridlines/>
        <c:numFmt formatCode="0.00%;\ \(0.00%\);\ \-" sourceLinked="1"/>
        <c:majorTickMark val="out"/>
        <c:minorTickMark val="none"/>
        <c:tickLblPos val="nextTo"/>
        <c:crossAx val="2132564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Boilers/furnaces</a:t>
            </a:r>
            <a:endParaRPr lang="en-ZA">
              <a:effectLst/>
            </a:endParaRPr>
          </a:p>
        </c:rich>
      </c:tx>
      <c:layout/>
      <c:overlay val="0"/>
    </c:title>
    <c:autoTitleDeleted val="0"/>
    <c:plotArea>
      <c:layout/>
      <c:lineChart>
        <c:grouping val="standard"/>
        <c:varyColors val="0"/>
        <c:ser>
          <c:idx val="0"/>
          <c:order val="0"/>
          <c:tx>
            <c:strRef>
              <c:f>IND.Tech!$BF$83</c:f>
              <c:strCache>
                <c:ptCount val="1"/>
                <c:pt idx="0">
                  <c:v>1</c:v>
                </c:pt>
              </c:strCache>
            </c:strRef>
          </c:tx>
          <c:spPr>
            <a:ln>
              <a:solidFill>
                <a:srgbClr val="C00000"/>
              </a:solidFill>
            </a:ln>
          </c:spPr>
          <c:marker>
            <c:symbol val="none"/>
          </c:marker>
          <c:cat>
            <c:numRef>
              <c:f>IND.Tech!$BH$79:$BP$79</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IND.Tech!$BH$83:$BP$83</c:f>
              <c:numCache>
                <c:formatCode>0.00%;\ \(0.00%\);\ \-</c:formatCode>
                <c:ptCount val="9"/>
                <c:pt idx="0">
                  <c:v>0.000350007972361065</c:v>
                </c:pt>
                <c:pt idx="1">
                  <c:v>0.00108023873601227</c:v>
                </c:pt>
                <c:pt idx="2">
                  <c:v>0.00225400927754696</c:v>
                </c:pt>
                <c:pt idx="3">
                  <c:v>0.00388559829313031</c:v>
                </c:pt>
                <c:pt idx="4">
                  <c:v>0.00574863231813658</c:v>
                </c:pt>
                <c:pt idx="5">
                  <c:v>0.00745295050116592</c:v>
                </c:pt>
                <c:pt idx="6">
                  <c:v>0.00872358371062952</c:v>
                </c:pt>
                <c:pt idx="7">
                  <c:v>0.00953375118374635</c:v>
                </c:pt>
                <c:pt idx="8">
                  <c:v>0.01</c:v>
                </c:pt>
              </c:numCache>
            </c:numRef>
          </c:val>
          <c:smooth val="0"/>
        </c:ser>
        <c:ser>
          <c:idx val="3"/>
          <c:order val="1"/>
          <c:tx>
            <c:strRef>
              <c:f>IND.Tech!$BF$82</c:f>
              <c:strCache>
                <c:ptCount val="1"/>
                <c:pt idx="0">
                  <c:v>2</c:v>
                </c:pt>
              </c:strCache>
            </c:strRef>
          </c:tx>
          <c:marker>
            <c:symbol val="none"/>
          </c:marker>
          <c:cat>
            <c:numRef>
              <c:f>IND.Tech!$BH$79:$BP$79</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IND.Tech!$BH$82:$BP$82</c:f>
              <c:numCache>
                <c:formatCode>0.00%;\ \(0.00%\);\ \-</c:formatCode>
                <c:ptCount val="9"/>
                <c:pt idx="0">
                  <c:v>0.00525011958541598</c:v>
                </c:pt>
                <c:pt idx="1">
                  <c:v>0.016203581040184</c:v>
                </c:pt>
                <c:pt idx="2">
                  <c:v>0.0338101391632044</c:v>
                </c:pt>
                <c:pt idx="3">
                  <c:v>0.0582839743969547</c:v>
                </c:pt>
                <c:pt idx="4">
                  <c:v>0.0862294847720487</c:v>
                </c:pt>
                <c:pt idx="5">
                  <c:v>0.111794257517489</c:v>
                </c:pt>
                <c:pt idx="6">
                  <c:v>0.130853755659443</c:v>
                </c:pt>
                <c:pt idx="7">
                  <c:v>0.143006267756195</c:v>
                </c:pt>
                <c:pt idx="8">
                  <c:v>0.15</c:v>
                </c:pt>
              </c:numCache>
            </c:numRef>
          </c:val>
          <c:smooth val="0"/>
        </c:ser>
        <c:ser>
          <c:idx val="2"/>
          <c:order val="2"/>
          <c:tx>
            <c:strRef>
              <c:f>IND.Tech!$BF$81</c:f>
              <c:strCache>
                <c:ptCount val="1"/>
                <c:pt idx="0">
                  <c:v>3</c:v>
                </c:pt>
              </c:strCache>
            </c:strRef>
          </c:tx>
          <c:marker>
            <c:symbol val="none"/>
          </c:marker>
          <c:cat>
            <c:numRef>
              <c:f>IND.Tech!$BH$79:$BP$79</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IND.Tech!$BH$81:$BP$81</c:f>
              <c:numCache>
                <c:formatCode>0.00%;\ \(0.00%\);\ \-</c:formatCode>
                <c:ptCount val="9"/>
                <c:pt idx="0">
                  <c:v>0.010500239170832</c:v>
                </c:pt>
                <c:pt idx="1">
                  <c:v>0.032407162080368</c:v>
                </c:pt>
                <c:pt idx="2">
                  <c:v>0.0676202783264088</c:v>
                </c:pt>
                <c:pt idx="3">
                  <c:v>0.116567948793909</c:v>
                </c:pt>
                <c:pt idx="4">
                  <c:v>0.172458969544097</c:v>
                </c:pt>
                <c:pt idx="5">
                  <c:v>0.223588515034978</c:v>
                </c:pt>
                <c:pt idx="6">
                  <c:v>0.261707511318886</c:v>
                </c:pt>
                <c:pt idx="7">
                  <c:v>0.28601253551239</c:v>
                </c:pt>
                <c:pt idx="8">
                  <c:v>0.3</c:v>
                </c:pt>
              </c:numCache>
            </c:numRef>
          </c:val>
          <c:smooth val="0"/>
        </c:ser>
        <c:ser>
          <c:idx val="1"/>
          <c:order val="3"/>
          <c:tx>
            <c:strRef>
              <c:f>IND.Tech!$BF$80</c:f>
              <c:strCache>
                <c:ptCount val="1"/>
                <c:pt idx="0">
                  <c:v>4</c:v>
                </c:pt>
              </c:strCache>
            </c:strRef>
          </c:tx>
          <c:spPr>
            <a:ln>
              <a:solidFill>
                <a:schemeClr val="accent1"/>
              </a:solidFill>
            </a:ln>
          </c:spPr>
          <c:marker>
            <c:symbol val="none"/>
          </c:marker>
          <c:cat>
            <c:numRef>
              <c:f>IND.Tech!$BH$79:$BP$79</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IND.Tech!$BH$80:$BP$80</c:f>
              <c:numCache>
                <c:formatCode>0.00%;\ \(0.00%\);\ \-</c:formatCode>
                <c:ptCount val="9"/>
                <c:pt idx="0">
                  <c:v>0.0140003188944426</c:v>
                </c:pt>
                <c:pt idx="1">
                  <c:v>0.0432095494404907</c:v>
                </c:pt>
                <c:pt idx="2">
                  <c:v>0.0901603711018784</c:v>
                </c:pt>
                <c:pt idx="3">
                  <c:v>0.155423931725213</c:v>
                </c:pt>
                <c:pt idx="4">
                  <c:v>0.229945292725463</c:v>
                </c:pt>
                <c:pt idx="5">
                  <c:v>0.298118020046637</c:v>
                </c:pt>
                <c:pt idx="6">
                  <c:v>0.348943348425181</c:v>
                </c:pt>
                <c:pt idx="7">
                  <c:v>0.381350047349854</c:v>
                </c:pt>
                <c:pt idx="8">
                  <c:v>0.4</c:v>
                </c:pt>
              </c:numCache>
            </c:numRef>
          </c:val>
          <c:smooth val="0"/>
        </c:ser>
        <c:dLbls>
          <c:showLegendKey val="0"/>
          <c:showVal val="0"/>
          <c:showCatName val="0"/>
          <c:showSerName val="0"/>
          <c:showPercent val="0"/>
          <c:showBubbleSize val="0"/>
        </c:dLbls>
        <c:marker val="1"/>
        <c:smooth val="0"/>
        <c:axId val="2092962552"/>
        <c:axId val="2132065448"/>
      </c:lineChart>
      <c:catAx>
        <c:axId val="2092962552"/>
        <c:scaling>
          <c:orientation val="minMax"/>
        </c:scaling>
        <c:delete val="0"/>
        <c:axPos val="b"/>
        <c:numFmt formatCode="General" sourceLinked="1"/>
        <c:majorTickMark val="out"/>
        <c:minorTickMark val="none"/>
        <c:tickLblPos val="nextTo"/>
        <c:crossAx val="2132065448"/>
        <c:crosses val="autoZero"/>
        <c:auto val="1"/>
        <c:lblAlgn val="ctr"/>
        <c:lblOffset val="100"/>
        <c:noMultiLvlLbl val="0"/>
      </c:catAx>
      <c:valAx>
        <c:axId val="2132065448"/>
        <c:scaling>
          <c:orientation val="minMax"/>
        </c:scaling>
        <c:delete val="0"/>
        <c:axPos val="l"/>
        <c:majorGridlines/>
        <c:numFmt formatCode="0.00%;\ \(0.00%\);\ \-" sourceLinked="1"/>
        <c:majorTickMark val="out"/>
        <c:minorTickMark val="none"/>
        <c:tickLblPos val="nextTo"/>
        <c:crossAx val="20929625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IND.Tech!#REF!</c:f>
          <c:strCache>
            <c:ptCount val="1"/>
            <c:pt idx="0">
              <c:v>#REF!</c:v>
            </c:pt>
          </c:strCache>
        </c:strRef>
      </c:tx>
      <c:layout/>
      <c:overlay val="0"/>
    </c:title>
    <c:autoTitleDeleted val="0"/>
    <c:plotArea>
      <c:layout/>
      <c:lineChart>
        <c:grouping val="standard"/>
        <c:varyColors val="0"/>
        <c:ser>
          <c:idx val="0"/>
          <c:order val="0"/>
          <c:tx>
            <c:strRef>
              <c:f>IND.Tech!$AT$49</c:f>
              <c:strCache>
                <c:ptCount val="1"/>
                <c:pt idx="0">
                  <c:v>Standards-3</c:v>
                </c:pt>
              </c:strCache>
            </c:strRef>
          </c:tx>
          <c:marker>
            <c:symbol val="none"/>
          </c:marker>
          <c:cat>
            <c:numRef>
              <c:f>IND.Tech!$AX$41:$BD$41</c:f>
              <c:numCache>
                <c:formatCode>General</c:formatCode>
                <c:ptCount val="7"/>
                <c:pt idx="0">
                  <c:v>2009.0</c:v>
                </c:pt>
                <c:pt idx="1">
                  <c:v>2012.0</c:v>
                </c:pt>
                <c:pt idx="2">
                  <c:v>2016.0</c:v>
                </c:pt>
                <c:pt idx="3">
                  <c:v>2020.0</c:v>
                </c:pt>
                <c:pt idx="4">
                  <c:v>2024.0</c:v>
                </c:pt>
                <c:pt idx="5">
                  <c:v>2028.0</c:v>
                </c:pt>
                <c:pt idx="6">
                  <c:v>2032.0</c:v>
                </c:pt>
              </c:numCache>
            </c:numRef>
          </c:cat>
          <c:val>
            <c:numRef>
              <c:f>IND.Tech!$AX$50:$BD$50</c:f>
              <c:numCache>
                <c:formatCode>0.0%;\ \(0.0%\);\ \-</c:formatCode>
                <c:ptCount val="7"/>
                <c:pt idx="0">
                  <c:v>0.0</c:v>
                </c:pt>
                <c:pt idx="1">
                  <c:v>0.0337737371859516</c:v>
                </c:pt>
                <c:pt idx="2">
                  <c:v>0.113016938923137</c:v>
                </c:pt>
                <c:pt idx="3">
                  <c:v>0.13861332246358</c:v>
                </c:pt>
                <c:pt idx="4">
                  <c:v>0.230724577002574</c:v>
                </c:pt>
                <c:pt idx="5">
                  <c:v>0.321758595009351</c:v>
                </c:pt>
                <c:pt idx="6">
                  <c:v>0.458168284886268</c:v>
                </c:pt>
              </c:numCache>
            </c:numRef>
          </c:val>
          <c:smooth val="0"/>
        </c:ser>
        <c:ser>
          <c:idx val="1"/>
          <c:order val="1"/>
          <c:tx>
            <c:strRef>
              <c:f>IND.Tech!$AT$58</c:f>
              <c:strCache>
                <c:ptCount val="1"/>
                <c:pt idx="0">
                  <c:v>Standards-2</c:v>
                </c:pt>
              </c:strCache>
            </c:strRef>
          </c:tx>
          <c:marker>
            <c:symbol val="none"/>
          </c:marker>
          <c:cat>
            <c:numRef>
              <c:f>IND.Tech!$AX$41:$BD$41</c:f>
              <c:numCache>
                <c:formatCode>General</c:formatCode>
                <c:ptCount val="7"/>
                <c:pt idx="0">
                  <c:v>2009.0</c:v>
                </c:pt>
                <c:pt idx="1">
                  <c:v>2012.0</c:v>
                </c:pt>
                <c:pt idx="2">
                  <c:v>2016.0</c:v>
                </c:pt>
                <c:pt idx="3">
                  <c:v>2020.0</c:v>
                </c:pt>
                <c:pt idx="4">
                  <c:v>2024.0</c:v>
                </c:pt>
                <c:pt idx="5">
                  <c:v>2028.0</c:v>
                </c:pt>
                <c:pt idx="6">
                  <c:v>2032.0</c:v>
                </c:pt>
              </c:numCache>
            </c:numRef>
          </c:cat>
          <c:val>
            <c:numRef>
              <c:f>IND.Tech!$AX$59:$BD$59</c:f>
              <c:numCache>
                <c:formatCode>0.0%;\ \(0.0%\);\ \-</c:formatCode>
                <c:ptCount val="7"/>
                <c:pt idx="0">
                  <c:v>0.0</c:v>
                </c:pt>
                <c:pt idx="1">
                  <c:v>0.036976810304838</c:v>
                </c:pt>
                <c:pt idx="2">
                  <c:v>0.0798891566248444</c:v>
                </c:pt>
                <c:pt idx="3">
                  <c:v>0.101114441132167</c:v>
                </c:pt>
                <c:pt idx="4">
                  <c:v>0.155600243194187</c:v>
                </c:pt>
                <c:pt idx="5">
                  <c:v>0.223565216466871</c:v>
                </c:pt>
                <c:pt idx="6">
                  <c:v>0.325749163336712</c:v>
                </c:pt>
              </c:numCache>
            </c:numRef>
          </c:val>
          <c:smooth val="0"/>
        </c:ser>
        <c:ser>
          <c:idx val="2"/>
          <c:order val="2"/>
          <c:tx>
            <c:strRef>
              <c:f>IND.Tech!$AT$67</c:f>
              <c:strCache>
                <c:ptCount val="1"/>
                <c:pt idx="0">
                  <c:v>Standards</c:v>
                </c:pt>
              </c:strCache>
            </c:strRef>
          </c:tx>
          <c:marker>
            <c:symbol val="none"/>
          </c:marker>
          <c:cat>
            <c:numRef>
              <c:f>IND.Tech!$AX$41:$BD$41</c:f>
              <c:numCache>
                <c:formatCode>General</c:formatCode>
                <c:ptCount val="7"/>
                <c:pt idx="0">
                  <c:v>2009.0</c:v>
                </c:pt>
                <c:pt idx="1">
                  <c:v>2012.0</c:v>
                </c:pt>
                <c:pt idx="2">
                  <c:v>2016.0</c:v>
                </c:pt>
                <c:pt idx="3">
                  <c:v>2020.0</c:v>
                </c:pt>
                <c:pt idx="4">
                  <c:v>2024.0</c:v>
                </c:pt>
                <c:pt idx="5">
                  <c:v>2028.0</c:v>
                </c:pt>
                <c:pt idx="6">
                  <c:v>2032.0</c:v>
                </c:pt>
              </c:numCache>
            </c:numRef>
          </c:cat>
          <c:val>
            <c:numRef>
              <c:f>IND.Tech!$AX$68:$BD$68</c:f>
              <c:numCache>
                <c:formatCode>0.0%;\ \(0.0%\);\ \-</c:formatCode>
                <c:ptCount val="7"/>
                <c:pt idx="0">
                  <c:v>0.0</c:v>
                </c:pt>
                <c:pt idx="1">
                  <c:v>0.0225629812698492</c:v>
                </c:pt>
                <c:pt idx="2">
                  <c:v>0.0583560981309543</c:v>
                </c:pt>
                <c:pt idx="3">
                  <c:v>0.0806605058604866</c:v>
                </c:pt>
                <c:pt idx="4">
                  <c:v>0.097654874236742</c:v>
                </c:pt>
                <c:pt idx="5">
                  <c:v>0.108834531549421</c:v>
                </c:pt>
                <c:pt idx="6">
                  <c:v>0.12036916695815</c:v>
                </c:pt>
              </c:numCache>
            </c:numRef>
          </c:val>
          <c:smooth val="0"/>
        </c:ser>
        <c:ser>
          <c:idx val="3"/>
          <c:order val="3"/>
          <c:tx>
            <c:strRef>
              <c:f>IND.Tech!$AT$69</c:f>
              <c:strCache>
                <c:ptCount val="1"/>
                <c:pt idx="0">
                  <c:v>NEEA</c:v>
                </c:pt>
              </c:strCache>
            </c:strRef>
          </c:tx>
          <c:marker>
            <c:symbol val="none"/>
          </c:marker>
          <c:cat>
            <c:numRef>
              <c:f>IND.Tech!$AX$41:$BD$41</c:f>
              <c:numCache>
                <c:formatCode>General</c:formatCode>
                <c:ptCount val="7"/>
                <c:pt idx="0">
                  <c:v>2009.0</c:v>
                </c:pt>
                <c:pt idx="1">
                  <c:v>2012.0</c:v>
                </c:pt>
                <c:pt idx="2">
                  <c:v>2016.0</c:v>
                </c:pt>
                <c:pt idx="3">
                  <c:v>2020.0</c:v>
                </c:pt>
                <c:pt idx="4">
                  <c:v>2024.0</c:v>
                </c:pt>
                <c:pt idx="5">
                  <c:v>2028.0</c:v>
                </c:pt>
                <c:pt idx="6">
                  <c:v>2032.0</c:v>
                </c:pt>
              </c:numCache>
            </c:numRef>
          </c:cat>
          <c:val>
            <c:numRef>
              <c:f>IND.Tech!$AX$77:$BD$77</c:f>
              <c:numCache>
                <c:formatCode>0.0%;\ \(0.0%\);\ \-</c:formatCode>
                <c:ptCount val="7"/>
                <c:pt idx="0">
                  <c:v>0.0</c:v>
                </c:pt>
                <c:pt idx="1">
                  <c:v>0.001</c:v>
                </c:pt>
                <c:pt idx="2">
                  <c:v>0.002</c:v>
                </c:pt>
                <c:pt idx="3">
                  <c:v>0.006</c:v>
                </c:pt>
                <c:pt idx="4">
                  <c:v>0.006</c:v>
                </c:pt>
                <c:pt idx="5">
                  <c:v>0.006</c:v>
                </c:pt>
                <c:pt idx="6">
                  <c:v>0.006</c:v>
                </c:pt>
              </c:numCache>
            </c:numRef>
          </c:val>
          <c:smooth val="0"/>
        </c:ser>
        <c:dLbls>
          <c:showLegendKey val="0"/>
          <c:showVal val="0"/>
          <c:showCatName val="0"/>
          <c:showSerName val="0"/>
          <c:showPercent val="0"/>
          <c:showBubbleSize val="0"/>
        </c:dLbls>
        <c:marker val="1"/>
        <c:smooth val="0"/>
        <c:axId val="2131957560"/>
        <c:axId val="2132646184"/>
      </c:lineChart>
      <c:catAx>
        <c:axId val="2131957560"/>
        <c:scaling>
          <c:orientation val="minMax"/>
        </c:scaling>
        <c:delete val="0"/>
        <c:axPos val="b"/>
        <c:numFmt formatCode="General" sourceLinked="1"/>
        <c:majorTickMark val="out"/>
        <c:minorTickMark val="none"/>
        <c:tickLblPos val="nextTo"/>
        <c:crossAx val="2132646184"/>
        <c:crosses val="autoZero"/>
        <c:auto val="1"/>
        <c:lblAlgn val="ctr"/>
        <c:lblOffset val="100"/>
        <c:noMultiLvlLbl val="0"/>
      </c:catAx>
      <c:valAx>
        <c:axId val="2132646184"/>
        <c:scaling>
          <c:orientation val="minMax"/>
        </c:scaling>
        <c:delete val="0"/>
        <c:axPos val="l"/>
        <c:majorGridlines/>
        <c:numFmt formatCode="0.0%;\ \(0.0%\);\ \-" sourceLinked="1"/>
        <c:majorTickMark val="out"/>
        <c:minorTickMark val="none"/>
        <c:tickLblPos val="nextTo"/>
        <c:crossAx val="21319575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chart" Target="../charts/chart1.xml"/><Relationship Id="rId5" Type="http://schemas.openxmlformats.org/officeDocument/2006/relationships/chart" Target="../charts/chart2.xml"/><Relationship Id="rId6" Type="http://schemas.openxmlformats.org/officeDocument/2006/relationships/chart" Target="../charts/chart3.xml"/><Relationship Id="rId7" Type="http://schemas.openxmlformats.org/officeDocument/2006/relationships/chart" Target="../charts/chart4.xml"/><Relationship Id="rId8" Type="http://schemas.openxmlformats.org/officeDocument/2006/relationships/chart" Target="../charts/chart5.xml"/><Relationship Id="rId9"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1736914</xdr:colOff>
      <xdr:row>25</xdr:row>
      <xdr:rowOff>100853</xdr:rowOff>
    </xdr:from>
    <xdr:to>
      <xdr:col>12</xdr:col>
      <xdr:colOff>582707</xdr:colOff>
      <xdr:row>25</xdr:row>
      <xdr:rowOff>134471</xdr:rowOff>
    </xdr:to>
    <xdr:cxnSp macro="">
      <xdr:nvCxnSpPr>
        <xdr:cNvPr id="3" name="Curved Connector 2"/>
        <xdr:cNvCxnSpPr/>
      </xdr:nvCxnSpPr>
      <xdr:spPr>
        <a:xfrm rot="10800000" flipV="1">
          <a:off x="4258238" y="5143500"/>
          <a:ext cx="8931087" cy="33618"/>
        </a:xfrm>
        <a:prstGeom prst="curvedConnector3">
          <a:avLst>
            <a:gd name="adj1" fmla="val 50000"/>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279</xdr:row>
      <xdr:rowOff>29136</xdr:rowOff>
    </xdr:from>
    <xdr:ext cx="5904379" cy="3446350"/>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0" y="50483061"/>
          <a:ext cx="5904379" cy="3446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578225</xdr:colOff>
      <xdr:row>295</xdr:row>
      <xdr:rowOff>31173</xdr:rowOff>
    </xdr:from>
    <xdr:ext cx="5034076" cy="2197677"/>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a:ext>
          </a:extLst>
        </a:blip>
        <a:srcRect/>
        <a:stretch>
          <a:fillRect/>
        </a:stretch>
      </xdr:blipFill>
      <xdr:spPr bwMode="auto">
        <a:xfrm>
          <a:off x="1740275" y="46341723"/>
          <a:ext cx="5034076" cy="219767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609600</xdr:colOff>
      <xdr:row>280</xdr:row>
      <xdr:rowOff>123826</xdr:rowOff>
    </xdr:from>
    <xdr:ext cx="5299998" cy="2209800"/>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743075" y="44005501"/>
          <a:ext cx="5299998" cy="2209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13608</xdr:colOff>
      <xdr:row>257</xdr:row>
      <xdr:rowOff>13607</xdr:rowOff>
    </xdr:from>
    <xdr:to>
      <xdr:col>3</xdr:col>
      <xdr:colOff>0</xdr:colOff>
      <xdr:row>266</xdr:row>
      <xdr:rowOff>27214</xdr:rowOff>
    </xdr:to>
    <xdr:sp macro="" textlink="">
      <xdr:nvSpPr>
        <xdr:cNvPr id="8" name="TextBox 7"/>
        <xdr:cNvSpPr txBox="1"/>
      </xdr:nvSpPr>
      <xdr:spPr>
        <a:xfrm>
          <a:off x="1175658" y="41628332"/>
          <a:ext cx="567417" cy="14709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similar to non-CHP boiler mix</a:t>
          </a:r>
        </a:p>
        <a:p>
          <a:endParaRPr lang="en-ZA" sz="1100"/>
        </a:p>
      </xdr:txBody>
    </xdr:sp>
    <xdr:clientData/>
  </xdr:twoCellAnchor>
  <xdr:twoCellAnchor>
    <xdr:from>
      <xdr:col>52</xdr:col>
      <xdr:colOff>122464</xdr:colOff>
      <xdr:row>1</xdr:row>
      <xdr:rowOff>153761</xdr:rowOff>
    </xdr:from>
    <xdr:to>
      <xdr:col>60</xdr:col>
      <xdr:colOff>176892</xdr:colOff>
      <xdr:row>22</xdr:row>
      <xdr:rowOff>108856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7868</xdr:colOff>
      <xdr:row>256</xdr:row>
      <xdr:rowOff>16979</xdr:rowOff>
    </xdr:from>
    <xdr:to>
      <xdr:col>37</xdr:col>
      <xdr:colOff>47601</xdr:colOff>
      <xdr:row>293</xdr:row>
      <xdr:rowOff>30061</xdr:rowOff>
    </xdr:to>
    <xdr:sp macro="" textlink="">
      <xdr:nvSpPr>
        <xdr:cNvPr id="11" name="TextBox 10"/>
        <xdr:cNvSpPr txBox="1"/>
      </xdr:nvSpPr>
      <xdr:spPr>
        <a:xfrm>
          <a:off x="19819868" y="46232279"/>
          <a:ext cx="9945733" cy="5061332"/>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solidFill>
                <a:schemeClr val="dk1"/>
              </a:solidFill>
              <a:effectLst/>
              <a:latin typeface="+mn-lt"/>
              <a:ea typeface="+mn-ea"/>
              <a:cs typeface="+mn-cs"/>
            </a:rPr>
            <a:t>CHP in SACC:</a:t>
          </a:r>
        </a:p>
        <a:p>
          <a:endParaRPr lang="en-ZA" sz="1100" b="1">
            <a:solidFill>
              <a:schemeClr val="dk1"/>
            </a:solidFill>
            <a:effectLst/>
            <a:latin typeface="+mn-lt"/>
            <a:ea typeface="+mn-ea"/>
            <a:cs typeface="+mn-cs"/>
          </a:endParaRPr>
        </a:p>
        <a:p>
          <a:r>
            <a:rPr lang="en-ZA" sz="1100" b="1">
              <a:solidFill>
                <a:schemeClr val="dk1"/>
              </a:solidFill>
              <a:effectLst/>
              <a:latin typeface="+mn-lt"/>
              <a:ea typeface="+mn-ea"/>
              <a:cs typeface="+mn-cs"/>
            </a:rPr>
            <a:t>A) Steam Turbine CHP</a:t>
          </a:r>
          <a:r>
            <a:rPr lang="en-ZA" sz="1100" b="1" baseline="0">
              <a:solidFill>
                <a:schemeClr val="dk1"/>
              </a:solidFill>
              <a:effectLst/>
              <a:latin typeface="+mn-lt"/>
              <a:ea typeface="+mn-ea"/>
              <a:cs typeface="+mn-cs"/>
            </a:rPr>
            <a:t> calculation =</a:t>
          </a:r>
          <a:endParaRPr lang="en-US">
            <a:effectLst/>
          </a:endParaRPr>
        </a:p>
        <a:p>
          <a:r>
            <a:rPr lang="en-ZA" sz="1100">
              <a:solidFill>
                <a:schemeClr val="dk1"/>
              </a:solidFill>
              <a:effectLst/>
              <a:latin typeface="+mn-lt"/>
              <a:ea typeface="+mn-ea"/>
              <a:cs typeface="+mn-cs"/>
            </a:rPr>
            <a:t>IF Power heat ratio &lt;=1 THEN (bottom cycle)</a:t>
          </a:r>
          <a:endParaRPr lang="en-US">
            <a:effectLst/>
          </a:endParaRPr>
        </a:p>
        <a:p>
          <a:r>
            <a:rPr lang="en-ZA" sz="1100">
              <a:solidFill>
                <a:schemeClr val="dk1"/>
              </a:solidFill>
              <a:effectLst/>
              <a:latin typeface="+mn-lt"/>
              <a:ea typeface="+mn-ea"/>
              <a:cs typeface="+mn-cs"/>
            </a:rPr>
            <a:t>	%Penetration of  new useful heat demand</a:t>
          </a:r>
          <a:r>
            <a:rPr lang="en-ZA" sz="1100" baseline="0">
              <a:solidFill>
                <a:schemeClr val="dk1"/>
              </a:solidFill>
              <a:effectLst/>
              <a:latin typeface="+mn-lt"/>
              <a:ea typeface="+mn-ea"/>
              <a:cs typeface="+mn-cs"/>
            </a:rPr>
            <a:t> </a:t>
          </a:r>
          <a:endParaRPr lang="en-US">
            <a:effectLst/>
          </a:endParaRPr>
        </a:p>
        <a:p>
          <a:r>
            <a:rPr lang="en-ZA" sz="1100" baseline="0">
              <a:solidFill>
                <a:schemeClr val="dk1"/>
              </a:solidFill>
              <a:effectLst/>
              <a:latin typeface="+mn-lt"/>
              <a:ea typeface="+mn-ea"/>
              <a:cs typeface="+mn-cs"/>
            </a:rPr>
            <a:t>	1) useful heat</a:t>
          </a:r>
          <a:endParaRPr lang="en-US">
            <a:effectLst/>
          </a:endParaRPr>
        </a:p>
        <a:p>
          <a:r>
            <a:rPr lang="en-ZA" sz="1100" baseline="0">
              <a:solidFill>
                <a:schemeClr val="dk1"/>
              </a:solidFill>
              <a:effectLst/>
              <a:latin typeface="+mn-lt"/>
              <a:ea typeface="+mn-ea"/>
              <a:cs typeface="+mn-cs"/>
            </a:rPr>
            <a:t>	2) then elec = useful heat * PowerHeatRatio</a:t>
          </a:r>
          <a:endParaRPr lang="en-US">
            <a:effectLst/>
          </a:endParaRPr>
        </a:p>
        <a:p>
          <a:pPr eaLnBrk="1" fontAlgn="auto" latinLnBrk="0" hangingPunct="1"/>
          <a:r>
            <a:rPr lang="en-ZA" sz="1100" baseline="0">
              <a:solidFill>
                <a:schemeClr val="dk1"/>
              </a:solidFill>
              <a:effectLst/>
              <a:latin typeface="+mn-lt"/>
              <a:ea typeface="+mn-ea"/>
              <a:cs typeface="+mn-cs"/>
            </a:rPr>
            <a:t>ELSE </a:t>
          </a:r>
          <a:r>
            <a:rPr lang="en-ZA" sz="1100">
              <a:solidFill>
                <a:schemeClr val="dk1"/>
              </a:solidFill>
              <a:effectLst/>
              <a:latin typeface="+mn-lt"/>
              <a:ea typeface="+mn-ea"/>
              <a:cs typeface="+mn-cs"/>
            </a:rPr>
            <a:t>(top cycle)</a:t>
          </a:r>
          <a:endParaRPr lang="en-US">
            <a:effectLst/>
          </a:endParaRPr>
        </a:p>
        <a:p>
          <a:pPr eaLnBrk="1" fontAlgn="auto" latinLnBrk="0" hangingPunct="1"/>
          <a:r>
            <a:rPr lang="en-ZA" sz="1100">
              <a:solidFill>
                <a:schemeClr val="dk1"/>
              </a:solidFill>
              <a:effectLst/>
              <a:latin typeface="+mn-lt"/>
              <a:ea typeface="+mn-ea"/>
              <a:cs typeface="+mn-cs"/>
            </a:rPr>
            <a:t>	%Penetration of  new electricity</a:t>
          </a:r>
          <a:r>
            <a:rPr lang="en-ZA" sz="1100" baseline="0">
              <a:solidFill>
                <a:schemeClr val="dk1"/>
              </a:solidFill>
              <a:effectLst/>
              <a:latin typeface="+mn-lt"/>
              <a:ea typeface="+mn-ea"/>
              <a:cs typeface="+mn-cs"/>
            </a:rPr>
            <a:t> </a:t>
          </a:r>
          <a:r>
            <a:rPr lang="en-ZA" sz="1100">
              <a:solidFill>
                <a:schemeClr val="dk1"/>
              </a:solidFill>
              <a:effectLst/>
              <a:latin typeface="+mn-lt"/>
              <a:ea typeface="+mn-ea"/>
              <a:cs typeface="+mn-cs"/>
            </a:rPr>
            <a:t>demand</a:t>
          </a:r>
          <a:r>
            <a:rPr lang="en-ZA" sz="1100" baseline="0">
              <a:solidFill>
                <a:schemeClr val="dk1"/>
              </a:solidFill>
              <a:effectLst/>
              <a:latin typeface="+mn-lt"/>
              <a:ea typeface="+mn-ea"/>
              <a:cs typeface="+mn-cs"/>
            </a:rPr>
            <a:t> </a:t>
          </a:r>
          <a:endParaRPr lang="en-US">
            <a:effectLst/>
          </a:endParaRPr>
        </a:p>
        <a:p>
          <a:r>
            <a:rPr lang="en-ZA" sz="1100" baseline="0">
              <a:solidFill>
                <a:schemeClr val="dk1"/>
              </a:solidFill>
              <a:effectLst/>
              <a:latin typeface="+mn-lt"/>
              <a:ea typeface="+mn-ea"/>
              <a:cs typeface="+mn-cs"/>
            </a:rPr>
            <a:t>	1) %share useful electricity</a:t>
          </a:r>
          <a:endParaRPr lang="en-US">
            <a:effectLst/>
          </a:endParaRPr>
        </a:p>
        <a:p>
          <a:r>
            <a:rPr lang="en-ZA" sz="1100" baseline="0">
              <a:solidFill>
                <a:schemeClr val="dk1"/>
              </a:solidFill>
              <a:effectLst/>
              <a:latin typeface="+mn-lt"/>
              <a:ea typeface="+mn-ea"/>
              <a:cs typeface="+mn-cs"/>
            </a:rPr>
            <a:t>	2) then heat = useful electricity/PowerHeatRatio * top-cycle_modifier</a:t>
          </a:r>
          <a:endParaRPr lang="en-US">
            <a:effectLst/>
          </a:endParaRPr>
        </a:p>
        <a:p>
          <a:pPr eaLnBrk="1" fontAlgn="auto" latinLnBrk="0" hangingPunct="1"/>
          <a:r>
            <a:rPr lang="en-ZA" sz="1100" i="1" baseline="0">
              <a:solidFill>
                <a:schemeClr val="dk1"/>
              </a:solidFill>
              <a:effectLst/>
              <a:latin typeface="+mn-lt"/>
              <a:ea typeface="+mn-ea"/>
              <a:cs typeface="+mn-cs"/>
            </a:rPr>
            <a:t>Conceptlually top-cycle process can also represent reciprocating enegines with the modifier used to  give  set the propoortion of useful heat  generated</a:t>
          </a:r>
          <a:endParaRPr lang="en-US">
            <a:effectLst/>
          </a:endParaRPr>
        </a:p>
        <a:p>
          <a:r>
            <a:rPr lang="en-ZA" sz="1100" baseline="0">
              <a:solidFill>
                <a:schemeClr val="dk1"/>
              </a:solidFill>
              <a:effectLst/>
              <a:latin typeface="+mn-lt"/>
              <a:ea typeface="+mn-ea"/>
              <a:cs typeface="+mn-cs"/>
            </a:rPr>
            <a:t> </a:t>
          </a:r>
          <a:endParaRPr lang="en-US">
            <a:effectLst/>
          </a:endParaRPr>
        </a:p>
        <a:p>
          <a:r>
            <a:rPr lang="en-ZA" sz="1100" baseline="0">
              <a:solidFill>
                <a:schemeClr val="dk1"/>
              </a:solidFill>
              <a:effectLst/>
              <a:latin typeface="+mn-lt"/>
              <a:ea typeface="+mn-ea"/>
              <a:cs typeface="+mn-cs"/>
            </a:rPr>
            <a:t>CHP useful heat/electricity demand:</a:t>
          </a:r>
          <a:endParaRPr lang="en-US">
            <a:effectLst/>
          </a:endParaRPr>
        </a:p>
        <a:p>
          <a:r>
            <a:rPr lang="en-ZA" sz="1100" baseline="0">
              <a:solidFill>
                <a:schemeClr val="dk1"/>
              </a:solidFill>
              <a:effectLst/>
              <a:latin typeface="+mn-lt"/>
              <a:ea typeface="+mn-ea"/>
              <a:cs typeface="+mn-cs"/>
            </a:rPr>
            <a:t>newUseful  =  yearX _growth - baseyear.</a:t>
          </a:r>
          <a:endParaRPr lang="en-US">
            <a:effectLst/>
          </a:endParaRPr>
        </a:p>
        <a:p>
          <a:r>
            <a:rPr lang="en-ZA" sz="1100">
              <a:solidFill>
                <a:schemeClr val="dk1"/>
              </a:solidFill>
              <a:effectLst/>
              <a:latin typeface="+mn-lt"/>
              <a:ea typeface="+mn-ea"/>
              <a:cs typeface="+mn-cs"/>
            </a:rPr>
            <a:t>if new_useful  &lt; 0 ( i.e decline in</a:t>
          </a:r>
          <a:r>
            <a:rPr lang="en-ZA" sz="1100" baseline="0">
              <a:solidFill>
                <a:schemeClr val="dk1"/>
              </a:solidFill>
              <a:effectLst/>
              <a:latin typeface="+mn-lt"/>
              <a:ea typeface="+mn-ea"/>
              <a:cs typeface="+mn-cs"/>
            </a:rPr>
            <a:t>  subsector demand)</a:t>
          </a:r>
          <a:endParaRPr lang="en-US">
            <a:effectLst/>
          </a:endParaRPr>
        </a:p>
        <a:p>
          <a:r>
            <a:rPr lang="en-ZA" sz="1100" baseline="0">
              <a:solidFill>
                <a:schemeClr val="dk1"/>
              </a:solidFill>
              <a:effectLst/>
              <a:latin typeface="+mn-lt"/>
              <a:ea typeface="+mn-ea"/>
              <a:cs typeface="+mn-cs"/>
            </a:rPr>
            <a:t>then newCHPdemand  = 0</a:t>
          </a:r>
          <a:endParaRPr lang="en-US">
            <a:effectLst/>
          </a:endParaRPr>
        </a:p>
        <a:p>
          <a:r>
            <a:rPr lang="en-ZA" sz="1100" baseline="0">
              <a:solidFill>
                <a:schemeClr val="dk1"/>
              </a:solidFill>
              <a:effectLst/>
              <a:latin typeface="+mn-lt"/>
              <a:ea typeface="+mn-ea"/>
              <a:cs typeface="+mn-cs"/>
            </a:rPr>
            <a:t>else newCHPdemand  = %share * newUseful </a:t>
          </a:r>
          <a:endParaRPr lang="en-US">
            <a:effectLst/>
          </a:endParaRPr>
        </a:p>
        <a:p>
          <a:r>
            <a:rPr lang="en-ZA" sz="1100" b="1" i="0" baseline="0">
              <a:solidFill>
                <a:schemeClr val="dk1"/>
              </a:solidFill>
              <a:effectLst/>
              <a:latin typeface="+mn-lt"/>
              <a:ea typeface="+mn-ea"/>
              <a:cs typeface="+mn-cs"/>
            </a:rPr>
            <a:t>excel :: newCHPdemand = MAX(%share * newUseful , 0)</a:t>
          </a:r>
          <a:endParaRPr lang="en-US">
            <a:effectLst/>
          </a:endParaRPr>
        </a:p>
        <a:p>
          <a:r>
            <a:rPr lang="en-ZA" sz="1100" u="sng" baseline="0">
              <a:solidFill>
                <a:schemeClr val="dk1"/>
              </a:solidFill>
              <a:effectLst/>
              <a:latin typeface="+mn-lt"/>
              <a:ea typeface="+mn-ea"/>
              <a:cs typeface="+mn-cs"/>
            </a:rPr>
            <a:t>total CHPdemand for useful heat:</a:t>
          </a:r>
          <a:endParaRPr lang="en-US">
            <a:effectLst/>
          </a:endParaRPr>
        </a:p>
        <a:p>
          <a:r>
            <a:rPr lang="en-ZA" sz="1100" baseline="0">
              <a:solidFill>
                <a:schemeClr val="dk1"/>
              </a:solidFill>
              <a:effectLst/>
              <a:latin typeface="+mn-lt"/>
              <a:ea typeface="+mn-ea"/>
              <a:cs typeface="+mn-cs"/>
            </a:rPr>
            <a:t>if  yearX _growth  &gt; CHPbaseyear 	</a:t>
          </a:r>
          <a:endParaRPr lang="en-US">
            <a:effectLst/>
          </a:endParaRPr>
        </a:p>
        <a:p>
          <a:r>
            <a:rPr lang="en-ZA" sz="1100" baseline="0">
              <a:solidFill>
                <a:schemeClr val="dk1"/>
              </a:solidFill>
              <a:effectLst/>
              <a:latin typeface="+mn-lt"/>
              <a:ea typeface="+mn-ea"/>
              <a:cs typeface="+mn-cs"/>
            </a:rPr>
            <a:t>	</a:t>
          </a:r>
          <a:endParaRPr lang="en-US">
            <a:effectLst/>
          </a:endParaRPr>
        </a:p>
        <a:p>
          <a:pPr eaLnBrk="1" fontAlgn="auto" latinLnBrk="0" hangingPunct="1"/>
          <a:r>
            <a:rPr lang="en-ZA" sz="1100" b="0" baseline="0">
              <a:solidFill>
                <a:schemeClr val="dk1"/>
              </a:solidFill>
              <a:effectLst/>
              <a:latin typeface="+mn-lt"/>
              <a:ea typeface="+mn-ea"/>
              <a:cs typeface="+mn-cs"/>
            </a:rPr>
            <a:t>then CHPdemand  =  CHPbaseyear + newCHPdemand   </a:t>
          </a:r>
          <a:endParaRPr lang="en-US">
            <a:effectLst/>
          </a:endParaRPr>
        </a:p>
        <a:p>
          <a:pPr eaLnBrk="1" fontAlgn="auto" latinLnBrk="0" hangingPunct="1"/>
          <a:r>
            <a:rPr lang="en-ZA" sz="1100" b="0" i="0" baseline="0">
              <a:solidFill>
                <a:schemeClr val="dk1"/>
              </a:solidFill>
              <a:effectLst/>
              <a:latin typeface="+mn-lt"/>
              <a:ea typeface="+mn-ea"/>
              <a:cs typeface="+mn-cs"/>
            </a:rPr>
            <a:t>	        = </a:t>
          </a:r>
          <a:r>
            <a:rPr lang="en-ZA" sz="1100" b="0" baseline="0">
              <a:solidFill>
                <a:schemeClr val="dk1"/>
              </a:solidFill>
              <a:effectLst/>
              <a:latin typeface="+mn-lt"/>
              <a:ea typeface="+mn-ea"/>
              <a:cs typeface="+mn-cs"/>
            </a:rPr>
            <a:t>CHPbaseyear + </a:t>
          </a:r>
          <a:r>
            <a:rPr lang="en-ZA" sz="1100" b="0" i="0" baseline="0">
              <a:solidFill>
                <a:schemeClr val="dk1"/>
              </a:solidFill>
              <a:effectLst/>
              <a:latin typeface="+mn-lt"/>
              <a:ea typeface="+mn-ea"/>
              <a:cs typeface="+mn-cs"/>
            </a:rPr>
            <a:t>%share * </a:t>
          </a:r>
          <a:r>
            <a:rPr lang="en-ZA" sz="1100" b="1" i="0" baseline="0">
              <a:solidFill>
                <a:schemeClr val="dk1"/>
              </a:solidFill>
              <a:effectLst/>
              <a:latin typeface="+mn-lt"/>
              <a:ea typeface="+mn-ea"/>
              <a:cs typeface="+mn-cs"/>
            </a:rPr>
            <a:t>MAX(newUseful, 0) </a:t>
          </a:r>
          <a:r>
            <a:rPr lang="en-ZA" sz="1100" b="0" i="0" baseline="0">
              <a:solidFill>
                <a:schemeClr val="dk1"/>
              </a:solidFill>
              <a:effectLst/>
              <a:latin typeface="+mn-lt"/>
              <a:ea typeface="+mn-ea"/>
              <a:cs typeface="+mn-cs"/>
            </a:rPr>
            <a:t>	</a:t>
          </a:r>
          <a:endParaRPr lang="en-US">
            <a:effectLst/>
          </a:endParaRPr>
        </a:p>
        <a:p>
          <a:pPr eaLnBrk="1" fontAlgn="auto" latinLnBrk="0" hangingPunct="1"/>
          <a:r>
            <a:rPr lang="en-ZA" sz="1100" b="0" i="0" baseline="0">
              <a:solidFill>
                <a:schemeClr val="dk1"/>
              </a:solidFill>
              <a:effectLst/>
              <a:latin typeface="+mn-lt"/>
              <a:ea typeface="+mn-ea"/>
              <a:cs typeface="+mn-cs"/>
            </a:rPr>
            <a:t>	</a:t>
          </a:r>
          <a:endParaRPr lang="en-US">
            <a:effectLst/>
          </a:endParaRPr>
        </a:p>
        <a:p>
          <a:pPr eaLnBrk="1" fontAlgn="auto" latinLnBrk="0" hangingPunct="1"/>
          <a:r>
            <a:rPr lang="en-ZA" sz="1100" b="0" baseline="0">
              <a:solidFill>
                <a:schemeClr val="dk1"/>
              </a:solidFill>
              <a:effectLst/>
              <a:latin typeface="+mn-lt"/>
              <a:ea typeface="+mn-ea"/>
              <a:cs typeface="+mn-cs"/>
            </a:rPr>
            <a:t>else CHPdemand  = newUseful  (demand less than baseyear)</a:t>
          </a:r>
          <a:endParaRPr lang="en-US">
            <a:effectLst/>
          </a:endParaRPr>
        </a:p>
        <a:p>
          <a:r>
            <a:rPr lang="en-ZA" sz="1100" i="1">
              <a:solidFill>
                <a:schemeClr val="dk1"/>
              </a:solidFill>
              <a:effectLst/>
              <a:latin typeface="+mn-lt"/>
              <a:ea typeface="+mn-ea"/>
              <a:cs typeface="+mn-cs"/>
            </a:rPr>
            <a:t>Implementation </a:t>
          </a:r>
          <a:r>
            <a:rPr lang="en-ZA" sz="1100" i="1" baseline="0">
              <a:solidFill>
                <a:schemeClr val="dk1"/>
              </a:solidFill>
              <a:effectLst/>
              <a:latin typeface="+mn-lt"/>
              <a:ea typeface="+mn-ea"/>
              <a:cs typeface="+mn-cs"/>
            </a:rPr>
            <a:t>accounts for a decline in a subsector  demand to zero (i.e. industry defunct)</a:t>
          </a:r>
          <a:endParaRPr lang="en-US">
            <a:effectLst/>
          </a:endParaRPr>
        </a:p>
        <a:p>
          <a:r>
            <a:rPr lang="en-ZA" sz="1100" b="1">
              <a:solidFill>
                <a:schemeClr val="dk1"/>
              </a:solidFill>
              <a:effectLst/>
              <a:latin typeface="+mn-lt"/>
              <a:ea typeface="+mn-ea"/>
              <a:cs typeface="+mn-cs"/>
            </a:rPr>
            <a:t>B) Waste</a:t>
          </a:r>
          <a:r>
            <a:rPr lang="en-ZA" sz="1100" b="1" baseline="0">
              <a:solidFill>
                <a:schemeClr val="dk1"/>
              </a:solidFill>
              <a:effectLst/>
              <a:latin typeface="+mn-lt"/>
              <a:ea typeface="+mn-ea"/>
              <a:cs typeface="+mn-cs"/>
            </a:rPr>
            <a:t> heat recovery </a:t>
          </a:r>
          <a:r>
            <a:rPr lang="en-ZA" sz="1100" b="1">
              <a:solidFill>
                <a:schemeClr val="dk1"/>
              </a:solidFill>
              <a:effectLst/>
              <a:latin typeface="+mn-lt"/>
              <a:ea typeface="+mn-ea"/>
              <a:cs typeface="+mn-cs"/>
            </a:rPr>
            <a:t>CHP</a:t>
          </a:r>
          <a:r>
            <a:rPr lang="en-ZA" sz="1100" b="1" baseline="0">
              <a:solidFill>
                <a:schemeClr val="dk1"/>
              </a:solidFill>
              <a:effectLst/>
              <a:latin typeface="+mn-lt"/>
              <a:ea typeface="+mn-ea"/>
              <a:cs typeface="+mn-cs"/>
            </a:rPr>
            <a:t> calculation = </a:t>
          </a:r>
          <a:endParaRPr lang="en-US">
            <a:effectLst/>
          </a:endParaRPr>
        </a:p>
        <a:p>
          <a:r>
            <a:rPr lang="en-ZA" sz="1100" b="0" i="1" baseline="0">
              <a:solidFill>
                <a:schemeClr val="dk1"/>
              </a:solidFill>
              <a:effectLst/>
              <a:latin typeface="+mn-lt"/>
              <a:ea typeface="+mn-ea"/>
              <a:cs typeface="+mn-cs"/>
            </a:rPr>
            <a:t> %sector_penetration *  fraction of   final-to-useful heat   that can be potentially used  for electiricity generation *  power conversion effiiciency</a:t>
          </a:r>
          <a:endParaRPr lang="en-US">
            <a:effectLst/>
          </a:endParaRPr>
        </a:p>
      </xdr:txBody>
    </xdr:sp>
    <xdr:clientData/>
  </xdr:twoCellAnchor>
  <xdr:twoCellAnchor>
    <xdr:from>
      <xdr:col>64</xdr:col>
      <xdr:colOff>40822</xdr:colOff>
      <xdr:row>1</xdr:row>
      <xdr:rowOff>28990</xdr:rowOff>
    </xdr:from>
    <xdr:to>
      <xdr:col>70</xdr:col>
      <xdr:colOff>220080</xdr:colOff>
      <xdr:row>16</xdr:row>
      <xdr:rowOff>136072</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64</xdr:col>
      <xdr:colOff>27213</xdr:colOff>
      <xdr:row>17</xdr:row>
      <xdr:rowOff>178668</xdr:rowOff>
    </xdr:from>
    <xdr:to>
      <xdr:col>85</xdr:col>
      <xdr:colOff>476249</xdr:colOff>
      <xdr:row>27</xdr:row>
      <xdr:rowOff>95252</xdr:rowOff>
    </xdr:to>
    <xdr:sp macro="" textlink="">
      <xdr:nvSpPr>
        <xdr:cNvPr id="13" name="TextBox 12"/>
        <xdr:cNvSpPr txBox="1"/>
      </xdr:nvSpPr>
      <xdr:spPr>
        <a:xfrm>
          <a:off x="46999070" y="3240275"/>
          <a:ext cx="12872358" cy="16310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Level 1 and 2 is adapted</a:t>
          </a:r>
          <a:r>
            <a:rPr lang="en-ZA" sz="1100" baseline="0"/>
            <a:t> from the ERC EE report such that the maximum achieved potential of 10% for level 2 (by the implementation of standards) is extrapolated to the the year 2050 rather than the year 2032 as suggested in the report. </a:t>
          </a:r>
        </a:p>
        <a:p>
          <a:endParaRPr lang="en-ZA" sz="1100" baseline="0"/>
        </a:p>
        <a:p>
          <a:r>
            <a:rPr lang="en-ZA" sz="1100" baseline="0"/>
            <a:t>Furthermore the ERC suggested potential improvement for boilers and furnaces is also adapted such that the maximum value as suggested by the LTMS report (20%) is implemented at level 4 and also extrapolated to the year 2050.</a:t>
          </a:r>
        </a:p>
        <a:p>
          <a:endParaRPr lang="en-ZA" sz="1100" baseline="0"/>
        </a:p>
        <a:p>
          <a:r>
            <a:rPr lang="en-ZA" sz="1100" b="1" baseline="0">
              <a:solidFill>
                <a:srgbClr val="FF0000"/>
              </a:solidFill>
            </a:rPr>
            <a:t>Note1:  </a:t>
          </a:r>
          <a:r>
            <a:rPr lang="en-ZA" sz="1100" baseline="0"/>
            <a:t>A point of confusion exists in the interpretation of the DEA suggested savings over the period. If the values represent the total savings then these are adjusted to factor the separate values for electrical plant and boilers and furnaces.</a:t>
          </a:r>
          <a:endParaRPr lang="en-ZA" sz="1100" baseline="0">
            <a:solidFill>
              <a:srgbClr val="FF0000"/>
            </a:solidFill>
          </a:endParaRPr>
        </a:p>
      </xdr:txBody>
    </xdr:sp>
    <xdr:clientData/>
  </xdr:twoCellAnchor>
  <xdr:twoCellAnchor>
    <xdr:from>
      <xdr:col>70</xdr:col>
      <xdr:colOff>477434</xdr:colOff>
      <xdr:row>1</xdr:row>
      <xdr:rowOff>20705</xdr:rowOff>
    </xdr:from>
    <xdr:to>
      <xdr:col>78</xdr:col>
      <xdr:colOff>476250</xdr:colOff>
      <xdr:row>16</xdr:row>
      <xdr:rowOff>95250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79</xdr:col>
      <xdr:colOff>348461</xdr:colOff>
      <xdr:row>0</xdr:row>
      <xdr:rowOff>154411</xdr:rowOff>
    </xdr:from>
    <xdr:to>
      <xdr:col>85</xdr:col>
      <xdr:colOff>266818</xdr:colOff>
      <xdr:row>15</xdr:row>
      <xdr:rowOff>165651</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45</xdr:col>
      <xdr:colOff>95251</xdr:colOff>
      <xdr:row>1</xdr:row>
      <xdr:rowOff>138793</xdr:rowOff>
    </xdr:from>
    <xdr:to>
      <xdr:col>51</xdr:col>
      <xdr:colOff>639536</xdr:colOff>
      <xdr:row>22</xdr:row>
      <xdr:rowOff>108856</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57150</xdr:colOff>
      <xdr:row>300</xdr:row>
      <xdr:rowOff>142875</xdr:rowOff>
    </xdr:from>
    <xdr:to>
      <xdr:col>2</xdr:col>
      <xdr:colOff>438149</xdr:colOff>
      <xdr:row>323</xdr:row>
      <xdr:rowOff>18936</xdr:rowOff>
    </xdr:to>
    <xdr:pic>
      <xdr:nvPicPr>
        <xdr:cNvPr id="18" name="Picture 17"/>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a:ext>
          </a:extLst>
        </a:blip>
        <a:srcRect/>
        <a:stretch>
          <a:fillRect/>
        </a:stretch>
      </xdr:blipFill>
      <xdr:spPr bwMode="auto">
        <a:xfrm>
          <a:off x="57150" y="53997225"/>
          <a:ext cx="5753099" cy="36003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266697</xdr:colOff>
      <xdr:row>16</xdr:row>
      <xdr:rowOff>84286</xdr:rowOff>
    </xdr:from>
    <xdr:to>
      <xdr:col>1</xdr:col>
      <xdr:colOff>228597</xdr:colOff>
      <xdr:row>28</xdr:row>
      <xdr:rowOff>27136</xdr:rowOff>
    </xdr:to>
    <xdr:sp macro="" textlink="">
      <xdr:nvSpPr>
        <xdr:cNvPr id="2" name="Left Brace 1"/>
        <xdr:cNvSpPr/>
      </xdr:nvSpPr>
      <xdr:spPr>
        <a:xfrm>
          <a:off x="266697" y="2837011"/>
          <a:ext cx="552450" cy="18859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GB" sz="1100"/>
        </a:p>
      </xdr:txBody>
    </xdr:sp>
    <xdr:clientData/>
  </xdr:twoCellAnchor>
  <xdr:oneCellAnchor>
    <xdr:from>
      <xdr:col>0</xdr:col>
      <xdr:colOff>27133</xdr:colOff>
      <xdr:row>14</xdr:row>
      <xdr:rowOff>190501</xdr:rowOff>
    </xdr:from>
    <xdr:ext cx="257699" cy="1778820"/>
    <xdr:sp macro="" textlink="">
      <xdr:nvSpPr>
        <xdr:cNvPr id="3" name="TextBox 2"/>
        <xdr:cNvSpPr txBox="1"/>
      </xdr:nvSpPr>
      <xdr:spPr>
        <a:xfrm rot="16200000">
          <a:off x="-733427" y="3351361"/>
          <a:ext cx="1778820" cy="257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GB" sz="1100"/>
            <a:t>(i) industry</a:t>
          </a:r>
          <a:r>
            <a:rPr lang="en-GB" sz="1100" baseline="0"/>
            <a:t> output growth</a:t>
          </a:r>
          <a:endParaRPr lang="en-GB" sz="1100"/>
        </a:p>
      </xdr:txBody>
    </xdr:sp>
    <xdr:clientData/>
  </xdr:oneCellAnchor>
  <xdr:twoCellAnchor>
    <xdr:from>
      <xdr:col>0</xdr:col>
      <xdr:colOff>249086</xdr:colOff>
      <xdr:row>29</xdr:row>
      <xdr:rowOff>101896</xdr:rowOff>
    </xdr:from>
    <xdr:to>
      <xdr:col>1</xdr:col>
      <xdr:colOff>210986</xdr:colOff>
      <xdr:row>41</xdr:row>
      <xdr:rowOff>0</xdr:rowOff>
    </xdr:to>
    <xdr:sp macro="" textlink="">
      <xdr:nvSpPr>
        <xdr:cNvPr id="4" name="Left Brace 3"/>
        <xdr:cNvSpPr/>
      </xdr:nvSpPr>
      <xdr:spPr>
        <a:xfrm>
          <a:off x="249086" y="4959646"/>
          <a:ext cx="552450" cy="1143144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GB" sz="1100"/>
        </a:p>
      </xdr:txBody>
    </xdr:sp>
    <xdr:clientData/>
  </xdr:twoCellAnchor>
  <xdr:oneCellAnchor>
    <xdr:from>
      <xdr:col>0</xdr:col>
      <xdr:colOff>5</xdr:colOff>
      <xdr:row>41</xdr:row>
      <xdr:rowOff>0</xdr:rowOff>
    </xdr:from>
    <xdr:ext cx="257699" cy="2255874"/>
    <xdr:sp macro="" textlink="">
      <xdr:nvSpPr>
        <xdr:cNvPr id="5" name="TextBox 4"/>
        <xdr:cNvSpPr txBox="1"/>
      </xdr:nvSpPr>
      <xdr:spPr>
        <a:xfrm rot="16200000">
          <a:off x="-999082" y="14720364"/>
          <a:ext cx="2255874" cy="257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GB" sz="1100"/>
            <a:t>(ii) Energy intensity and efficiency</a:t>
          </a:r>
        </a:p>
      </xdr:txBody>
    </xdr:sp>
    <xdr:clientData/>
  </xdr:oneCellAnchor>
</xdr:wsDr>
</file>

<file path=xl/tables/table1.xml><?xml version="1.0" encoding="utf-8"?>
<table xmlns="http://schemas.openxmlformats.org/spreadsheetml/2006/main" id="263" name="EF" displayName="EF" ref="B75:I133" totalsRowShown="0" headerRowDxfId="31" dataDxfId="30">
  <autoFilter ref="B75:I133"/>
  <tableColumns count="8">
    <tableColumn id="1" name="UK Vector" dataDxfId="29"/>
    <tableColumn id="6" name="Description" dataDxfId="28"/>
    <tableColumn id="2" name="SATIM Code" dataDxfId="27"/>
    <tableColumn id="8" name="SATIM description" dataDxfId="26"/>
    <tableColumn id="3" name="CO2" dataDxfId="25"/>
    <tableColumn id="4" name="CH4" dataDxfId="24"/>
    <tableColumn id="7" name="N2O" dataDxfId="23"/>
    <tableColumn id="5" name="CO2e" dataDxfId="22">
      <calculatedColumnFormula>SUM(EF[[#This Row],[SATIM Code]:[N2O]])</calculatedColumnFormula>
    </tableColumn>
  </tableColumns>
  <tableStyleInfo name="TableStyleMedium12" showFirstColumn="0" showLastColumn="0" showRowStripes="1" showColumnStripes="0"/>
</table>
</file>

<file path=xl/tables/table2.xml><?xml version="1.0" encoding="utf-8"?>
<table xmlns="http://schemas.openxmlformats.org/spreadsheetml/2006/main" id="264" name="Constants.BM_AQ_Emis265" displayName="Constants.BM_AQ_Emis265" ref="E45:I48" totalsRowShown="0">
  <autoFilter ref="E45:I48"/>
  <tableColumns count="5">
    <tableColumn id="1" name="Fueltype"/>
    <tableColumn id="2" name="PM10" dataDxfId="21"/>
    <tableColumn id="3" name="NOX" dataDxfId="20"/>
    <tableColumn id="4" name="SO2" dataDxfId="19"/>
    <tableColumn id="5" name="NMVOC" dataDxfId="18"/>
  </tableColumns>
  <tableStyleInfo name="TableStyleMedium9" showFirstColumn="0" showLastColumn="0" showRowStripes="1" showColumnStripes="0"/>
</table>
</file>

<file path=xl/tables/table3.xml><?xml version="1.0" encoding="utf-8"?>
<table xmlns="http://schemas.openxmlformats.org/spreadsheetml/2006/main" id="25" name="Table25" displayName="Table25" ref="B55:L61" totalsRowShown="0" tableBorderDxfId="17" dataCellStyle="Normal 16 2">
  <autoFilter ref="B55:L61"/>
  <tableColumns count="11">
    <tableColumn id="1" name="Transport" dataDxfId="16" dataCellStyle="Normal 16 2"/>
    <tableColumn id="2" name="Column1" dataDxfId="15" dataCellStyle="Normal 16 2"/>
    <tableColumn id="3" name="Gasoline" dataDxfId="14" dataCellStyle="Normal 16 2"/>
    <tableColumn id="4" name="Diesel" dataDxfId="13" dataCellStyle="Normal 16 2"/>
    <tableColumn id="5" name="Electricity" dataDxfId="12" dataCellStyle="Normal 16 2"/>
    <tableColumn id="6" name="Gas" dataDxfId="11" dataCellStyle="Normal 16 2"/>
    <tableColumn id="7" name="Gasoline2" dataDxfId="10" dataCellStyle="Normal 16 2"/>
    <tableColumn id="8" name="HFO" dataDxfId="9" dataCellStyle="Normal 16 2"/>
    <tableColumn id="9" name="Jet Fuel" dataDxfId="8" dataCellStyle="Normal 16 2"/>
    <tableColumn id="10" name=" LPG" dataDxfId="7" dataCellStyle="Normal 16 2"/>
    <tableColumn id="11" name="Hydrogen" dataDxfId="6" dataCellStyle="Normal 16 2"/>
  </tableColumns>
  <tableStyleInfo name="TableStyleMedium2" showFirstColumn="0" showLastColumn="0" showRowStripes="1" showColumnStripes="0"/>
</table>
</file>

<file path=xl/tables/table4.xml><?xml version="1.0" encoding="utf-8"?>
<table xmlns="http://schemas.openxmlformats.org/spreadsheetml/2006/main" id="45" name="IND_EndUse" displayName="IND_EndUse" ref="A29:B42" totalsRowShown="0" headerRowBorderDxfId="5">
  <autoFilter ref="A29:B42"/>
  <tableColumns count="2">
    <tableColumn id="1" name="Demand_Name" dataDxfId="4" dataCellStyle="Normal 13"/>
    <tableColumn id="2" name="Demand_Code" dataDxfId="3" dataCellStyle="Normal 13"/>
  </tableColumns>
  <tableStyleInfo name="TableStyleMedium2" showFirstColumn="0" showLastColumn="0" showRowStripes="1" showColumnStripes="0"/>
</table>
</file>

<file path=xl/tables/table5.xml><?xml version="1.0" encoding="utf-8"?>
<table xmlns="http://schemas.openxmlformats.org/spreadsheetml/2006/main" id="46" name="IND_Sectors" displayName="IND_Sectors" ref="A9:B17" totalsRowShown="0">
  <autoFilter ref="A9:B17"/>
  <tableColumns count="2">
    <tableColumn id="1" name="Sector_Name" dataDxfId="2" dataCellStyle="Normal 13"/>
    <tableColumn id="2" name="Sector_Code" dataDxfId="1" dataCellStyle="Normal 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
      <a:majorFont>
        <a:latin typeface="Calibri"/>
        <a:ea typeface=""/>
        <a:cs typeface=""/>
        <a:font script="Jpan" typeface="HGｺﾞｼｯｸM"/>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Cambria"/>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4" Type="http://schemas.openxmlformats.org/officeDocument/2006/relationships/table" Target="../tables/table2.xml"/><Relationship Id="rId5" Type="http://schemas.openxmlformats.org/officeDocument/2006/relationships/table" Target="../tables/table3.xml"/><Relationship Id="rId6" Type="http://schemas.openxmlformats.org/officeDocument/2006/relationships/comments" Target="../comments2.xml"/><Relationship Id="rId1" Type="http://schemas.openxmlformats.org/officeDocument/2006/relationships/drawing" Target="../drawings/drawing1.xml"/><Relationship Id="rId2"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5" Type="http://schemas.openxmlformats.org/officeDocument/2006/relationships/comments" Target="../comments3.xml"/><Relationship Id="rId1" Type="http://schemas.openxmlformats.org/officeDocument/2006/relationships/drawing" Target="../drawings/drawing2.xml"/><Relationship Id="rId2"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enableFormatConditionsCalculation="0">
    <tabColor theme="9" tint="-0.249977111117893"/>
  </sheetPr>
  <dimension ref="A1:FV4304"/>
  <sheetViews>
    <sheetView zoomScale="85" zoomScaleNormal="85" zoomScalePageLayoutView="85" workbookViewId="0">
      <pane xSplit="6" ySplit="5" topLeftCell="G6" activePane="bottomRight" state="frozen"/>
      <selection activeCell="K21" sqref="K21"/>
      <selection pane="topRight" activeCell="K21" sqref="K21"/>
      <selection pane="bottomLeft" activeCell="K21" sqref="K21"/>
      <selection pane="bottomRight" activeCell="C4" sqref="C4"/>
    </sheetView>
    <sheetView workbookViewId="1">
      <selection activeCell="J3" sqref="J3"/>
    </sheetView>
  </sheetViews>
  <sheetFormatPr baseColWidth="10" defaultColWidth="8.83203125" defaultRowHeight="13" x14ac:dyDescent="0"/>
  <cols>
    <col min="1" max="1" width="27.33203125" style="424" customWidth="1"/>
    <col min="2" max="2" width="33.5" style="424" customWidth="1"/>
    <col min="3" max="6" width="12.6640625" style="424" customWidth="1"/>
    <col min="7" max="7" width="8.5" style="436" customWidth="1"/>
    <col min="8" max="8" width="8.5" style="442" customWidth="1"/>
    <col min="9" max="35" width="8.5" style="426" customWidth="1"/>
    <col min="36" max="36" width="8.33203125" style="422" customWidth="1"/>
    <col min="37" max="38" width="6.5" style="283" customWidth="1"/>
    <col min="39" max="39" width="8" style="283" customWidth="1"/>
    <col min="40" max="40" width="6.6640625" style="283" customWidth="1"/>
    <col min="41" max="54" width="6.5" style="283" customWidth="1"/>
    <col min="55" max="63" width="6.33203125" style="283" customWidth="1"/>
    <col min="64" max="153" width="8.83203125" style="283"/>
    <col min="154" max="154" width="10.5" style="283" bestFit="1" customWidth="1"/>
    <col min="155" max="155" width="16" style="283" bestFit="1" customWidth="1"/>
    <col min="156" max="158" width="10.5" style="283" bestFit="1" customWidth="1"/>
    <col min="159" max="159" width="16.5" style="283" bestFit="1" customWidth="1"/>
    <col min="160" max="160" width="23.1640625" style="283" bestFit="1" customWidth="1"/>
    <col min="161" max="161" width="22.6640625" style="283" bestFit="1" customWidth="1"/>
    <col min="162" max="162" width="14.1640625" style="283" bestFit="1" customWidth="1"/>
    <col min="163" max="163" width="11" style="283" bestFit="1" customWidth="1"/>
    <col min="164" max="164" width="11.83203125" style="283" bestFit="1" customWidth="1"/>
    <col min="165" max="273" width="8.83203125" style="283"/>
    <col min="274" max="274" width="11.83203125" style="283" customWidth="1"/>
    <col min="275" max="275" width="34.6640625" style="283" customWidth="1"/>
    <col min="276" max="276" width="8.83203125" style="283"/>
    <col min="277" max="301" width="6.5" style="283" customWidth="1"/>
    <col min="302" max="312" width="6.33203125" style="283" customWidth="1"/>
    <col min="313" max="529" width="8.83203125" style="283"/>
    <col min="530" max="530" width="11.83203125" style="283" customWidth="1"/>
    <col min="531" max="531" width="34.6640625" style="283" customWidth="1"/>
    <col min="532" max="532" width="8.83203125" style="283"/>
    <col min="533" max="557" width="6.5" style="283" customWidth="1"/>
    <col min="558" max="568" width="6.33203125" style="283" customWidth="1"/>
    <col min="569" max="785" width="8.83203125" style="283"/>
    <col min="786" max="786" width="11.83203125" style="283" customWidth="1"/>
    <col min="787" max="787" width="34.6640625" style="283" customWidth="1"/>
    <col min="788" max="788" width="8.83203125" style="283"/>
    <col min="789" max="813" width="6.5" style="283" customWidth="1"/>
    <col min="814" max="824" width="6.33203125" style="283" customWidth="1"/>
    <col min="825" max="1041" width="8.83203125" style="283"/>
    <col min="1042" max="1042" width="11.83203125" style="283" customWidth="1"/>
    <col min="1043" max="1043" width="34.6640625" style="283" customWidth="1"/>
    <col min="1044" max="1044" width="8.83203125" style="283"/>
    <col min="1045" max="1069" width="6.5" style="283" customWidth="1"/>
    <col min="1070" max="1080" width="6.33203125" style="283" customWidth="1"/>
    <col min="1081" max="1297" width="8.83203125" style="283"/>
    <col min="1298" max="1298" width="11.83203125" style="283" customWidth="1"/>
    <col min="1299" max="1299" width="34.6640625" style="283" customWidth="1"/>
    <col min="1300" max="1300" width="8.83203125" style="283"/>
    <col min="1301" max="1325" width="6.5" style="283" customWidth="1"/>
    <col min="1326" max="1336" width="6.33203125" style="283" customWidth="1"/>
    <col min="1337" max="1553" width="8.83203125" style="283"/>
    <col min="1554" max="1554" width="11.83203125" style="283" customWidth="1"/>
    <col min="1555" max="1555" width="34.6640625" style="283" customWidth="1"/>
    <col min="1556" max="1556" width="8.83203125" style="283"/>
    <col min="1557" max="1581" width="6.5" style="283" customWidth="1"/>
    <col min="1582" max="1592" width="6.33203125" style="283" customWidth="1"/>
    <col min="1593" max="1809" width="8.83203125" style="283"/>
    <col min="1810" max="1810" width="11.83203125" style="283" customWidth="1"/>
    <col min="1811" max="1811" width="34.6640625" style="283" customWidth="1"/>
    <col min="1812" max="1812" width="8.83203125" style="283"/>
    <col min="1813" max="1837" width="6.5" style="283" customWidth="1"/>
    <col min="1838" max="1848" width="6.33203125" style="283" customWidth="1"/>
    <col min="1849" max="2065" width="8.83203125" style="283"/>
    <col min="2066" max="2066" width="11.83203125" style="283" customWidth="1"/>
    <col min="2067" max="2067" width="34.6640625" style="283" customWidth="1"/>
    <col min="2068" max="2068" width="8.83203125" style="283"/>
    <col min="2069" max="2093" width="6.5" style="283" customWidth="1"/>
    <col min="2094" max="2104" width="6.33203125" style="283" customWidth="1"/>
    <col min="2105" max="2321" width="8.83203125" style="283"/>
    <col min="2322" max="2322" width="11.83203125" style="283" customWidth="1"/>
    <col min="2323" max="2323" width="34.6640625" style="283" customWidth="1"/>
    <col min="2324" max="2324" width="8.83203125" style="283"/>
    <col min="2325" max="2349" width="6.5" style="283" customWidth="1"/>
    <col min="2350" max="2360" width="6.33203125" style="283" customWidth="1"/>
    <col min="2361" max="2577" width="8.83203125" style="283"/>
    <col min="2578" max="2578" width="11.83203125" style="283" customWidth="1"/>
    <col min="2579" max="2579" width="34.6640625" style="283" customWidth="1"/>
    <col min="2580" max="2580" width="8.83203125" style="283"/>
    <col min="2581" max="2605" width="6.5" style="283" customWidth="1"/>
    <col min="2606" max="2616" width="6.33203125" style="283" customWidth="1"/>
    <col min="2617" max="2833" width="8.83203125" style="283"/>
    <col min="2834" max="2834" width="11.83203125" style="283" customWidth="1"/>
    <col min="2835" max="2835" width="34.6640625" style="283" customWidth="1"/>
    <col min="2836" max="2836" width="8.83203125" style="283"/>
    <col min="2837" max="2861" width="6.5" style="283" customWidth="1"/>
    <col min="2862" max="2872" width="6.33203125" style="283" customWidth="1"/>
    <col min="2873" max="3089" width="8.83203125" style="283"/>
    <col min="3090" max="3090" width="11.83203125" style="283" customWidth="1"/>
    <col min="3091" max="3091" width="34.6640625" style="283" customWidth="1"/>
    <col min="3092" max="3092" width="8.83203125" style="283"/>
    <col min="3093" max="3117" width="6.5" style="283" customWidth="1"/>
    <col min="3118" max="3128" width="6.33203125" style="283" customWidth="1"/>
    <col min="3129" max="3345" width="8.83203125" style="283"/>
    <col min="3346" max="3346" width="11.83203125" style="283" customWidth="1"/>
    <col min="3347" max="3347" width="34.6640625" style="283" customWidth="1"/>
    <col min="3348" max="3348" width="8.83203125" style="283"/>
    <col min="3349" max="3373" width="6.5" style="283" customWidth="1"/>
    <col min="3374" max="3384" width="6.33203125" style="283" customWidth="1"/>
    <col min="3385" max="3601" width="8.83203125" style="283"/>
    <col min="3602" max="3602" width="11.83203125" style="283" customWidth="1"/>
    <col min="3603" max="3603" width="34.6640625" style="283" customWidth="1"/>
    <col min="3604" max="3604" width="8.83203125" style="283"/>
    <col min="3605" max="3629" width="6.5" style="283" customWidth="1"/>
    <col min="3630" max="3640" width="6.33203125" style="283" customWidth="1"/>
    <col min="3641" max="3857" width="8.83203125" style="283"/>
    <col min="3858" max="3858" width="11.83203125" style="283" customWidth="1"/>
    <col min="3859" max="3859" width="34.6640625" style="283" customWidth="1"/>
    <col min="3860" max="3860" width="8.83203125" style="283"/>
    <col min="3861" max="3885" width="6.5" style="283" customWidth="1"/>
    <col min="3886" max="3896" width="6.33203125" style="283" customWidth="1"/>
    <col min="3897" max="4113" width="8.83203125" style="283"/>
    <col min="4114" max="4114" width="11.83203125" style="283" customWidth="1"/>
    <col min="4115" max="4115" width="34.6640625" style="283" customWidth="1"/>
    <col min="4116" max="4116" width="8.83203125" style="283"/>
    <col min="4117" max="4141" width="6.5" style="283" customWidth="1"/>
    <col min="4142" max="4152" width="6.33203125" style="283" customWidth="1"/>
    <col min="4153" max="4369" width="8.83203125" style="283"/>
    <col min="4370" max="4370" width="11.83203125" style="283" customWidth="1"/>
    <col min="4371" max="4371" width="34.6640625" style="283" customWidth="1"/>
    <col min="4372" max="4372" width="8.83203125" style="283"/>
    <col min="4373" max="4397" width="6.5" style="283" customWidth="1"/>
    <col min="4398" max="4408" width="6.33203125" style="283" customWidth="1"/>
    <col min="4409" max="4625" width="8.83203125" style="283"/>
    <col min="4626" max="4626" width="11.83203125" style="283" customWidth="1"/>
    <col min="4627" max="4627" width="34.6640625" style="283" customWidth="1"/>
    <col min="4628" max="4628" width="8.83203125" style="283"/>
    <col min="4629" max="4653" width="6.5" style="283" customWidth="1"/>
    <col min="4654" max="4664" width="6.33203125" style="283" customWidth="1"/>
    <col min="4665" max="4881" width="8.83203125" style="283"/>
    <col min="4882" max="4882" width="11.83203125" style="283" customWidth="1"/>
    <col min="4883" max="4883" width="34.6640625" style="283" customWidth="1"/>
    <col min="4884" max="4884" width="8.83203125" style="283"/>
    <col min="4885" max="4909" width="6.5" style="283" customWidth="1"/>
    <col min="4910" max="4920" width="6.33203125" style="283" customWidth="1"/>
    <col min="4921" max="5137" width="8.83203125" style="283"/>
    <col min="5138" max="5138" width="11.83203125" style="283" customWidth="1"/>
    <col min="5139" max="5139" width="34.6640625" style="283" customWidth="1"/>
    <col min="5140" max="5140" width="8.83203125" style="283"/>
    <col min="5141" max="5165" width="6.5" style="283" customWidth="1"/>
    <col min="5166" max="5176" width="6.33203125" style="283" customWidth="1"/>
    <col min="5177" max="5393" width="8.83203125" style="283"/>
    <col min="5394" max="5394" width="11.83203125" style="283" customWidth="1"/>
    <col min="5395" max="5395" width="34.6640625" style="283" customWidth="1"/>
    <col min="5396" max="5396" width="8.83203125" style="283"/>
    <col min="5397" max="5421" width="6.5" style="283" customWidth="1"/>
    <col min="5422" max="5432" width="6.33203125" style="283" customWidth="1"/>
    <col min="5433" max="5649" width="8.83203125" style="283"/>
    <col min="5650" max="5650" width="11.83203125" style="283" customWidth="1"/>
    <col min="5651" max="5651" width="34.6640625" style="283" customWidth="1"/>
    <col min="5652" max="5652" width="8.83203125" style="283"/>
    <col min="5653" max="5677" width="6.5" style="283" customWidth="1"/>
    <col min="5678" max="5688" width="6.33203125" style="283" customWidth="1"/>
    <col min="5689" max="5905" width="8.83203125" style="283"/>
    <col min="5906" max="5906" width="11.83203125" style="283" customWidth="1"/>
    <col min="5907" max="5907" width="34.6640625" style="283" customWidth="1"/>
    <col min="5908" max="5908" width="8.83203125" style="283"/>
    <col min="5909" max="5933" width="6.5" style="283" customWidth="1"/>
    <col min="5934" max="5944" width="6.33203125" style="283" customWidth="1"/>
    <col min="5945" max="6161" width="8.83203125" style="283"/>
    <col min="6162" max="6162" width="11.83203125" style="283" customWidth="1"/>
    <col min="6163" max="6163" width="34.6640625" style="283" customWidth="1"/>
    <col min="6164" max="6164" width="8.83203125" style="283"/>
    <col min="6165" max="6189" width="6.5" style="283" customWidth="1"/>
    <col min="6190" max="6200" width="6.33203125" style="283" customWidth="1"/>
    <col min="6201" max="6417" width="8.83203125" style="283"/>
    <col min="6418" max="6418" width="11.83203125" style="283" customWidth="1"/>
    <col min="6419" max="6419" width="34.6640625" style="283" customWidth="1"/>
    <col min="6420" max="6420" width="8.83203125" style="283"/>
    <col min="6421" max="6445" width="6.5" style="283" customWidth="1"/>
    <col min="6446" max="6456" width="6.33203125" style="283" customWidth="1"/>
    <col min="6457" max="6673" width="8.83203125" style="283"/>
    <col min="6674" max="6674" width="11.83203125" style="283" customWidth="1"/>
    <col min="6675" max="6675" width="34.6640625" style="283" customWidth="1"/>
    <col min="6676" max="6676" width="8.83203125" style="283"/>
    <col min="6677" max="6701" width="6.5" style="283" customWidth="1"/>
    <col min="6702" max="6712" width="6.33203125" style="283" customWidth="1"/>
    <col min="6713" max="6929" width="8.83203125" style="283"/>
    <col min="6930" max="6930" width="11.83203125" style="283" customWidth="1"/>
    <col min="6931" max="6931" width="34.6640625" style="283" customWidth="1"/>
    <col min="6932" max="6932" width="8.83203125" style="283"/>
    <col min="6933" max="6957" width="6.5" style="283" customWidth="1"/>
    <col min="6958" max="6968" width="6.33203125" style="283" customWidth="1"/>
    <col min="6969" max="7185" width="8.83203125" style="283"/>
    <col min="7186" max="7186" width="11.83203125" style="283" customWidth="1"/>
    <col min="7187" max="7187" width="34.6640625" style="283" customWidth="1"/>
    <col min="7188" max="7188" width="8.83203125" style="283"/>
    <col min="7189" max="7213" width="6.5" style="283" customWidth="1"/>
    <col min="7214" max="7224" width="6.33203125" style="283" customWidth="1"/>
    <col min="7225" max="7441" width="8.83203125" style="283"/>
    <col min="7442" max="7442" width="11.83203125" style="283" customWidth="1"/>
    <col min="7443" max="7443" width="34.6640625" style="283" customWidth="1"/>
    <col min="7444" max="7444" width="8.83203125" style="283"/>
    <col min="7445" max="7469" width="6.5" style="283" customWidth="1"/>
    <col min="7470" max="7480" width="6.33203125" style="283" customWidth="1"/>
    <col min="7481" max="7697" width="8.83203125" style="283"/>
    <col min="7698" max="7698" width="11.83203125" style="283" customWidth="1"/>
    <col min="7699" max="7699" width="34.6640625" style="283" customWidth="1"/>
    <col min="7700" max="7700" width="8.83203125" style="283"/>
    <col min="7701" max="7725" width="6.5" style="283" customWidth="1"/>
    <col min="7726" max="7736" width="6.33203125" style="283" customWidth="1"/>
    <col min="7737" max="7953" width="8.83203125" style="283"/>
    <col min="7954" max="7954" width="11.83203125" style="283" customWidth="1"/>
    <col min="7955" max="7955" width="34.6640625" style="283" customWidth="1"/>
    <col min="7956" max="7956" width="8.83203125" style="283"/>
    <col min="7957" max="7981" width="6.5" style="283" customWidth="1"/>
    <col min="7982" max="7992" width="6.33203125" style="283" customWidth="1"/>
    <col min="7993" max="8209" width="8.83203125" style="283"/>
    <col min="8210" max="8210" width="11.83203125" style="283" customWidth="1"/>
    <col min="8211" max="8211" width="34.6640625" style="283" customWidth="1"/>
    <col min="8212" max="8212" width="8.83203125" style="283"/>
    <col min="8213" max="8237" width="6.5" style="283" customWidth="1"/>
    <col min="8238" max="8248" width="6.33203125" style="283" customWidth="1"/>
    <col min="8249" max="8465" width="8.83203125" style="283"/>
    <col min="8466" max="8466" width="11.83203125" style="283" customWidth="1"/>
    <col min="8467" max="8467" width="34.6640625" style="283" customWidth="1"/>
    <col min="8468" max="8468" width="8.83203125" style="283"/>
    <col min="8469" max="8493" width="6.5" style="283" customWidth="1"/>
    <col min="8494" max="8504" width="6.33203125" style="283" customWidth="1"/>
    <col min="8505" max="8721" width="8.83203125" style="283"/>
    <col min="8722" max="8722" width="11.83203125" style="283" customWidth="1"/>
    <col min="8723" max="8723" width="34.6640625" style="283" customWidth="1"/>
    <col min="8724" max="8724" width="8.83203125" style="283"/>
    <col min="8725" max="8749" width="6.5" style="283" customWidth="1"/>
    <col min="8750" max="8760" width="6.33203125" style="283" customWidth="1"/>
    <col min="8761" max="8977" width="8.83203125" style="283"/>
    <col min="8978" max="8978" width="11.83203125" style="283" customWidth="1"/>
    <col min="8979" max="8979" width="34.6640625" style="283" customWidth="1"/>
    <col min="8980" max="8980" width="8.83203125" style="283"/>
    <col min="8981" max="9005" width="6.5" style="283" customWidth="1"/>
    <col min="9006" max="9016" width="6.33203125" style="283" customWidth="1"/>
    <col min="9017" max="9233" width="8.83203125" style="283"/>
    <col min="9234" max="9234" width="11.83203125" style="283" customWidth="1"/>
    <col min="9235" max="9235" width="34.6640625" style="283" customWidth="1"/>
    <col min="9236" max="9236" width="8.83203125" style="283"/>
    <col min="9237" max="9261" width="6.5" style="283" customWidth="1"/>
    <col min="9262" max="9272" width="6.33203125" style="283" customWidth="1"/>
    <col min="9273" max="9489" width="8.83203125" style="283"/>
    <col min="9490" max="9490" width="11.83203125" style="283" customWidth="1"/>
    <col min="9491" max="9491" width="34.6640625" style="283" customWidth="1"/>
    <col min="9492" max="9492" width="8.83203125" style="283"/>
    <col min="9493" max="9517" width="6.5" style="283" customWidth="1"/>
    <col min="9518" max="9528" width="6.33203125" style="283" customWidth="1"/>
    <col min="9529" max="9745" width="8.83203125" style="283"/>
    <col min="9746" max="9746" width="11.83203125" style="283" customWidth="1"/>
    <col min="9747" max="9747" width="34.6640625" style="283" customWidth="1"/>
    <col min="9748" max="9748" width="8.83203125" style="283"/>
    <col min="9749" max="9773" width="6.5" style="283" customWidth="1"/>
    <col min="9774" max="9784" width="6.33203125" style="283" customWidth="1"/>
    <col min="9785" max="10001" width="8.83203125" style="283"/>
    <col min="10002" max="10002" width="11.83203125" style="283" customWidth="1"/>
    <col min="10003" max="10003" width="34.6640625" style="283" customWidth="1"/>
    <col min="10004" max="10004" width="8.83203125" style="283"/>
    <col min="10005" max="10029" width="6.5" style="283" customWidth="1"/>
    <col min="10030" max="10040" width="6.33203125" style="283" customWidth="1"/>
    <col min="10041" max="10257" width="8.83203125" style="283"/>
    <col min="10258" max="10258" width="11.83203125" style="283" customWidth="1"/>
    <col min="10259" max="10259" width="34.6640625" style="283" customWidth="1"/>
    <col min="10260" max="10260" width="8.83203125" style="283"/>
    <col min="10261" max="10285" width="6.5" style="283" customWidth="1"/>
    <col min="10286" max="10296" width="6.33203125" style="283" customWidth="1"/>
    <col min="10297" max="10513" width="8.83203125" style="283"/>
    <col min="10514" max="10514" width="11.83203125" style="283" customWidth="1"/>
    <col min="10515" max="10515" width="34.6640625" style="283" customWidth="1"/>
    <col min="10516" max="10516" width="8.83203125" style="283"/>
    <col min="10517" max="10541" width="6.5" style="283" customWidth="1"/>
    <col min="10542" max="10552" width="6.33203125" style="283" customWidth="1"/>
    <col min="10553" max="10769" width="8.83203125" style="283"/>
    <col min="10770" max="10770" width="11.83203125" style="283" customWidth="1"/>
    <col min="10771" max="10771" width="34.6640625" style="283" customWidth="1"/>
    <col min="10772" max="10772" width="8.83203125" style="283"/>
    <col min="10773" max="10797" width="6.5" style="283" customWidth="1"/>
    <col min="10798" max="10808" width="6.33203125" style="283" customWidth="1"/>
    <col min="10809" max="11025" width="8.83203125" style="283"/>
    <col min="11026" max="11026" width="11.83203125" style="283" customWidth="1"/>
    <col min="11027" max="11027" width="34.6640625" style="283" customWidth="1"/>
    <col min="11028" max="11028" width="8.83203125" style="283"/>
    <col min="11029" max="11053" width="6.5" style="283" customWidth="1"/>
    <col min="11054" max="11064" width="6.33203125" style="283" customWidth="1"/>
    <col min="11065" max="11281" width="8.83203125" style="283"/>
    <col min="11282" max="11282" width="11.83203125" style="283" customWidth="1"/>
    <col min="11283" max="11283" width="34.6640625" style="283" customWidth="1"/>
    <col min="11284" max="11284" width="8.83203125" style="283"/>
    <col min="11285" max="11309" width="6.5" style="283" customWidth="1"/>
    <col min="11310" max="11320" width="6.33203125" style="283" customWidth="1"/>
    <col min="11321" max="11537" width="8.83203125" style="283"/>
    <col min="11538" max="11538" width="11.83203125" style="283" customWidth="1"/>
    <col min="11539" max="11539" width="34.6640625" style="283" customWidth="1"/>
    <col min="11540" max="11540" width="8.83203125" style="283"/>
    <col min="11541" max="11565" width="6.5" style="283" customWidth="1"/>
    <col min="11566" max="11576" width="6.33203125" style="283" customWidth="1"/>
    <col min="11577" max="11793" width="8.83203125" style="283"/>
    <col min="11794" max="11794" width="11.83203125" style="283" customWidth="1"/>
    <col min="11795" max="11795" width="34.6640625" style="283" customWidth="1"/>
    <col min="11796" max="11796" width="8.83203125" style="283"/>
    <col min="11797" max="11821" width="6.5" style="283" customWidth="1"/>
    <col min="11822" max="11832" width="6.33203125" style="283" customWidth="1"/>
    <col min="11833" max="12049" width="8.83203125" style="283"/>
    <col min="12050" max="12050" width="11.83203125" style="283" customWidth="1"/>
    <col min="12051" max="12051" width="34.6640625" style="283" customWidth="1"/>
    <col min="12052" max="12052" width="8.83203125" style="283"/>
    <col min="12053" max="12077" width="6.5" style="283" customWidth="1"/>
    <col min="12078" max="12088" width="6.33203125" style="283" customWidth="1"/>
    <col min="12089" max="12305" width="8.83203125" style="283"/>
    <col min="12306" max="12306" width="11.83203125" style="283" customWidth="1"/>
    <col min="12307" max="12307" width="34.6640625" style="283" customWidth="1"/>
    <col min="12308" max="12308" width="8.83203125" style="283"/>
    <col min="12309" max="12333" width="6.5" style="283" customWidth="1"/>
    <col min="12334" max="12344" width="6.33203125" style="283" customWidth="1"/>
    <col min="12345" max="12561" width="8.83203125" style="283"/>
    <col min="12562" max="12562" width="11.83203125" style="283" customWidth="1"/>
    <col min="12563" max="12563" width="34.6640625" style="283" customWidth="1"/>
    <col min="12564" max="12564" width="8.83203125" style="283"/>
    <col min="12565" max="12589" width="6.5" style="283" customWidth="1"/>
    <col min="12590" max="12600" width="6.33203125" style="283" customWidth="1"/>
    <col min="12601" max="12817" width="8.83203125" style="283"/>
    <col min="12818" max="12818" width="11.83203125" style="283" customWidth="1"/>
    <col min="12819" max="12819" width="34.6640625" style="283" customWidth="1"/>
    <col min="12820" max="12820" width="8.83203125" style="283"/>
    <col min="12821" max="12845" width="6.5" style="283" customWidth="1"/>
    <col min="12846" max="12856" width="6.33203125" style="283" customWidth="1"/>
    <col min="12857" max="13073" width="8.83203125" style="283"/>
    <col min="13074" max="13074" width="11.83203125" style="283" customWidth="1"/>
    <col min="13075" max="13075" width="34.6640625" style="283" customWidth="1"/>
    <col min="13076" max="13076" width="8.83203125" style="283"/>
    <col min="13077" max="13101" width="6.5" style="283" customWidth="1"/>
    <col min="13102" max="13112" width="6.33203125" style="283" customWidth="1"/>
    <col min="13113" max="13329" width="8.83203125" style="283"/>
    <col min="13330" max="13330" width="11.83203125" style="283" customWidth="1"/>
    <col min="13331" max="13331" width="34.6640625" style="283" customWidth="1"/>
    <col min="13332" max="13332" width="8.83203125" style="283"/>
    <col min="13333" max="13357" width="6.5" style="283" customWidth="1"/>
    <col min="13358" max="13368" width="6.33203125" style="283" customWidth="1"/>
    <col min="13369" max="13585" width="8.83203125" style="283"/>
    <col min="13586" max="13586" width="11.83203125" style="283" customWidth="1"/>
    <col min="13587" max="13587" width="34.6640625" style="283" customWidth="1"/>
    <col min="13588" max="13588" width="8.83203125" style="283"/>
    <col min="13589" max="13613" width="6.5" style="283" customWidth="1"/>
    <col min="13614" max="13624" width="6.33203125" style="283" customWidth="1"/>
    <col min="13625" max="13841" width="8.83203125" style="283"/>
    <col min="13842" max="13842" width="11.83203125" style="283" customWidth="1"/>
    <col min="13843" max="13843" width="34.6640625" style="283" customWidth="1"/>
    <col min="13844" max="13844" width="8.83203125" style="283"/>
    <col min="13845" max="13869" width="6.5" style="283" customWidth="1"/>
    <col min="13870" max="13880" width="6.33203125" style="283" customWidth="1"/>
    <col min="13881" max="14097" width="8.83203125" style="283"/>
    <col min="14098" max="14098" width="11.83203125" style="283" customWidth="1"/>
    <col min="14099" max="14099" width="34.6640625" style="283" customWidth="1"/>
    <col min="14100" max="14100" width="8.83203125" style="283"/>
    <col min="14101" max="14125" width="6.5" style="283" customWidth="1"/>
    <col min="14126" max="14136" width="6.33203125" style="283" customWidth="1"/>
    <col min="14137" max="14353" width="8.83203125" style="283"/>
    <col min="14354" max="14354" width="11.83203125" style="283" customWidth="1"/>
    <col min="14355" max="14355" width="34.6640625" style="283" customWidth="1"/>
    <col min="14356" max="14356" width="8.83203125" style="283"/>
    <col min="14357" max="14381" width="6.5" style="283" customWidth="1"/>
    <col min="14382" max="14392" width="6.33203125" style="283" customWidth="1"/>
    <col min="14393" max="14609" width="8.83203125" style="283"/>
    <col min="14610" max="14610" width="11.83203125" style="283" customWidth="1"/>
    <col min="14611" max="14611" width="34.6640625" style="283" customWidth="1"/>
    <col min="14612" max="14612" width="8.83203125" style="283"/>
    <col min="14613" max="14637" width="6.5" style="283" customWidth="1"/>
    <col min="14638" max="14648" width="6.33203125" style="283" customWidth="1"/>
    <col min="14649" max="14865" width="8.83203125" style="283"/>
    <col min="14866" max="14866" width="11.83203125" style="283" customWidth="1"/>
    <col min="14867" max="14867" width="34.6640625" style="283" customWidth="1"/>
    <col min="14868" max="14868" width="8.83203125" style="283"/>
    <col min="14869" max="14893" width="6.5" style="283" customWidth="1"/>
    <col min="14894" max="14904" width="6.33203125" style="283" customWidth="1"/>
    <col min="14905" max="15121" width="8.83203125" style="283"/>
    <col min="15122" max="15122" width="11.83203125" style="283" customWidth="1"/>
    <col min="15123" max="15123" width="34.6640625" style="283" customWidth="1"/>
    <col min="15124" max="15124" width="8.83203125" style="283"/>
    <col min="15125" max="15149" width="6.5" style="283" customWidth="1"/>
    <col min="15150" max="15160" width="6.33203125" style="283" customWidth="1"/>
    <col min="15161" max="15377" width="8.83203125" style="283"/>
    <col min="15378" max="15378" width="11.83203125" style="283" customWidth="1"/>
    <col min="15379" max="15379" width="34.6640625" style="283" customWidth="1"/>
    <col min="15380" max="15380" width="8.83203125" style="283"/>
    <col min="15381" max="15405" width="6.5" style="283" customWidth="1"/>
    <col min="15406" max="15416" width="6.33203125" style="283" customWidth="1"/>
    <col min="15417" max="15633" width="8.83203125" style="283"/>
    <col min="15634" max="15634" width="11.83203125" style="283" customWidth="1"/>
    <col min="15635" max="15635" width="34.6640625" style="283" customWidth="1"/>
    <col min="15636" max="15636" width="8.83203125" style="283"/>
    <col min="15637" max="15661" width="6.5" style="283" customWidth="1"/>
    <col min="15662" max="15672" width="6.33203125" style="283" customWidth="1"/>
    <col min="15673" max="15889" width="8.83203125" style="283"/>
    <col min="15890" max="15890" width="11.83203125" style="283" customWidth="1"/>
    <col min="15891" max="15891" width="34.6640625" style="283" customWidth="1"/>
    <col min="15892" max="15892" width="8.83203125" style="283"/>
    <col min="15893" max="15917" width="6.5" style="283" customWidth="1"/>
    <col min="15918" max="15928" width="6.33203125" style="283" customWidth="1"/>
    <col min="15929" max="16145" width="8.83203125" style="283"/>
    <col min="16146" max="16146" width="11.83203125" style="283" customWidth="1"/>
    <col min="16147" max="16147" width="34.6640625" style="283" customWidth="1"/>
    <col min="16148" max="16148" width="8.83203125" style="283"/>
    <col min="16149" max="16173" width="6.5" style="283" customWidth="1"/>
    <col min="16174" max="16184" width="6.33203125" style="283" customWidth="1"/>
    <col min="16185" max="16384" width="8.83203125" style="283"/>
  </cols>
  <sheetData>
    <row r="1" spans="1:178" s="467" customFormat="1" ht="18">
      <c r="M1" s="468"/>
      <c r="N1" s="468"/>
      <c r="O1" s="468"/>
      <c r="P1" s="468"/>
      <c r="Q1" s="468"/>
      <c r="R1" s="468"/>
      <c r="S1" s="468"/>
      <c r="T1" s="468"/>
      <c r="U1" s="468"/>
      <c r="V1" s="468"/>
      <c r="W1" s="468"/>
      <c r="X1" s="468"/>
      <c r="Y1" s="468"/>
      <c r="Z1" s="468"/>
      <c r="AA1" s="468"/>
      <c r="AB1" s="468"/>
      <c r="AC1" s="468"/>
      <c r="AD1" s="468"/>
      <c r="AE1" s="468"/>
      <c r="AF1" s="468"/>
      <c r="AG1" s="468"/>
      <c r="AH1" s="468"/>
      <c r="AI1" s="468"/>
      <c r="AJ1" s="483" t="s">
        <v>816</v>
      </c>
      <c r="ER1" s="468"/>
      <c r="ES1" s="468"/>
      <c r="ET1" s="468"/>
      <c r="EU1" s="468"/>
      <c r="EV1" s="468"/>
      <c r="EW1" s="468"/>
      <c r="EX1" s="468"/>
      <c r="EY1" s="468"/>
      <c r="EZ1" s="468"/>
      <c r="FA1" s="468"/>
      <c r="FB1" s="468"/>
      <c r="FC1" s="468"/>
      <c r="FD1" s="468"/>
      <c r="FE1" s="468"/>
      <c r="FF1" s="468"/>
      <c r="FG1" s="468"/>
      <c r="FH1" s="468"/>
      <c r="FI1" s="468"/>
      <c r="FJ1" s="468"/>
      <c r="FK1" s="468"/>
      <c r="FL1" s="468"/>
      <c r="FM1" s="468"/>
      <c r="FN1" s="468"/>
      <c r="FO1" s="468"/>
      <c r="FP1" s="468"/>
      <c r="FQ1" s="468"/>
      <c r="FR1" s="468"/>
      <c r="FS1" s="468"/>
      <c r="FT1" s="468"/>
      <c r="FU1" s="468"/>
      <c r="FV1" s="468"/>
    </row>
    <row r="2" spans="1:178" s="467" customFormat="1" ht="14" thickBot="1">
      <c r="A2" s="468"/>
      <c r="B2" s="210" t="s">
        <v>164</v>
      </c>
      <c r="C2" s="36" t="s">
        <v>202</v>
      </c>
      <c r="D2" s="468"/>
      <c r="E2" s="480"/>
      <c r="F2" s="468"/>
      <c r="G2" s="469" t="s">
        <v>535</v>
      </c>
      <c r="H2" s="469"/>
      <c r="I2" s="469"/>
      <c r="J2" s="469"/>
      <c r="K2" s="469"/>
      <c r="L2" s="469"/>
      <c r="M2" s="469"/>
      <c r="N2" s="469"/>
      <c r="O2" s="469"/>
      <c r="P2" s="469"/>
      <c r="Q2" s="469"/>
      <c r="R2" s="469"/>
      <c r="S2" s="469"/>
      <c r="T2" s="469"/>
      <c r="U2" s="469"/>
      <c r="V2" s="469"/>
      <c r="W2" s="469"/>
      <c r="X2" s="469"/>
      <c r="Y2" s="469"/>
      <c r="Z2" s="469"/>
      <c r="AA2" s="469"/>
      <c r="AB2" s="469"/>
      <c r="AC2" s="469"/>
      <c r="AD2" s="469"/>
      <c r="AE2" s="469"/>
      <c r="AF2" s="469"/>
      <c r="AG2" s="469"/>
      <c r="AH2" s="469"/>
      <c r="AI2" s="469"/>
      <c r="AJ2" s="470">
        <v>1</v>
      </c>
      <c r="AK2" s="471">
        <v>1</v>
      </c>
      <c r="AL2" s="471">
        <v>1</v>
      </c>
      <c r="AM2" s="471">
        <v>1</v>
      </c>
      <c r="AN2" s="471">
        <v>1</v>
      </c>
      <c r="AO2" s="471">
        <v>1</v>
      </c>
      <c r="AP2" s="471">
        <v>1</v>
      </c>
      <c r="AQ2" s="471">
        <v>1</v>
      </c>
      <c r="AR2" s="471">
        <v>1</v>
      </c>
      <c r="AS2" s="471">
        <v>1</v>
      </c>
      <c r="AT2" s="471">
        <v>1</v>
      </c>
      <c r="AU2" s="471">
        <v>1</v>
      </c>
      <c r="AV2" s="471">
        <v>1</v>
      </c>
      <c r="AW2" s="471">
        <v>1</v>
      </c>
      <c r="AX2" s="471">
        <v>1</v>
      </c>
      <c r="AY2" s="471">
        <v>1</v>
      </c>
      <c r="AZ2" s="471">
        <v>1</v>
      </c>
      <c r="BA2" s="471">
        <v>1</v>
      </c>
      <c r="BB2" s="471">
        <v>1</v>
      </c>
      <c r="BC2" s="471">
        <v>1</v>
      </c>
      <c r="BD2" s="471">
        <v>1</v>
      </c>
      <c r="BE2" s="471">
        <v>1</v>
      </c>
      <c r="BF2" s="471">
        <v>1</v>
      </c>
      <c r="BG2" s="471">
        <v>1</v>
      </c>
      <c r="BH2" s="471">
        <v>1</v>
      </c>
      <c r="BI2" s="471">
        <v>1</v>
      </c>
      <c r="BJ2" s="471">
        <v>1</v>
      </c>
      <c r="BK2" s="471">
        <v>1</v>
      </c>
      <c r="BL2" s="471">
        <v>2</v>
      </c>
      <c r="BM2" s="471">
        <v>2</v>
      </c>
      <c r="BN2" s="471">
        <v>2</v>
      </c>
      <c r="BO2" s="471">
        <v>2</v>
      </c>
      <c r="BP2" s="471">
        <v>2</v>
      </c>
      <c r="BQ2" s="471">
        <v>2</v>
      </c>
      <c r="BR2" s="471">
        <v>2</v>
      </c>
      <c r="BS2" s="471">
        <v>2</v>
      </c>
      <c r="BT2" s="471">
        <v>2</v>
      </c>
      <c r="BU2" s="471">
        <v>2</v>
      </c>
      <c r="BV2" s="471">
        <v>2</v>
      </c>
      <c r="BW2" s="471">
        <v>2</v>
      </c>
      <c r="BX2" s="471">
        <v>2</v>
      </c>
      <c r="BY2" s="471">
        <v>2</v>
      </c>
      <c r="BZ2" s="471">
        <v>2</v>
      </c>
      <c r="CA2" s="471">
        <v>2</v>
      </c>
      <c r="CB2" s="471">
        <v>2</v>
      </c>
      <c r="CC2" s="471">
        <v>2</v>
      </c>
      <c r="CD2" s="471">
        <v>2</v>
      </c>
      <c r="CE2" s="471">
        <v>2</v>
      </c>
      <c r="CF2" s="471">
        <v>2</v>
      </c>
      <c r="CG2" s="471">
        <v>2</v>
      </c>
      <c r="CH2" s="471">
        <v>2</v>
      </c>
      <c r="CI2" s="471">
        <v>2</v>
      </c>
      <c r="CJ2" s="471">
        <v>2</v>
      </c>
      <c r="CK2" s="471">
        <v>2</v>
      </c>
      <c r="CL2" s="471">
        <v>2</v>
      </c>
      <c r="CM2" s="471">
        <v>2</v>
      </c>
      <c r="CN2" s="471">
        <v>3</v>
      </c>
      <c r="CO2" s="471">
        <v>3</v>
      </c>
      <c r="CP2" s="471">
        <v>3</v>
      </c>
      <c r="CQ2" s="471">
        <v>3</v>
      </c>
      <c r="CR2" s="471">
        <v>3</v>
      </c>
      <c r="CS2" s="471">
        <v>3</v>
      </c>
      <c r="CT2" s="471">
        <v>3</v>
      </c>
      <c r="CU2" s="471">
        <v>3</v>
      </c>
      <c r="CV2" s="471">
        <v>3</v>
      </c>
      <c r="CW2" s="471">
        <v>3</v>
      </c>
      <c r="CX2" s="471">
        <v>3</v>
      </c>
      <c r="CY2" s="471">
        <v>3</v>
      </c>
      <c r="CZ2" s="471">
        <v>3</v>
      </c>
      <c r="DA2" s="471">
        <v>3</v>
      </c>
      <c r="DB2" s="471">
        <v>3</v>
      </c>
      <c r="DC2" s="471">
        <v>3</v>
      </c>
      <c r="DD2" s="471">
        <v>3</v>
      </c>
      <c r="DE2" s="471">
        <v>3</v>
      </c>
      <c r="DF2" s="471">
        <v>3</v>
      </c>
      <c r="DG2" s="471">
        <v>3</v>
      </c>
      <c r="DH2" s="471">
        <v>3</v>
      </c>
      <c r="DI2" s="471">
        <v>3</v>
      </c>
      <c r="DJ2" s="471">
        <v>3</v>
      </c>
      <c r="DK2" s="471">
        <v>3</v>
      </c>
      <c r="DL2" s="471">
        <v>3</v>
      </c>
      <c r="DM2" s="471">
        <v>3</v>
      </c>
      <c r="DN2" s="471">
        <v>3</v>
      </c>
      <c r="DO2" s="471">
        <v>3</v>
      </c>
      <c r="DP2" s="471">
        <v>4</v>
      </c>
      <c r="DQ2" s="471">
        <v>4</v>
      </c>
      <c r="DR2" s="471">
        <v>4</v>
      </c>
      <c r="DS2" s="471">
        <v>4</v>
      </c>
      <c r="DT2" s="471">
        <v>4</v>
      </c>
      <c r="DU2" s="471">
        <v>4</v>
      </c>
      <c r="DV2" s="471">
        <v>4</v>
      </c>
      <c r="DW2" s="471">
        <v>4</v>
      </c>
      <c r="DX2" s="471">
        <v>4</v>
      </c>
      <c r="DY2" s="471">
        <v>4</v>
      </c>
      <c r="DZ2" s="471">
        <v>4</v>
      </c>
      <c r="EA2" s="471">
        <v>4</v>
      </c>
      <c r="EB2" s="471">
        <v>4</v>
      </c>
      <c r="EC2" s="471">
        <v>4</v>
      </c>
      <c r="ED2" s="471">
        <v>4</v>
      </c>
      <c r="EE2" s="471">
        <v>4</v>
      </c>
      <c r="EF2" s="471">
        <v>4</v>
      </c>
      <c r="EG2" s="471">
        <v>4</v>
      </c>
      <c r="EH2" s="471">
        <v>4</v>
      </c>
      <c r="EI2" s="471">
        <v>4</v>
      </c>
      <c r="EJ2" s="471">
        <v>4</v>
      </c>
      <c r="EK2" s="471">
        <v>4</v>
      </c>
      <c r="EL2" s="471">
        <v>4</v>
      </c>
      <c r="EM2" s="471">
        <v>4</v>
      </c>
      <c r="EN2" s="471">
        <v>4</v>
      </c>
      <c r="EO2" s="471">
        <v>4</v>
      </c>
      <c r="EP2" s="471">
        <v>4</v>
      </c>
      <c r="EQ2" s="471">
        <v>4</v>
      </c>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row>
    <row r="3" spans="1:178" s="467" customFormat="1" ht="19" thickBot="1">
      <c r="A3" s="468"/>
      <c r="B3" s="197" t="s">
        <v>986</v>
      </c>
      <c r="C3" s="37">
        <v>1</v>
      </c>
      <c r="F3" s="468"/>
      <c r="G3" s="479">
        <v>2006</v>
      </c>
      <c r="H3" s="472">
        <v>2007</v>
      </c>
      <c r="I3" s="473">
        <v>2008</v>
      </c>
      <c r="J3" s="473">
        <v>2009</v>
      </c>
      <c r="K3" s="473">
        <v>2010</v>
      </c>
      <c r="L3" s="473">
        <v>2011</v>
      </c>
      <c r="M3" s="473">
        <v>2012</v>
      </c>
      <c r="N3" s="473">
        <v>2013</v>
      </c>
      <c r="O3" s="473">
        <v>2014</v>
      </c>
      <c r="P3" s="473">
        <v>2015</v>
      </c>
      <c r="Q3" s="473">
        <v>2016</v>
      </c>
      <c r="R3" s="473">
        <v>2017</v>
      </c>
      <c r="S3" s="473">
        <v>2018</v>
      </c>
      <c r="T3" s="473">
        <v>2019</v>
      </c>
      <c r="U3" s="473">
        <v>2020</v>
      </c>
      <c r="V3" s="473">
        <v>2021</v>
      </c>
      <c r="W3" s="473">
        <v>2022</v>
      </c>
      <c r="X3" s="473">
        <v>2023</v>
      </c>
      <c r="Y3" s="473">
        <v>2024</v>
      </c>
      <c r="Z3" s="473">
        <v>2025</v>
      </c>
      <c r="AA3" s="473">
        <v>2026</v>
      </c>
      <c r="AB3" s="473">
        <v>2027</v>
      </c>
      <c r="AC3" s="473">
        <v>2028</v>
      </c>
      <c r="AD3" s="473">
        <v>2029</v>
      </c>
      <c r="AE3" s="473">
        <v>2030</v>
      </c>
      <c r="AF3" s="473">
        <v>2035</v>
      </c>
      <c r="AG3" s="473">
        <v>2040</v>
      </c>
      <c r="AH3" s="473">
        <v>2045</v>
      </c>
      <c r="AI3" s="473">
        <v>2050</v>
      </c>
      <c r="AJ3" s="470">
        <v>2007</v>
      </c>
      <c r="AK3" s="471">
        <v>2008</v>
      </c>
      <c r="AL3" s="471">
        <v>2009</v>
      </c>
      <c r="AM3" s="471">
        <v>2010</v>
      </c>
      <c r="AN3" s="471">
        <v>2011</v>
      </c>
      <c r="AO3" s="471">
        <v>2012</v>
      </c>
      <c r="AP3" s="471">
        <v>2013</v>
      </c>
      <c r="AQ3" s="471">
        <v>2014</v>
      </c>
      <c r="AR3" s="471">
        <v>2015</v>
      </c>
      <c r="AS3" s="471">
        <v>2016</v>
      </c>
      <c r="AT3" s="471">
        <v>2017</v>
      </c>
      <c r="AU3" s="471">
        <v>2018</v>
      </c>
      <c r="AV3" s="471">
        <v>2019</v>
      </c>
      <c r="AW3" s="471">
        <v>2020</v>
      </c>
      <c r="AX3" s="471">
        <v>2021</v>
      </c>
      <c r="AY3" s="471">
        <v>2022</v>
      </c>
      <c r="AZ3" s="471">
        <v>2023</v>
      </c>
      <c r="BA3" s="471">
        <v>2024</v>
      </c>
      <c r="BB3" s="471">
        <v>2025</v>
      </c>
      <c r="BC3" s="471">
        <v>2026</v>
      </c>
      <c r="BD3" s="471">
        <v>2027</v>
      </c>
      <c r="BE3" s="471">
        <v>2028</v>
      </c>
      <c r="BF3" s="471">
        <v>2029</v>
      </c>
      <c r="BG3" s="471">
        <v>2030</v>
      </c>
      <c r="BH3" s="471">
        <v>2035</v>
      </c>
      <c r="BI3" s="471">
        <v>2040</v>
      </c>
      <c r="BJ3" s="471">
        <v>2045</v>
      </c>
      <c r="BK3" s="471">
        <v>2050</v>
      </c>
      <c r="BL3" s="471">
        <v>2007</v>
      </c>
      <c r="BM3" s="471">
        <v>2008</v>
      </c>
      <c r="BN3" s="471">
        <v>2009</v>
      </c>
      <c r="BO3" s="471">
        <v>2010</v>
      </c>
      <c r="BP3" s="471">
        <v>2011</v>
      </c>
      <c r="BQ3" s="471">
        <v>2012</v>
      </c>
      <c r="BR3" s="471">
        <v>2013</v>
      </c>
      <c r="BS3" s="471">
        <v>2014</v>
      </c>
      <c r="BT3" s="471">
        <v>2015</v>
      </c>
      <c r="BU3" s="471">
        <v>2016</v>
      </c>
      <c r="BV3" s="471">
        <v>2017</v>
      </c>
      <c r="BW3" s="471">
        <v>2018</v>
      </c>
      <c r="BX3" s="471">
        <v>2019</v>
      </c>
      <c r="BY3" s="471">
        <v>2020</v>
      </c>
      <c r="BZ3" s="471">
        <v>2021</v>
      </c>
      <c r="CA3" s="471">
        <v>2022</v>
      </c>
      <c r="CB3" s="471">
        <v>2023</v>
      </c>
      <c r="CC3" s="471">
        <v>2024</v>
      </c>
      <c r="CD3" s="471">
        <v>2025</v>
      </c>
      <c r="CE3" s="471">
        <v>2026</v>
      </c>
      <c r="CF3" s="471">
        <v>2027</v>
      </c>
      <c r="CG3" s="471">
        <v>2028</v>
      </c>
      <c r="CH3" s="471">
        <v>2029</v>
      </c>
      <c r="CI3" s="471">
        <v>2030</v>
      </c>
      <c r="CJ3" s="471">
        <v>2035</v>
      </c>
      <c r="CK3" s="471">
        <v>2040</v>
      </c>
      <c r="CL3" s="471">
        <v>2045</v>
      </c>
      <c r="CM3" s="471">
        <v>2050</v>
      </c>
      <c r="CN3" s="471">
        <v>2007</v>
      </c>
      <c r="CO3" s="471">
        <v>2008</v>
      </c>
      <c r="CP3" s="471">
        <v>2009</v>
      </c>
      <c r="CQ3" s="471">
        <v>2010</v>
      </c>
      <c r="CR3" s="471">
        <v>2011</v>
      </c>
      <c r="CS3" s="471">
        <v>2012</v>
      </c>
      <c r="CT3" s="471">
        <v>2013</v>
      </c>
      <c r="CU3" s="471">
        <v>2014</v>
      </c>
      <c r="CV3" s="471">
        <v>2015</v>
      </c>
      <c r="CW3" s="471">
        <v>2016</v>
      </c>
      <c r="CX3" s="471">
        <v>2017</v>
      </c>
      <c r="CY3" s="471">
        <v>2018</v>
      </c>
      <c r="CZ3" s="471">
        <v>2019</v>
      </c>
      <c r="DA3" s="471">
        <v>2020</v>
      </c>
      <c r="DB3" s="471">
        <v>2021</v>
      </c>
      <c r="DC3" s="471">
        <v>2022</v>
      </c>
      <c r="DD3" s="471">
        <v>2023</v>
      </c>
      <c r="DE3" s="471">
        <v>2024</v>
      </c>
      <c r="DF3" s="471">
        <v>2025</v>
      </c>
      <c r="DG3" s="471">
        <v>2026</v>
      </c>
      <c r="DH3" s="471">
        <v>2027</v>
      </c>
      <c r="DI3" s="471">
        <v>2028</v>
      </c>
      <c r="DJ3" s="471">
        <v>2029</v>
      </c>
      <c r="DK3" s="471">
        <v>2030</v>
      </c>
      <c r="DL3" s="471">
        <v>2035</v>
      </c>
      <c r="DM3" s="471">
        <v>2040</v>
      </c>
      <c r="DN3" s="471">
        <v>2045</v>
      </c>
      <c r="DO3" s="471">
        <v>2050</v>
      </c>
      <c r="DP3" s="471">
        <v>2007</v>
      </c>
      <c r="DQ3" s="471">
        <v>2008</v>
      </c>
      <c r="DR3" s="471">
        <v>2009</v>
      </c>
      <c r="DS3" s="471">
        <v>2010</v>
      </c>
      <c r="DT3" s="471">
        <v>2011</v>
      </c>
      <c r="DU3" s="471">
        <v>2012</v>
      </c>
      <c r="DV3" s="471">
        <v>2013</v>
      </c>
      <c r="DW3" s="471">
        <v>2014</v>
      </c>
      <c r="DX3" s="471">
        <v>2015</v>
      </c>
      <c r="DY3" s="471">
        <v>2016</v>
      </c>
      <c r="DZ3" s="471">
        <v>2017</v>
      </c>
      <c r="EA3" s="471">
        <v>2018</v>
      </c>
      <c r="EB3" s="471">
        <v>2019</v>
      </c>
      <c r="EC3" s="471">
        <v>2020</v>
      </c>
      <c r="ED3" s="471">
        <v>2021</v>
      </c>
      <c r="EE3" s="471">
        <v>2022</v>
      </c>
      <c r="EF3" s="471">
        <v>2023</v>
      </c>
      <c r="EG3" s="471">
        <v>2024</v>
      </c>
      <c r="EH3" s="471">
        <v>2025</v>
      </c>
      <c r="EI3" s="471">
        <v>2026</v>
      </c>
      <c r="EJ3" s="471">
        <v>2027</v>
      </c>
      <c r="EK3" s="471">
        <v>2028</v>
      </c>
      <c r="EL3" s="471">
        <v>2029</v>
      </c>
      <c r="EM3" s="471">
        <v>2030</v>
      </c>
      <c r="EN3" s="471">
        <v>2035</v>
      </c>
      <c r="EO3" s="471">
        <v>2040</v>
      </c>
      <c r="EP3" s="471">
        <v>2045</v>
      </c>
      <c r="EQ3" s="471">
        <v>2050</v>
      </c>
      <c r="ER3" s="468"/>
      <c r="ES3" s="468"/>
      <c r="ET3" s="468"/>
      <c r="EU3" s="468"/>
      <c r="EV3" s="468"/>
      <c r="EW3" s="468"/>
      <c r="EX3" s="468"/>
      <c r="EY3" s="468"/>
      <c r="EZ3" s="468"/>
      <c r="FA3" s="468"/>
      <c r="FB3" s="468"/>
      <c r="FC3" s="468"/>
      <c r="FD3" s="468"/>
      <c r="FE3" s="468"/>
      <c r="FF3" s="468"/>
      <c r="FG3" s="468"/>
      <c r="FH3" s="468"/>
      <c r="FI3" s="468"/>
      <c r="FJ3" s="468"/>
      <c r="FK3" s="468"/>
      <c r="FL3" s="468"/>
      <c r="FM3" s="468"/>
      <c r="FN3" s="468"/>
      <c r="FO3" s="468"/>
      <c r="FP3" s="468"/>
      <c r="FQ3" s="468"/>
      <c r="FR3" s="468"/>
      <c r="FS3" s="468"/>
      <c r="FT3" s="468"/>
      <c r="FU3" s="468"/>
      <c r="FV3" s="468"/>
    </row>
    <row r="4" spans="1:178" s="467" customFormat="1">
      <c r="A4" s="468"/>
      <c r="B4" s="482" t="s">
        <v>987</v>
      </c>
      <c r="C4" s="466">
        <v>1</v>
      </c>
      <c r="D4" s="468"/>
      <c r="E4" s="481"/>
      <c r="F4" s="468"/>
      <c r="G4" s="469"/>
      <c r="H4" s="468"/>
      <c r="I4" s="468"/>
      <c r="J4" s="469"/>
      <c r="K4" s="469"/>
      <c r="L4" s="469"/>
      <c r="M4" s="469"/>
      <c r="N4" s="469"/>
      <c r="O4" s="469"/>
      <c r="P4" s="469"/>
      <c r="Q4" s="469"/>
      <c r="R4" s="469"/>
      <c r="S4" s="469"/>
      <c r="T4" s="469"/>
      <c r="U4" s="469"/>
      <c r="V4" s="469"/>
      <c r="W4" s="469"/>
      <c r="X4" s="469"/>
      <c r="Y4" s="469"/>
      <c r="Z4" s="469"/>
      <c r="AA4" s="469"/>
      <c r="AB4" s="469"/>
      <c r="AC4" s="469"/>
      <c r="AD4" s="469"/>
      <c r="AE4" s="469"/>
      <c r="AF4" s="469"/>
      <c r="AG4" s="469"/>
      <c r="AH4" s="469"/>
      <c r="AI4" s="469"/>
      <c r="AJ4" s="474"/>
      <c r="AK4" s="469"/>
      <c r="AL4" s="469"/>
      <c r="AM4" s="469"/>
      <c r="AN4" s="469"/>
      <c r="AO4" s="469" t="e">
        <v>#REF!</v>
      </c>
      <c r="AP4" s="469"/>
      <c r="AQ4" s="469"/>
      <c r="AR4" s="469"/>
      <c r="AS4" s="469"/>
      <c r="AT4" s="469"/>
      <c r="AU4" s="469"/>
      <c r="AV4" s="469"/>
      <c r="AW4" s="469"/>
      <c r="AX4" s="469"/>
      <c r="AY4" s="469"/>
      <c r="AZ4" s="469"/>
      <c r="BA4" s="469"/>
      <c r="BB4" s="469"/>
      <c r="BC4" s="469"/>
      <c r="BD4" s="469"/>
      <c r="BE4" s="469"/>
      <c r="BF4" s="469"/>
      <c r="BG4" s="469"/>
      <c r="BH4" s="469"/>
      <c r="BI4" s="469"/>
      <c r="BJ4" s="469"/>
      <c r="BK4" s="469"/>
      <c r="BL4" s="469"/>
      <c r="BM4" s="469"/>
      <c r="BN4" s="469"/>
      <c r="BO4" s="469"/>
      <c r="BP4" s="469"/>
      <c r="BQ4" s="469"/>
      <c r="BR4" s="469"/>
      <c r="BS4" s="469"/>
      <c r="BT4" s="469"/>
      <c r="BU4" s="469"/>
      <c r="BV4" s="469"/>
      <c r="BW4" s="469"/>
      <c r="BX4" s="469"/>
      <c r="BY4" s="469"/>
      <c r="BZ4" s="469"/>
      <c r="CA4" s="469"/>
      <c r="CB4" s="469"/>
      <c r="CC4" s="469"/>
      <c r="CD4" s="469"/>
      <c r="CE4" s="469"/>
      <c r="CF4" s="469"/>
      <c r="CG4" s="469"/>
      <c r="CH4" s="469"/>
      <c r="CI4" s="469"/>
      <c r="CJ4" s="469"/>
      <c r="CK4" s="469"/>
      <c r="CL4" s="469"/>
      <c r="CM4" s="469"/>
      <c r="CN4" s="469"/>
      <c r="CO4" s="469"/>
      <c r="CP4" s="469"/>
      <c r="CQ4" s="469"/>
      <c r="CR4" s="469"/>
      <c r="CS4" s="469"/>
      <c r="CT4" s="469"/>
      <c r="CU4" s="469"/>
      <c r="CV4" s="469"/>
      <c r="CW4" s="469"/>
      <c r="CX4" s="469"/>
      <c r="CY4" s="469"/>
      <c r="CZ4" s="469"/>
      <c r="DA4" s="469"/>
      <c r="DB4" s="469"/>
      <c r="DC4" s="469"/>
      <c r="DD4" s="469"/>
      <c r="DE4" s="469"/>
      <c r="DF4" s="469"/>
      <c r="DG4" s="469"/>
      <c r="DH4" s="469"/>
      <c r="DI4" s="469"/>
      <c r="DJ4" s="469"/>
      <c r="DK4" s="469"/>
      <c r="DL4" s="469"/>
      <c r="DM4" s="469"/>
      <c r="DN4" s="469"/>
      <c r="DO4" s="469"/>
      <c r="DP4" s="469"/>
      <c r="DQ4" s="469"/>
      <c r="DR4" s="469"/>
      <c r="DS4" s="469"/>
      <c r="DT4" s="469"/>
      <c r="DU4" s="469"/>
      <c r="DV4" s="469"/>
      <c r="DW4" s="469"/>
      <c r="DX4" s="469"/>
      <c r="DY4" s="469"/>
      <c r="DZ4" s="469"/>
      <c r="EA4" s="469"/>
      <c r="EB4" s="469"/>
      <c r="EC4" s="469"/>
      <c r="ED4" s="469"/>
      <c r="EE4" s="469"/>
      <c r="EF4" s="469"/>
      <c r="EG4" s="469"/>
      <c r="EH4" s="469"/>
      <c r="EI4" s="469"/>
      <c r="EJ4" s="469"/>
      <c r="EK4" s="469"/>
      <c r="EL4" s="469"/>
      <c r="EM4" s="469"/>
      <c r="EN4" s="469"/>
      <c r="EO4" s="469"/>
      <c r="EP4" s="469"/>
      <c r="EQ4" s="469"/>
      <c r="ER4" s="469"/>
      <c r="ES4" s="468"/>
      <c r="ET4" s="468"/>
      <c r="EU4" s="468"/>
      <c r="EV4" s="468"/>
      <c r="EW4" s="468"/>
      <c r="EX4" s="468"/>
      <c r="EY4" s="468"/>
      <c r="EZ4" s="468"/>
      <c r="FA4" s="468"/>
      <c r="FB4" s="468"/>
      <c r="FC4" s="468"/>
      <c r="FD4" s="468"/>
      <c r="FE4" s="468"/>
      <c r="FF4" s="468"/>
      <c r="FG4" s="468"/>
      <c r="FH4" s="468"/>
      <c r="FI4" s="468"/>
      <c r="FJ4" s="468"/>
      <c r="FK4" s="468"/>
      <c r="FL4" s="468"/>
      <c r="FM4" s="468"/>
      <c r="FN4" s="468"/>
      <c r="FO4" s="468"/>
      <c r="FP4" s="468"/>
      <c r="FQ4" s="468"/>
      <c r="FR4" s="468"/>
      <c r="FS4" s="468"/>
      <c r="FT4" s="468"/>
      <c r="FU4" s="468"/>
      <c r="FV4" s="468"/>
    </row>
    <row r="5" spans="1:178" s="467" customFormat="1" ht="19" thickBot="1">
      <c r="A5" s="475" t="s">
        <v>388</v>
      </c>
      <c r="B5" s="475"/>
      <c r="C5" s="475"/>
      <c r="D5" s="475"/>
      <c r="E5" s="475"/>
      <c r="F5" s="475"/>
      <c r="G5" s="476">
        <v>48.669046999999999</v>
      </c>
      <c r="H5" s="475">
        <v>49.093184000000001</v>
      </c>
      <c r="I5" s="475">
        <v>49.513846000000001</v>
      </c>
      <c r="J5" s="475">
        <v>49.955216</v>
      </c>
      <c r="K5" s="475">
        <v>50.417247000000003</v>
      </c>
      <c r="L5" s="475">
        <v>50.882292</v>
      </c>
      <c r="M5" s="475">
        <v>51.342756000000001</v>
      </c>
      <c r="N5" s="475">
        <v>51.794877</v>
      </c>
      <c r="O5" s="475">
        <v>52.236848000000002</v>
      </c>
      <c r="P5" s="475">
        <v>52.667948000000003</v>
      </c>
      <c r="Q5" s="475">
        <v>53.088009</v>
      </c>
      <c r="R5" s="475">
        <v>53.496558999999998</v>
      </c>
      <c r="S5" s="475">
        <v>53.893822</v>
      </c>
      <c r="T5" s="475">
        <v>54.279975999999998</v>
      </c>
      <c r="U5" s="475">
        <v>54.655014999999999</v>
      </c>
      <c r="V5" s="475">
        <v>55.018672000000002</v>
      </c>
      <c r="W5" s="475">
        <v>55.370302000000002</v>
      </c>
      <c r="X5" s="475">
        <v>55.708925999999998</v>
      </c>
      <c r="Y5" s="475">
        <v>56.033230000000003</v>
      </c>
      <c r="Z5" s="475">
        <v>56.341602999999999</v>
      </c>
      <c r="AA5" s="475">
        <v>56.632359000000001</v>
      </c>
      <c r="AB5" s="475">
        <v>56.904508999999997</v>
      </c>
      <c r="AC5" s="475">
        <v>57.158428000000001</v>
      </c>
      <c r="AD5" s="475">
        <v>57.395581999999997</v>
      </c>
      <c r="AE5" s="475">
        <v>57.618640999999997</v>
      </c>
      <c r="AF5" s="475">
        <v>58.592306999999998</v>
      </c>
      <c r="AG5" s="475">
        <v>59.359628000000001</v>
      </c>
      <c r="AH5" s="475">
        <v>59.885302000000003</v>
      </c>
      <c r="AI5" s="475">
        <v>60.195031</v>
      </c>
      <c r="AJ5" s="477">
        <v>49.093184000000001</v>
      </c>
      <c r="AK5" s="478">
        <v>49.513846000000001</v>
      </c>
      <c r="AL5" s="478">
        <v>49.955216</v>
      </c>
      <c r="AM5" s="478">
        <v>50.417247000000003</v>
      </c>
      <c r="AN5" s="478">
        <v>50.882292</v>
      </c>
      <c r="AO5" s="478">
        <v>51.342756000000001</v>
      </c>
      <c r="AP5" s="478">
        <v>51.794877</v>
      </c>
      <c r="AQ5" s="478">
        <v>52.236848000000002</v>
      </c>
      <c r="AR5" s="478">
        <v>52.667948000000003</v>
      </c>
      <c r="AS5" s="478">
        <v>53.088009</v>
      </c>
      <c r="AT5" s="478">
        <v>53.496558999999998</v>
      </c>
      <c r="AU5" s="478">
        <v>53.893822</v>
      </c>
      <c r="AV5" s="478">
        <v>54.279975999999998</v>
      </c>
      <c r="AW5" s="478">
        <v>54.655014999999999</v>
      </c>
      <c r="AX5" s="478">
        <v>55.018672000000002</v>
      </c>
      <c r="AY5" s="478">
        <v>55.370302000000002</v>
      </c>
      <c r="AZ5" s="478">
        <v>55.708925999999998</v>
      </c>
      <c r="BA5" s="478">
        <v>56.033230000000003</v>
      </c>
      <c r="BB5" s="478">
        <v>56.341602999999999</v>
      </c>
      <c r="BC5" s="478">
        <v>56.632359000000001</v>
      </c>
      <c r="BD5" s="478">
        <v>56.904508999999997</v>
      </c>
      <c r="BE5" s="478">
        <v>57.158428000000001</v>
      </c>
      <c r="BF5" s="478">
        <v>57.395581999999997</v>
      </c>
      <c r="BG5" s="478">
        <v>57.618640999999997</v>
      </c>
      <c r="BH5" s="478">
        <v>58.592306999999998</v>
      </c>
      <c r="BI5" s="478">
        <v>59.359628000000001</v>
      </c>
      <c r="BJ5" s="478">
        <v>59.885302000000003</v>
      </c>
      <c r="BK5" s="478">
        <v>60.195031</v>
      </c>
    </row>
    <row r="6" spans="1:178" ht="14" thickTop="1">
      <c r="H6" s="425"/>
      <c r="I6" s="425"/>
      <c r="J6" s="425"/>
      <c r="K6" s="425"/>
      <c r="L6" s="425"/>
      <c r="M6" s="425"/>
      <c r="N6" s="425"/>
      <c r="O6" s="425"/>
      <c r="P6" s="425"/>
      <c r="Q6" s="425"/>
      <c r="R6" s="425"/>
      <c r="S6" s="425"/>
      <c r="T6" s="425"/>
      <c r="U6" s="425"/>
      <c r="V6" s="425"/>
      <c r="W6" s="425"/>
      <c r="X6" s="425"/>
      <c r="Y6" s="425"/>
      <c r="Z6" s="425"/>
      <c r="AA6" s="425"/>
      <c r="AB6" s="425"/>
      <c r="AC6" s="425"/>
      <c r="AD6" s="425"/>
      <c r="AE6" s="425"/>
      <c r="AF6" s="425"/>
      <c r="AG6" s="425"/>
      <c r="AH6" s="425"/>
      <c r="AI6" s="425"/>
      <c r="AJ6" s="423"/>
      <c r="AK6" s="367"/>
      <c r="AL6" s="367"/>
      <c r="AM6" s="451"/>
      <c r="AN6" s="451"/>
      <c r="AO6" s="367"/>
      <c r="AP6" s="367"/>
      <c r="AQ6" s="367"/>
      <c r="AR6" s="367"/>
      <c r="AS6" s="367"/>
      <c r="AT6" s="367"/>
      <c r="AU6" s="367"/>
      <c r="AV6" s="367"/>
      <c r="AW6" s="367"/>
      <c r="AX6" s="367"/>
      <c r="AY6" s="367"/>
      <c r="AZ6" s="367"/>
      <c r="BA6" s="367"/>
      <c r="BB6" s="367"/>
      <c r="BC6" s="367"/>
      <c r="BD6" s="367"/>
      <c r="BE6" s="367"/>
      <c r="BF6" s="367"/>
      <c r="BG6" s="367"/>
      <c r="BH6" s="367"/>
      <c r="BI6" s="367"/>
      <c r="BJ6" s="367"/>
      <c r="BK6" s="367"/>
    </row>
    <row r="7" spans="1:178" ht="14" thickBot="1">
      <c r="A7" s="428" t="s">
        <v>976</v>
      </c>
      <c r="B7" s="428"/>
      <c r="C7" s="428"/>
      <c r="D7" s="428"/>
      <c r="E7" s="428"/>
      <c r="F7" s="428"/>
      <c r="G7" s="434"/>
      <c r="H7" s="428"/>
      <c r="I7" s="428"/>
      <c r="J7" s="428"/>
      <c r="K7" s="428"/>
      <c r="L7" s="428"/>
      <c r="M7" s="428"/>
      <c r="N7" s="428"/>
      <c r="O7" s="428"/>
      <c r="P7" s="428"/>
      <c r="Q7" s="428"/>
      <c r="R7" s="428"/>
      <c r="S7" s="428"/>
      <c r="T7" s="428"/>
      <c r="U7" s="428"/>
      <c r="V7" s="428"/>
      <c r="W7" s="428"/>
      <c r="X7" s="428"/>
      <c r="Y7" s="428"/>
      <c r="Z7" s="428"/>
      <c r="AA7" s="428"/>
      <c r="AB7" s="428"/>
      <c r="AC7" s="428"/>
      <c r="AD7" s="428"/>
      <c r="AE7" s="428"/>
      <c r="AF7" s="428"/>
      <c r="AG7" s="428"/>
      <c r="AH7" s="428"/>
      <c r="AI7" s="428"/>
      <c r="AJ7" s="452"/>
      <c r="AK7" s="453"/>
      <c r="AL7" s="453"/>
      <c r="AM7" s="453"/>
      <c r="AN7" s="453"/>
      <c r="AO7" s="453"/>
      <c r="AP7" s="453"/>
      <c r="AQ7" s="453"/>
      <c r="AR7" s="453"/>
      <c r="AS7" s="453"/>
      <c r="AT7" s="453"/>
      <c r="AU7" s="453"/>
      <c r="AV7" s="453"/>
      <c r="AW7" s="453"/>
      <c r="AX7" s="453"/>
      <c r="AY7" s="453"/>
      <c r="AZ7" s="453"/>
      <c r="BA7" s="453"/>
      <c r="BB7" s="453"/>
      <c r="BC7" s="453"/>
      <c r="BD7" s="453"/>
      <c r="BE7" s="453"/>
      <c r="BF7" s="453"/>
      <c r="BG7" s="453"/>
      <c r="BH7" s="453"/>
      <c r="BI7" s="453"/>
      <c r="BJ7" s="453"/>
      <c r="BK7" s="453"/>
    </row>
    <row r="8" spans="1:178">
      <c r="A8" s="424" t="s">
        <v>935</v>
      </c>
      <c r="B8" s="459" t="s">
        <v>66</v>
      </c>
      <c r="G8" s="458">
        <v>3.8858000000000059E-2</v>
      </c>
      <c r="H8" s="460">
        <v>3.7636999999999921E-2</v>
      </c>
      <c r="I8" s="460">
        <v>3.639799999999993E-2</v>
      </c>
      <c r="J8" s="460">
        <v>3.5408000000000106E-2</v>
      </c>
      <c r="K8" s="460">
        <v>3.4764999999999935E-2</v>
      </c>
      <c r="L8" s="460">
        <v>3.4545000000000048E-2</v>
      </c>
      <c r="M8" s="460">
        <v>3.3949999999999925E-2</v>
      </c>
      <c r="N8" s="460">
        <v>3.3770999999999995E-2</v>
      </c>
      <c r="O8" s="460">
        <v>3.3857000000000026E-2</v>
      </c>
      <c r="P8" s="460">
        <v>3.4648000000000012E-2</v>
      </c>
      <c r="Q8" s="460">
        <v>3.4616999999999898E-2</v>
      </c>
      <c r="R8" s="460">
        <v>3.5309999999999953E-2</v>
      </c>
      <c r="S8" s="460">
        <v>3.5724000000000089E-2</v>
      </c>
      <c r="T8" s="460">
        <v>3.6183000000000076E-2</v>
      </c>
      <c r="U8" s="460">
        <v>3.6164000000000085E-2</v>
      </c>
      <c r="V8" s="460">
        <v>3.5708999999999991E-2</v>
      </c>
      <c r="W8" s="460">
        <v>3.5022000000000109E-2</v>
      </c>
      <c r="X8" s="460">
        <v>3.5382000000000025E-2</v>
      </c>
      <c r="Y8" s="460">
        <v>3.608100000000003E-2</v>
      </c>
      <c r="Z8" s="460">
        <v>3.6680000000000046E-2</v>
      </c>
      <c r="AA8" s="460">
        <v>3.6693000000000087E-2</v>
      </c>
      <c r="AB8" s="460">
        <v>3.6259999999999959E-2</v>
      </c>
      <c r="AC8" s="460">
        <v>3.7131999999999943E-2</v>
      </c>
      <c r="AD8" s="460">
        <v>3.8869000000000042E-2</v>
      </c>
      <c r="AE8" s="460">
        <v>4.0159000000000056E-2</v>
      </c>
      <c r="AF8" s="460">
        <v>4.1067879295892756E-2</v>
      </c>
      <c r="AG8" s="460">
        <v>3.7509304274937177E-2</v>
      </c>
      <c r="AH8" s="460">
        <v>3.2700419111483699E-2</v>
      </c>
      <c r="AI8" s="460">
        <v>2.9815088013411605E-2</v>
      </c>
      <c r="AJ8" s="456">
        <v>3.7636999999999921E-2</v>
      </c>
      <c r="AK8" s="457">
        <v>3.639799999999993E-2</v>
      </c>
      <c r="AL8" s="457">
        <v>3.5408000000000106E-2</v>
      </c>
      <c r="AM8" s="457">
        <v>3.4764999999999935E-2</v>
      </c>
      <c r="AN8" s="457">
        <v>3.4545000000000048E-2</v>
      </c>
      <c r="AO8" s="457">
        <v>3.3949999999999925E-2</v>
      </c>
      <c r="AP8" s="457">
        <v>3.3770999999999995E-2</v>
      </c>
      <c r="AQ8" s="457">
        <v>3.3857000000000026E-2</v>
      </c>
      <c r="AR8" s="457">
        <v>3.4648000000000012E-2</v>
      </c>
      <c r="AS8" s="457">
        <v>3.4616999999999898E-2</v>
      </c>
      <c r="AT8" s="457">
        <v>3.5309999999999953E-2</v>
      </c>
      <c r="AU8" s="457">
        <v>3.5724000000000089E-2</v>
      </c>
      <c r="AV8" s="457">
        <v>3.6183000000000076E-2</v>
      </c>
      <c r="AW8" s="457">
        <v>3.6164000000000085E-2</v>
      </c>
      <c r="AX8" s="457">
        <v>3.5708999999999991E-2</v>
      </c>
      <c r="AY8" s="457">
        <v>3.5022000000000109E-2</v>
      </c>
      <c r="AZ8" s="457">
        <v>3.5382000000000025E-2</v>
      </c>
      <c r="BA8" s="457">
        <v>3.608100000000003E-2</v>
      </c>
      <c r="BB8" s="457">
        <v>3.6680000000000046E-2</v>
      </c>
      <c r="BC8" s="457">
        <v>3.6693000000000087E-2</v>
      </c>
      <c r="BD8" s="457">
        <v>3.6259999999999959E-2</v>
      </c>
      <c r="BE8" s="457">
        <v>3.7131999999999943E-2</v>
      </c>
      <c r="BF8" s="457">
        <v>3.8869000000000042E-2</v>
      </c>
      <c r="BG8" s="457">
        <v>4.0159000000000056E-2</v>
      </c>
      <c r="BH8" s="457">
        <v>4.1067879295892756E-2</v>
      </c>
      <c r="BI8" s="457">
        <v>3.7509304274937177E-2</v>
      </c>
      <c r="BJ8" s="457">
        <v>3.2700419111483699E-2</v>
      </c>
      <c r="BK8" s="457">
        <v>2.9815088013411605E-2</v>
      </c>
    </row>
    <row r="9" spans="1:178">
      <c r="A9" s="424" t="s">
        <v>531</v>
      </c>
      <c r="B9" s="459" t="s">
        <v>978</v>
      </c>
      <c r="G9" s="458">
        <v>4.2742000000000058E-2</v>
      </c>
      <c r="H9" s="460">
        <v>4.2566000000000104E-2</v>
      </c>
      <c r="I9" s="460">
        <v>4.1436999999999946E-2</v>
      </c>
      <c r="J9" s="460">
        <v>4.075899999999999E-2</v>
      </c>
      <c r="K9" s="460">
        <v>3.9789000000000074E-2</v>
      </c>
      <c r="L9" s="460">
        <v>3.9760999999999935E-2</v>
      </c>
      <c r="M9" s="460">
        <v>3.9226999999999901E-2</v>
      </c>
      <c r="N9" s="460">
        <v>3.9508000000000099E-2</v>
      </c>
      <c r="O9" s="460">
        <v>3.9077999999999946E-2</v>
      </c>
      <c r="P9" s="460">
        <v>4.0219000000000005E-2</v>
      </c>
      <c r="Q9" s="460">
        <v>4.030099999999992E-2</v>
      </c>
      <c r="R9" s="460">
        <v>4.1285999999999934E-2</v>
      </c>
      <c r="S9" s="460">
        <v>4.1973000000000038E-2</v>
      </c>
      <c r="T9" s="460">
        <v>4.2823999999999973E-2</v>
      </c>
      <c r="U9" s="460">
        <v>4.2728000000000099E-2</v>
      </c>
      <c r="V9" s="460">
        <v>4.2083000000000093E-2</v>
      </c>
      <c r="W9" s="460">
        <v>4.0793000000000079E-2</v>
      </c>
      <c r="X9" s="460">
        <v>4.0686E-2</v>
      </c>
      <c r="Y9" s="460">
        <v>4.1881999999999975E-2</v>
      </c>
      <c r="Z9" s="460">
        <v>4.2991000000000001E-2</v>
      </c>
      <c r="AA9" s="460">
        <v>4.3026999999999926E-2</v>
      </c>
      <c r="AB9" s="460">
        <v>4.2551999999999923E-2</v>
      </c>
      <c r="AC9" s="460">
        <v>4.3876000000000026E-2</v>
      </c>
      <c r="AD9" s="460">
        <v>4.5757000000000048E-2</v>
      </c>
      <c r="AE9" s="460">
        <v>4.7090000000000076E-2</v>
      </c>
      <c r="AF9" s="460">
        <v>4.8155741827326133E-2</v>
      </c>
      <c r="AG9" s="460">
        <v>4.39829960483775E-2</v>
      </c>
      <c r="AH9" s="460">
        <v>3.8344150401149621E-2</v>
      </c>
      <c r="AI9" s="460">
        <v>3.4960843012812888E-2</v>
      </c>
      <c r="AJ9" s="456">
        <v>4.2566000000000104E-2</v>
      </c>
      <c r="AK9" s="457">
        <v>4.1436999999999946E-2</v>
      </c>
      <c r="AL9" s="457">
        <v>4.075899999999999E-2</v>
      </c>
      <c r="AM9" s="457">
        <v>3.9789000000000074E-2</v>
      </c>
      <c r="AN9" s="457">
        <v>3.9760999999999935E-2</v>
      </c>
      <c r="AO9" s="457">
        <v>3.9226999999999901E-2</v>
      </c>
      <c r="AP9" s="457">
        <v>3.9508000000000099E-2</v>
      </c>
      <c r="AQ9" s="457">
        <v>3.9077999999999946E-2</v>
      </c>
      <c r="AR9" s="457">
        <v>4.0219000000000005E-2</v>
      </c>
      <c r="AS9" s="457">
        <v>4.030099999999992E-2</v>
      </c>
      <c r="AT9" s="457">
        <v>4.1285999999999934E-2</v>
      </c>
      <c r="AU9" s="457">
        <v>4.1973000000000038E-2</v>
      </c>
      <c r="AV9" s="457">
        <v>4.2823999999999973E-2</v>
      </c>
      <c r="AW9" s="457">
        <v>4.2728000000000099E-2</v>
      </c>
      <c r="AX9" s="457">
        <v>4.2083000000000093E-2</v>
      </c>
      <c r="AY9" s="457">
        <v>4.0793000000000079E-2</v>
      </c>
      <c r="AZ9" s="457">
        <v>4.0686E-2</v>
      </c>
      <c r="BA9" s="457">
        <v>4.1881999999999975E-2</v>
      </c>
      <c r="BB9" s="457">
        <v>4.2991000000000001E-2</v>
      </c>
      <c r="BC9" s="457">
        <v>4.3026999999999926E-2</v>
      </c>
      <c r="BD9" s="457">
        <v>4.2551999999999923E-2</v>
      </c>
      <c r="BE9" s="457">
        <v>4.3876000000000026E-2</v>
      </c>
      <c r="BF9" s="457">
        <v>4.5757000000000048E-2</v>
      </c>
      <c r="BG9" s="457">
        <v>4.7090000000000076E-2</v>
      </c>
      <c r="BH9" s="457">
        <v>4.8155741827326133E-2</v>
      </c>
      <c r="BI9" s="457">
        <v>4.39829960483775E-2</v>
      </c>
      <c r="BJ9" s="457">
        <v>3.8344150401149621E-2</v>
      </c>
      <c r="BK9" s="457">
        <v>3.4960843012812888E-2</v>
      </c>
    </row>
    <row r="10" spans="1:178">
      <c r="A10" s="424" t="s">
        <v>529</v>
      </c>
      <c r="B10" s="459" t="s">
        <v>979</v>
      </c>
      <c r="G10" s="458">
        <v>3.7897999999999987E-2</v>
      </c>
      <c r="H10" s="460">
        <v>3.8329999999999975E-2</v>
      </c>
      <c r="I10" s="460">
        <v>3.7198000000000064E-2</v>
      </c>
      <c r="J10" s="460">
        <v>3.7700000000000067E-2</v>
      </c>
      <c r="K10" s="460">
        <v>3.6240999999999968E-2</v>
      </c>
      <c r="L10" s="460">
        <v>3.7517000000000023E-2</v>
      </c>
      <c r="M10" s="460">
        <v>3.7757000000000041E-2</v>
      </c>
      <c r="N10" s="460">
        <v>3.8729000000000013E-2</v>
      </c>
      <c r="O10" s="460">
        <v>3.6885999999999974E-2</v>
      </c>
      <c r="P10" s="460">
        <v>3.8318000000000074E-2</v>
      </c>
      <c r="Q10" s="460">
        <v>3.8280000000000092E-2</v>
      </c>
      <c r="R10" s="460">
        <v>3.8983999999999908E-2</v>
      </c>
      <c r="S10" s="460">
        <v>3.9589000000000096E-2</v>
      </c>
      <c r="T10" s="460">
        <v>4.0324999999999944E-2</v>
      </c>
      <c r="U10" s="460">
        <v>3.9760999999999935E-2</v>
      </c>
      <c r="V10" s="460">
        <v>3.9182999999999968E-2</v>
      </c>
      <c r="W10" s="460">
        <v>3.7597000000000103E-2</v>
      </c>
      <c r="X10" s="460">
        <v>3.6960000000000104E-2</v>
      </c>
      <c r="Y10" s="460">
        <v>3.8880999999999943E-2</v>
      </c>
      <c r="Z10" s="460">
        <v>4.0078999999999976E-2</v>
      </c>
      <c r="AA10" s="460">
        <v>3.9830000000000032E-2</v>
      </c>
      <c r="AB10" s="460">
        <v>3.9555000000000007E-2</v>
      </c>
      <c r="AC10" s="460">
        <v>4.0456000000000047E-2</v>
      </c>
      <c r="AD10" s="460">
        <v>4.0885999999999978E-2</v>
      </c>
      <c r="AE10" s="460">
        <v>4.1253999999999902E-2</v>
      </c>
      <c r="AF10" s="460">
        <v>4.2187661357921097E-2</v>
      </c>
      <c r="AG10" s="460">
        <v>3.8532056041192572E-2</v>
      </c>
      <c r="AH10" s="460">
        <v>3.3592048856424299E-2</v>
      </c>
      <c r="AI10" s="460">
        <v>3.0628044545563327E-2</v>
      </c>
      <c r="AJ10" s="456">
        <v>3.8329999999999975E-2</v>
      </c>
      <c r="AK10" s="457">
        <v>3.7198000000000064E-2</v>
      </c>
      <c r="AL10" s="457">
        <v>3.7700000000000067E-2</v>
      </c>
      <c r="AM10" s="457">
        <v>3.6240999999999968E-2</v>
      </c>
      <c r="AN10" s="457">
        <v>3.7517000000000023E-2</v>
      </c>
      <c r="AO10" s="457">
        <v>3.7757000000000041E-2</v>
      </c>
      <c r="AP10" s="457">
        <v>3.8729000000000013E-2</v>
      </c>
      <c r="AQ10" s="457">
        <v>3.6885999999999974E-2</v>
      </c>
      <c r="AR10" s="457">
        <v>3.8318000000000074E-2</v>
      </c>
      <c r="AS10" s="457">
        <v>3.8280000000000092E-2</v>
      </c>
      <c r="AT10" s="457">
        <v>3.8983999999999908E-2</v>
      </c>
      <c r="AU10" s="457">
        <v>3.9589000000000096E-2</v>
      </c>
      <c r="AV10" s="457">
        <v>4.0324999999999944E-2</v>
      </c>
      <c r="AW10" s="457">
        <v>3.9760999999999935E-2</v>
      </c>
      <c r="AX10" s="457">
        <v>3.9182999999999968E-2</v>
      </c>
      <c r="AY10" s="457">
        <v>3.7597000000000103E-2</v>
      </c>
      <c r="AZ10" s="457">
        <v>3.6960000000000104E-2</v>
      </c>
      <c r="BA10" s="457">
        <v>3.8880999999999943E-2</v>
      </c>
      <c r="BB10" s="457">
        <v>4.0078999999999976E-2</v>
      </c>
      <c r="BC10" s="457">
        <v>3.9830000000000032E-2</v>
      </c>
      <c r="BD10" s="457">
        <v>3.9555000000000007E-2</v>
      </c>
      <c r="BE10" s="457">
        <v>4.0456000000000047E-2</v>
      </c>
      <c r="BF10" s="457">
        <v>4.0885999999999978E-2</v>
      </c>
      <c r="BG10" s="457">
        <v>4.1253999999999902E-2</v>
      </c>
      <c r="BH10" s="457">
        <v>4.2187661357921097E-2</v>
      </c>
      <c r="BI10" s="457">
        <v>3.8532056041192572E-2</v>
      </c>
      <c r="BJ10" s="457">
        <v>3.3592048856424299E-2</v>
      </c>
      <c r="BK10" s="457">
        <v>3.0628044545563327E-2</v>
      </c>
    </row>
    <row r="11" spans="1:178">
      <c r="A11" s="424" t="s">
        <v>527</v>
      </c>
      <c r="B11" s="459" t="s">
        <v>980</v>
      </c>
      <c r="G11" s="458">
        <v>3.3849000000000018E-2</v>
      </c>
      <c r="H11" s="460">
        <v>3.5082000000000058E-2</v>
      </c>
      <c r="I11" s="460">
        <v>3.2969999999999944E-2</v>
      </c>
      <c r="J11" s="460">
        <v>3.47360000000001E-2</v>
      </c>
      <c r="K11" s="460">
        <v>3.1652999999999931E-2</v>
      </c>
      <c r="L11" s="460">
        <v>3.4914000000000112E-2</v>
      </c>
      <c r="M11" s="460">
        <v>3.675000000000006E-2</v>
      </c>
      <c r="N11" s="460">
        <v>3.9746999999999977E-2</v>
      </c>
      <c r="O11" s="460">
        <v>3.5082000000000058E-2</v>
      </c>
      <c r="P11" s="460">
        <v>3.6875999999999909E-2</v>
      </c>
      <c r="Q11" s="460">
        <v>3.6720000000000086E-2</v>
      </c>
      <c r="R11" s="460">
        <v>3.7530000000000063E-2</v>
      </c>
      <c r="S11" s="460">
        <v>3.8632E-2</v>
      </c>
      <c r="T11" s="460">
        <v>4.0078000000000058E-2</v>
      </c>
      <c r="U11" s="460">
        <v>3.8677000000000072E-2</v>
      </c>
      <c r="V11" s="460">
        <v>3.7311000000000094E-2</v>
      </c>
      <c r="W11" s="460">
        <v>3.326399999999996E-2</v>
      </c>
      <c r="X11" s="460">
        <v>3.040200000000004E-2</v>
      </c>
      <c r="Y11" s="460">
        <v>3.4280000000000088E-2</v>
      </c>
      <c r="Z11" s="460">
        <v>3.6847000000000074E-2</v>
      </c>
      <c r="AA11" s="460">
        <v>3.6367000000000038E-2</v>
      </c>
      <c r="AB11" s="460">
        <v>3.6016999999999966E-2</v>
      </c>
      <c r="AC11" s="460">
        <v>3.7004000000000037E-2</v>
      </c>
      <c r="AD11" s="460">
        <v>3.6116000000000037E-2</v>
      </c>
      <c r="AE11" s="460">
        <v>3.5787000000000013E-2</v>
      </c>
      <c r="AF11" s="460">
        <v>3.6596932103939647E-2</v>
      </c>
      <c r="AG11" s="460">
        <v>3.342576936893786E-2</v>
      </c>
      <c r="AH11" s="460">
        <v>2.9140414321638136E-2</v>
      </c>
      <c r="AI11" s="460">
        <v>2.6569201293258297E-2</v>
      </c>
      <c r="AJ11" s="456">
        <v>3.5082000000000058E-2</v>
      </c>
      <c r="AK11" s="457">
        <v>3.2969999999999944E-2</v>
      </c>
      <c r="AL11" s="457">
        <v>3.47360000000001E-2</v>
      </c>
      <c r="AM11" s="457">
        <v>3.1652999999999931E-2</v>
      </c>
      <c r="AN11" s="457">
        <v>3.4914000000000112E-2</v>
      </c>
      <c r="AO11" s="457">
        <v>3.675000000000006E-2</v>
      </c>
      <c r="AP11" s="457">
        <v>3.9746999999999977E-2</v>
      </c>
      <c r="AQ11" s="457">
        <v>3.5082000000000058E-2</v>
      </c>
      <c r="AR11" s="457">
        <v>3.6875999999999909E-2</v>
      </c>
      <c r="AS11" s="457">
        <v>3.6720000000000086E-2</v>
      </c>
      <c r="AT11" s="457">
        <v>3.7530000000000063E-2</v>
      </c>
      <c r="AU11" s="457">
        <v>3.8632E-2</v>
      </c>
      <c r="AV11" s="457">
        <v>4.0078000000000058E-2</v>
      </c>
      <c r="AW11" s="457">
        <v>3.8677000000000072E-2</v>
      </c>
      <c r="AX11" s="457">
        <v>3.7311000000000094E-2</v>
      </c>
      <c r="AY11" s="457">
        <v>3.326399999999996E-2</v>
      </c>
      <c r="AZ11" s="457">
        <v>3.040200000000004E-2</v>
      </c>
      <c r="BA11" s="457">
        <v>3.4280000000000088E-2</v>
      </c>
      <c r="BB11" s="457">
        <v>3.6847000000000074E-2</v>
      </c>
      <c r="BC11" s="457">
        <v>3.6367000000000038E-2</v>
      </c>
      <c r="BD11" s="457">
        <v>3.6016999999999966E-2</v>
      </c>
      <c r="BE11" s="457">
        <v>3.7004000000000037E-2</v>
      </c>
      <c r="BF11" s="457">
        <v>3.6116000000000037E-2</v>
      </c>
      <c r="BG11" s="457">
        <v>3.5787000000000013E-2</v>
      </c>
      <c r="BH11" s="457">
        <v>3.6596932103939647E-2</v>
      </c>
      <c r="BI11" s="457">
        <v>3.342576936893786E-2</v>
      </c>
      <c r="BJ11" s="457">
        <v>2.9140414321638136E-2</v>
      </c>
      <c r="BK11" s="457">
        <v>2.6569201293258297E-2</v>
      </c>
    </row>
    <row r="12" spans="1:178">
      <c r="A12" s="424" t="s">
        <v>525</v>
      </c>
      <c r="B12" s="459" t="s">
        <v>981</v>
      </c>
      <c r="G12" s="458">
        <v>4.3257000000000101E-2</v>
      </c>
      <c r="H12" s="460">
        <v>4.0375999999999967E-2</v>
      </c>
      <c r="I12" s="460">
        <v>3.7543000000000104E-2</v>
      </c>
      <c r="J12" s="460">
        <v>3.7328000000000028E-2</v>
      </c>
      <c r="K12" s="460">
        <v>3.5099999999999909E-2</v>
      </c>
      <c r="L12" s="460">
        <v>3.6642999999999981E-2</v>
      </c>
      <c r="M12" s="460">
        <v>3.9325999999999972E-2</v>
      </c>
      <c r="N12" s="460">
        <v>4.3681000000000081E-2</v>
      </c>
      <c r="O12" s="460">
        <v>4.1595999999999966E-2</v>
      </c>
      <c r="P12" s="460">
        <v>4.2232000000000047E-2</v>
      </c>
      <c r="Q12" s="460">
        <v>4.2324999999999946E-2</v>
      </c>
      <c r="R12" s="460">
        <v>4.3641999999999959E-2</v>
      </c>
      <c r="S12" s="460">
        <v>4.5233000000000079E-2</v>
      </c>
      <c r="T12" s="460">
        <v>4.7608000000000095E-2</v>
      </c>
      <c r="U12" s="460">
        <v>4.7034999999999938E-2</v>
      </c>
      <c r="V12" s="460">
        <v>4.5120999999999967E-2</v>
      </c>
      <c r="W12" s="460">
        <v>3.9819000000000049E-2</v>
      </c>
      <c r="X12" s="460">
        <v>3.4618999999999955E-2</v>
      </c>
      <c r="Y12" s="460">
        <v>3.6845000000000017E-2</v>
      </c>
      <c r="Z12" s="460">
        <v>4.06200000000001E-2</v>
      </c>
      <c r="AA12" s="460">
        <v>4.1263999999999967E-2</v>
      </c>
      <c r="AB12" s="460">
        <v>4.100400000000004E-2</v>
      </c>
      <c r="AC12" s="460">
        <v>4.2710999999999943E-2</v>
      </c>
      <c r="AD12" s="460">
        <v>4.1843999999999992E-2</v>
      </c>
      <c r="AE12" s="460">
        <v>3.9684000000000053E-2</v>
      </c>
      <c r="AF12" s="460">
        <v>4.0582129086337008E-2</v>
      </c>
      <c r="AG12" s="460">
        <v>3.706564483295418E-2</v>
      </c>
      <c r="AH12" s="460">
        <v>3.2313639085139539E-2</v>
      </c>
      <c r="AI12" s="460">
        <v>2.9462435636450755E-2</v>
      </c>
      <c r="AJ12" s="456">
        <v>4.0375999999999967E-2</v>
      </c>
      <c r="AK12" s="457">
        <v>3.7543000000000104E-2</v>
      </c>
      <c r="AL12" s="457">
        <v>3.7328000000000028E-2</v>
      </c>
      <c r="AM12" s="457">
        <v>3.5099999999999909E-2</v>
      </c>
      <c r="AN12" s="457">
        <v>3.6642999999999981E-2</v>
      </c>
      <c r="AO12" s="457">
        <v>3.9325999999999972E-2</v>
      </c>
      <c r="AP12" s="457">
        <v>4.3681000000000081E-2</v>
      </c>
      <c r="AQ12" s="457">
        <v>4.1595999999999966E-2</v>
      </c>
      <c r="AR12" s="457">
        <v>4.2232000000000047E-2</v>
      </c>
      <c r="AS12" s="457">
        <v>4.2324999999999946E-2</v>
      </c>
      <c r="AT12" s="457">
        <v>4.3641999999999959E-2</v>
      </c>
      <c r="AU12" s="457">
        <v>4.5233000000000079E-2</v>
      </c>
      <c r="AV12" s="457">
        <v>4.7608000000000095E-2</v>
      </c>
      <c r="AW12" s="457">
        <v>4.7034999999999938E-2</v>
      </c>
      <c r="AX12" s="457">
        <v>4.5120999999999967E-2</v>
      </c>
      <c r="AY12" s="457">
        <v>3.9819000000000049E-2</v>
      </c>
      <c r="AZ12" s="457">
        <v>3.4618999999999955E-2</v>
      </c>
      <c r="BA12" s="457">
        <v>3.6845000000000017E-2</v>
      </c>
      <c r="BB12" s="457">
        <v>4.06200000000001E-2</v>
      </c>
      <c r="BC12" s="457">
        <v>4.1263999999999967E-2</v>
      </c>
      <c r="BD12" s="457">
        <v>4.100400000000004E-2</v>
      </c>
      <c r="BE12" s="457">
        <v>4.2710999999999943E-2</v>
      </c>
      <c r="BF12" s="457">
        <v>4.1843999999999992E-2</v>
      </c>
      <c r="BG12" s="457">
        <v>3.9684000000000053E-2</v>
      </c>
      <c r="BH12" s="457">
        <v>4.0582129086337008E-2</v>
      </c>
      <c r="BI12" s="457">
        <v>3.706564483295418E-2</v>
      </c>
      <c r="BJ12" s="457">
        <v>3.2313639085139539E-2</v>
      </c>
      <c r="BK12" s="457">
        <v>2.9462435636450755E-2</v>
      </c>
    </row>
    <row r="13" spans="1:178">
      <c r="A13" s="424" t="s">
        <v>523</v>
      </c>
      <c r="B13" s="459" t="s">
        <v>982</v>
      </c>
      <c r="G13" s="458">
        <v>4.3695000000000039E-2</v>
      </c>
      <c r="H13" s="460">
        <v>4.2548999999999948E-2</v>
      </c>
      <c r="I13" s="460">
        <v>4.2473999999999901E-2</v>
      </c>
      <c r="J13" s="460">
        <v>4.0799999999999947E-2</v>
      </c>
      <c r="K13" s="460">
        <v>4.1698000000000013E-2</v>
      </c>
      <c r="L13" s="460">
        <v>4.0116999999999958E-2</v>
      </c>
      <c r="M13" s="460">
        <v>3.8691999999999949E-2</v>
      </c>
      <c r="N13" s="460">
        <v>3.7514999999999965E-2</v>
      </c>
      <c r="O13" s="460">
        <v>4.0375999999999967E-2</v>
      </c>
      <c r="P13" s="460">
        <v>4.0500999999999898E-2</v>
      </c>
      <c r="Q13" s="460">
        <v>4.0372000000000074E-2</v>
      </c>
      <c r="R13" s="460">
        <v>4.088399999999992E-2</v>
      </c>
      <c r="S13" s="460">
        <v>4.0880000000000027E-2</v>
      </c>
      <c r="T13" s="460">
        <v>4.085200000000011E-2</v>
      </c>
      <c r="U13" s="460">
        <v>4.1484000000000076E-2</v>
      </c>
      <c r="V13" s="460">
        <v>4.1398000000000046E-2</v>
      </c>
      <c r="W13" s="460">
        <v>4.2113000000000067E-2</v>
      </c>
      <c r="X13" s="460">
        <v>4.3476999999999988E-2</v>
      </c>
      <c r="Y13" s="460">
        <v>4.2532000000000014E-2</v>
      </c>
      <c r="Z13" s="460">
        <v>4.2283999999999988E-2</v>
      </c>
      <c r="AA13" s="460">
        <v>4.2648999999999937E-2</v>
      </c>
      <c r="AB13" s="460">
        <v>4.2392999999999903E-2</v>
      </c>
      <c r="AC13" s="460">
        <v>4.3206000000000078E-2</v>
      </c>
      <c r="AD13" s="460">
        <v>4.563600000000001E-2</v>
      </c>
      <c r="AE13" s="460">
        <v>4.7061000000000019E-2</v>
      </c>
      <c r="AF13" s="460">
        <v>4.8126085498742664E-2</v>
      </c>
      <c r="AG13" s="460">
        <v>4.395590947191954E-2</v>
      </c>
      <c r="AH13" s="460">
        <v>3.832053646269909E-2</v>
      </c>
      <c r="AI13" s="460">
        <v>3.4939312657166814E-2</v>
      </c>
      <c r="AJ13" s="456">
        <v>4.2548999999999948E-2</v>
      </c>
      <c r="AK13" s="457">
        <v>4.2473999999999901E-2</v>
      </c>
      <c r="AL13" s="457">
        <v>4.0799999999999947E-2</v>
      </c>
      <c r="AM13" s="457">
        <v>4.1698000000000013E-2</v>
      </c>
      <c r="AN13" s="457">
        <v>4.0116999999999958E-2</v>
      </c>
      <c r="AO13" s="457">
        <v>3.8691999999999949E-2</v>
      </c>
      <c r="AP13" s="457">
        <v>3.7514999999999965E-2</v>
      </c>
      <c r="AQ13" s="457">
        <v>4.0375999999999967E-2</v>
      </c>
      <c r="AR13" s="457">
        <v>4.0500999999999898E-2</v>
      </c>
      <c r="AS13" s="457">
        <v>4.0372000000000074E-2</v>
      </c>
      <c r="AT13" s="457">
        <v>4.088399999999992E-2</v>
      </c>
      <c r="AU13" s="457">
        <v>4.0880000000000027E-2</v>
      </c>
      <c r="AV13" s="457">
        <v>4.085200000000011E-2</v>
      </c>
      <c r="AW13" s="457">
        <v>4.1484000000000076E-2</v>
      </c>
      <c r="AX13" s="457">
        <v>4.1398000000000046E-2</v>
      </c>
      <c r="AY13" s="457">
        <v>4.2113000000000067E-2</v>
      </c>
      <c r="AZ13" s="457">
        <v>4.3476999999999988E-2</v>
      </c>
      <c r="BA13" s="457">
        <v>4.2532000000000014E-2</v>
      </c>
      <c r="BB13" s="457">
        <v>4.2283999999999988E-2</v>
      </c>
      <c r="BC13" s="457">
        <v>4.2648999999999937E-2</v>
      </c>
      <c r="BD13" s="457">
        <v>4.2392999999999903E-2</v>
      </c>
      <c r="BE13" s="457">
        <v>4.3206000000000078E-2</v>
      </c>
      <c r="BF13" s="457">
        <v>4.563600000000001E-2</v>
      </c>
      <c r="BG13" s="457">
        <v>4.7061000000000019E-2</v>
      </c>
      <c r="BH13" s="457">
        <v>4.8126085498742664E-2</v>
      </c>
      <c r="BI13" s="457">
        <v>4.395590947191954E-2</v>
      </c>
      <c r="BJ13" s="457">
        <v>3.832053646269909E-2</v>
      </c>
      <c r="BK13" s="457">
        <v>3.4939312657166814E-2</v>
      </c>
    </row>
    <row r="14" spans="1:178">
      <c r="A14" s="424" t="s">
        <v>521</v>
      </c>
      <c r="B14" s="459" t="s">
        <v>983</v>
      </c>
      <c r="G14" s="458">
        <v>3.7420999999999927E-2</v>
      </c>
      <c r="H14" s="460">
        <v>3.6975999999999898E-2</v>
      </c>
      <c r="I14" s="460">
        <v>3.5873000000000044E-2</v>
      </c>
      <c r="J14" s="460">
        <v>3.5190999999999972E-2</v>
      </c>
      <c r="K14" s="460">
        <v>3.4523000000000081E-2</v>
      </c>
      <c r="L14" s="460">
        <v>3.4675000000000011E-2</v>
      </c>
      <c r="M14" s="460">
        <v>3.3970999999999973E-2</v>
      </c>
      <c r="N14" s="460">
        <v>3.3633999999999942E-2</v>
      </c>
      <c r="O14" s="460">
        <v>3.3611999999999975E-2</v>
      </c>
      <c r="P14" s="460">
        <v>3.4755000000000091E-2</v>
      </c>
      <c r="Q14" s="460">
        <v>3.4721000000000002E-2</v>
      </c>
      <c r="R14" s="460">
        <v>3.5514999999999963E-2</v>
      </c>
      <c r="S14" s="460">
        <v>3.5956000000000099E-2</v>
      </c>
      <c r="T14" s="460">
        <v>3.6375999999999964E-2</v>
      </c>
      <c r="U14" s="460">
        <v>3.6267000000000049E-2</v>
      </c>
      <c r="V14" s="460">
        <v>3.5711000000000048E-2</v>
      </c>
      <c r="W14" s="460">
        <v>3.4955000000000069E-2</v>
      </c>
      <c r="X14" s="460">
        <v>3.5560999999999954E-2</v>
      </c>
      <c r="Y14" s="460">
        <v>3.6404000000000103E-2</v>
      </c>
      <c r="Z14" s="460">
        <v>3.6920999999999982E-2</v>
      </c>
      <c r="AA14" s="460">
        <v>3.68170000000001E-2</v>
      </c>
      <c r="AB14" s="460">
        <v>3.6251999999999951E-2</v>
      </c>
      <c r="AC14" s="460">
        <v>3.7198999999999982E-2</v>
      </c>
      <c r="AD14" s="460">
        <v>3.9327000000000112E-2</v>
      </c>
      <c r="AE14" s="460">
        <v>4.0974999999999984E-2</v>
      </c>
      <c r="AF14" s="460">
        <v>4.1902347024308437E-2</v>
      </c>
      <c r="AG14" s="460">
        <v>3.8271464495270004E-2</v>
      </c>
      <c r="AH14" s="460">
        <v>3.3364866483055908E-2</v>
      </c>
      <c r="AI14" s="460">
        <v>3.042090767572744E-2</v>
      </c>
      <c r="AJ14" s="456">
        <v>3.6975999999999898E-2</v>
      </c>
      <c r="AK14" s="457">
        <v>3.5873000000000044E-2</v>
      </c>
      <c r="AL14" s="457">
        <v>3.5190999999999972E-2</v>
      </c>
      <c r="AM14" s="457">
        <v>3.4523000000000081E-2</v>
      </c>
      <c r="AN14" s="457">
        <v>3.4675000000000011E-2</v>
      </c>
      <c r="AO14" s="457">
        <v>3.3970999999999973E-2</v>
      </c>
      <c r="AP14" s="457">
        <v>3.3633999999999942E-2</v>
      </c>
      <c r="AQ14" s="457">
        <v>3.3611999999999975E-2</v>
      </c>
      <c r="AR14" s="457">
        <v>3.4755000000000091E-2</v>
      </c>
      <c r="AS14" s="457">
        <v>3.4721000000000002E-2</v>
      </c>
      <c r="AT14" s="457">
        <v>3.5514999999999963E-2</v>
      </c>
      <c r="AU14" s="457">
        <v>3.5956000000000099E-2</v>
      </c>
      <c r="AV14" s="457">
        <v>3.6375999999999964E-2</v>
      </c>
      <c r="AW14" s="457">
        <v>3.6267000000000049E-2</v>
      </c>
      <c r="AX14" s="457">
        <v>3.5711000000000048E-2</v>
      </c>
      <c r="AY14" s="457">
        <v>3.4955000000000069E-2</v>
      </c>
      <c r="AZ14" s="457">
        <v>3.5560999999999954E-2</v>
      </c>
      <c r="BA14" s="457">
        <v>3.6404000000000103E-2</v>
      </c>
      <c r="BB14" s="457">
        <v>3.6920999999999982E-2</v>
      </c>
      <c r="BC14" s="457">
        <v>3.68170000000001E-2</v>
      </c>
      <c r="BD14" s="457">
        <v>3.6251999999999951E-2</v>
      </c>
      <c r="BE14" s="457">
        <v>3.7198999999999982E-2</v>
      </c>
      <c r="BF14" s="457">
        <v>3.9327000000000112E-2</v>
      </c>
      <c r="BG14" s="457">
        <v>4.0974999999999984E-2</v>
      </c>
      <c r="BH14" s="457">
        <v>4.1902347024308437E-2</v>
      </c>
      <c r="BI14" s="457">
        <v>3.8271464495270004E-2</v>
      </c>
      <c r="BJ14" s="457">
        <v>3.3364866483055908E-2</v>
      </c>
      <c r="BK14" s="457">
        <v>3.042090767572744E-2</v>
      </c>
    </row>
    <row r="15" spans="1:178">
      <c r="A15" s="424" t="s">
        <v>519</v>
      </c>
      <c r="B15" s="459" t="s">
        <v>984</v>
      </c>
      <c r="G15" s="458">
        <v>4.0189999999999948E-2</v>
      </c>
      <c r="H15" s="460">
        <v>3.9814000000000016E-2</v>
      </c>
      <c r="I15" s="460">
        <v>3.8834999999999953E-2</v>
      </c>
      <c r="J15" s="460">
        <v>3.8224000000000036E-2</v>
      </c>
      <c r="K15" s="460">
        <v>3.7452000000000041E-2</v>
      </c>
      <c r="L15" s="460">
        <v>3.7511000000000072E-2</v>
      </c>
      <c r="M15" s="460">
        <v>3.7085999999999952E-2</v>
      </c>
      <c r="N15" s="460">
        <v>3.7218999999999891E-2</v>
      </c>
      <c r="O15" s="460">
        <v>3.6961000000000022E-2</v>
      </c>
      <c r="P15" s="460">
        <v>3.782299999999994E-2</v>
      </c>
      <c r="Q15" s="460">
        <v>3.7673000000000068E-2</v>
      </c>
      <c r="R15" s="460">
        <v>3.8308999999999926E-2</v>
      </c>
      <c r="S15" s="460">
        <v>3.8669000000000064E-2</v>
      </c>
      <c r="T15" s="460">
        <v>3.9109999999999978E-2</v>
      </c>
      <c r="U15" s="460">
        <v>3.8880000000000026E-2</v>
      </c>
      <c r="V15" s="460">
        <v>3.8245000000000084E-2</v>
      </c>
      <c r="W15" s="460">
        <v>3.7223999999999924E-2</v>
      </c>
      <c r="X15" s="460">
        <v>3.7180999999999909E-2</v>
      </c>
      <c r="Y15" s="460">
        <v>3.797600000000001E-2</v>
      </c>
      <c r="Z15" s="460">
        <v>3.8621000000000016E-2</v>
      </c>
      <c r="AA15" s="460">
        <v>3.8491000000000053E-2</v>
      </c>
      <c r="AB15" s="460">
        <v>3.79830000000001E-2</v>
      </c>
      <c r="AC15" s="460">
        <v>3.8820000000000077E-2</v>
      </c>
      <c r="AD15" s="460">
        <v>4.0205000000000046E-2</v>
      </c>
      <c r="AE15" s="460">
        <v>4.1149000000000102E-2</v>
      </c>
      <c r="AF15" s="460">
        <v>4.2080284995808979E-2</v>
      </c>
      <c r="AG15" s="460">
        <v>3.8433983954017571E-2</v>
      </c>
      <c r="AH15" s="460">
        <v>3.3506550113758915E-2</v>
      </c>
      <c r="AI15" s="460">
        <v>3.0550089809603713E-2</v>
      </c>
      <c r="AJ15" s="456">
        <v>3.9814000000000016E-2</v>
      </c>
      <c r="AK15" s="457">
        <v>3.8834999999999953E-2</v>
      </c>
      <c r="AL15" s="457">
        <v>3.8224000000000036E-2</v>
      </c>
      <c r="AM15" s="457">
        <v>3.7452000000000041E-2</v>
      </c>
      <c r="AN15" s="457">
        <v>3.7511000000000072E-2</v>
      </c>
      <c r="AO15" s="457">
        <v>3.7085999999999952E-2</v>
      </c>
      <c r="AP15" s="457">
        <v>3.7218999999999891E-2</v>
      </c>
      <c r="AQ15" s="457">
        <v>3.6961000000000022E-2</v>
      </c>
      <c r="AR15" s="457">
        <v>3.782299999999994E-2</v>
      </c>
      <c r="AS15" s="457">
        <v>3.7673000000000068E-2</v>
      </c>
      <c r="AT15" s="457">
        <v>3.8308999999999926E-2</v>
      </c>
      <c r="AU15" s="457">
        <v>3.8669000000000064E-2</v>
      </c>
      <c r="AV15" s="457">
        <v>3.9109999999999978E-2</v>
      </c>
      <c r="AW15" s="457">
        <v>3.8880000000000026E-2</v>
      </c>
      <c r="AX15" s="457">
        <v>3.8245000000000084E-2</v>
      </c>
      <c r="AY15" s="457">
        <v>3.7223999999999924E-2</v>
      </c>
      <c r="AZ15" s="457">
        <v>3.7180999999999909E-2</v>
      </c>
      <c r="BA15" s="457">
        <v>3.797600000000001E-2</v>
      </c>
      <c r="BB15" s="457">
        <v>3.8621000000000016E-2</v>
      </c>
      <c r="BC15" s="457">
        <v>3.8491000000000053E-2</v>
      </c>
      <c r="BD15" s="457">
        <v>3.79830000000001E-2</v>
      </c>
      <c r="BE15" s="457">
        <v>3.8820000000000077E-2</v>
      </c>
      <c r="BF15" s="457">
        <v>4.0205000000000046E-2</v>
      </c>
      <c r="BG15" s="457">
        <v>4.1149000000000102E-2</v>
      </c>
      <c r="BH15" s="457">
        <v>4.2080284995808979E-2</v>
      </c>
      <c r="BI15" s="457">
        <v>3.8433983954017571E-2</v>
      </c>
      <c r="BJ15" s="457">
        <v>3.3506550113758915E-2</v>
      </c>
      <c r="BK15" s="457">
        <v>3.0550089809603713E-2</v>
      </c>
    </row>
    <row r="16" spans="1:178">
      <c r="A16" s="424" t="s">
        <v>517</v>
      </c>
      <c r="B16" s="459" t="s">
        <v>985</v>
      </c>
      <c r="G16" s="458">
        <v>4.1145662670662553E-2</v>
      </c>
      <c r="H16" s="460">
        <v>4.0065457608892352E-2</v>
      </c>
      <c r="I16" s="460">
        <v>4.0616385627562757E-2</v>
      </c>
      <c r="J16" s="460">
        <v>3.8720380086031625E-2</v>
      </c>
      <c r="K16" s="460">
        <v>4.0117618162910595E-2</v>
      </c>
      <c r="L16" s="460">
        <v>3.7996216084575263E-2</v>
      </c>
      <c r="M16" s="460">
        <v>3.6725568767535188E-2</v>
      </c>
      <c r="N16" s="460">
        <v>3.549688757589009E-2</v>
      </c>
      <c r="O16" s="460">
        <v>3.8969039247501502E-2</v>
      </c>
      <c r="P16" s="460">
        <v>3.854059978874913E-2</v>
      </c>
      <c r="Q16" s="460">
        <v>3.8545681791064101E-2</v>
      </c>
      <c r="R16" s="460">
        <v>3.9011891789269004E-2</v>
      </c>
      <c r="S16" s="460">
        <v>3.8970771887373301E-2</v>
      </c>
      <c r="T16" s="460">
        <v>3.8908599490274476E-2</v>
      </c>
      <c r="U16" s="460">
        <v>3.9743290699222111E-2</v>
      </c>
      <c r="V16" s="460">
        <v>3.972888191892876E-2</v>
      </c>
      <c r="W16" s="460">
        <v>4.0750891609579121E-2</v>
      </c>
      <c r="X16" s="460">
        <v>4.2176832758930916E-2</v>
      </c>
      <c r="Y16" s="460">
        <v>4.085220422598046E-2</v>
      </c>
      <c r="Z16" s="460">
        <v>4.0606456202243901E-2</v>
      </c>
      <c r="AA16" s="460">
        <v>4.114777110270218E-2</v>
      </c>
      <c r="AB16" s="460">
        <v>4.093875061074792E-2</v>
      </c>
      <c r="AC16" s="460">
        <v>4.1684597463502948E-2</v>
      </c>
      <c r="AD16" s="460">
        <v>4.4215698754368926E-2</v>
      </c>
      <c r="AE16" s="460">
        <v>4.5701043312505574E-2</v>
      </c>
      <c r="AF16" s="460">
        <v>4.6735350244138121E-2</v>
      </c>
      <c r="AG16" s="460">
        <v>4.2685682892772525E-2</v>
      </c>
      <c r="AH16" s="460">
        <v>3.721315944498118E-2</v>
      </c>
      <c r="AI16" s="460">
        <v>3.3929645376306369E-2</v>
      </c>
      <c r="AJ16" s="456">
        <v>4.0065457608892352E-2</v>
      </c>
      <c r="AK16" s="457">
        <v>4.0616385627562757E-2</v>
      </c>
      <c r="AL16" s="457">
        <v>3.8720380086031625E-2</v>
      </c>
      <c r="AM16" s="457">
        <v>4.0117618162910595E-2</v>
      </c>
      <c r="AN16" s="457">
        <v>3.7996216084575263E-2</v>
      </c>
      <c r="AO16" s="457">
        <v>3.6725568767535188E-2</v>
      </c>
      <c r="AP16" s="457">
        <v>3.549688757589009E-2</v>
      </c>
      <c r="AQ16" s="457">
        <v>3.8969039247501502E-2</v>
      </c>
      <c r="AR16" s="457">
        <v>3.854059978874913E-2</v>
      </c>
      <c r="AS16" s="457">
        <v>3.8545681791064101E-2</v>
      </c>
      <c r="AT16" s="457">
        <v>3.9011891789269004E-2</v>
      </c>
      <c r="AU16" s="457">
        <v>3.8970771887373301E-2</v>
      </c>
      <c r="AV16" s="457">
        <v>3.8908599490274476E-2</v>
      </c>
      <c r="AW16" s="457">
        <v>3.9743290699222111E-2</v>
      </c>
      <c r="AX16" s="457">
        <v>3.972888191892876E-2</v>
      </c>
      <c r="AY16" s="457">
        <v>4.0750891609579121E-2</v>
      </c>
      <c r="AZ16" s="457">
        <v>4.2176832758930916E-2</v>
      </c>
      <c r="BA16" s="457">
        <v>4.085220422598046E-2</v>
      </c>
      <c r="BB16" s="457">
        <v>4.0606456202243901E-2</v>
      </c>
      <c r="BC16" s="457">
        <v>4.114777110270218E-2</v>
      </c>
      <c r="BD16" s="457">
        <v>4.093875061074792E-2</v>
      </c>
      <c r="BE16" s="457">
        <v>4.1684597463502948E-2</v>
      </c>
      <c r="BF16" s="457">
        <v>4.4215698754368926E-2</v>
      </c>
      <c r="BG16" s="457">
        <v>4.5701043312505574E-2</v>
      </c>
      <c r="BH16" s="457">
        <v>4.6735350244138121E-2</v>
      </c>
      <c r="BI16" s="457">
        <v>4.2685682892772525E-2</v>
      </c>
      <c r="BJ16" s="457">
        <v>3.721315944498118E-2</v>
      </c>
      <c r="BK16" s="457">
        <v>3.3929645376306369E-2</v>
      </c>
    </row>
    <row r="17" spans="1:63">
      <c r="A17" s="424" t="s">
        <v>392</v>
      </c>
      <c r="B17" s="459" t="s">
        <v>24</v>
      </c>
      <c r="G17" s="458">
        <v>3.9264290302891913E-2</v>
      </c>
      <c r="H17" s="460">
        <v>3.9929506396418013E-2</v>
      </c>
      <c r="I17" s="460">
        <v>3.953365760008265E-2</v>
      </c>
      <c r="J17" s="460">
        <v>3.9203783320716612E-2</v>
      </c>
      <c r="K17" s="460">
        <v>3.8639679116231784E-2</v>
      </c>
      <c r="L17" s="460">
        <v>3.8730072196341503E-2</v>
      </c>
      <c r="M17" s="460">
        <v>3.8430648482962626E-2</v>
      </c>
      <c r="N17" s="460">
        <v>3.8527601398592237E-2</v>
      </c>
      <c r="O17" s="460">
        <v>3.8189739561655944E-2</v>
      </c>
      <c r="P17" s="460">
        <v>3.8761520187245546E-2</v>
      </c>
      <c r="Q17" s="460">
        <v>3.8570320982398432E-2</v>
      </c>
      <c r="R17" s="460">
        <v>3.9044446999334292E-2</v>
      </c>
      <c r="S17" s="460">
        <v>3.9309259076235614E-2</v>
      </c>
      <c r="T17" s="460">
        <v>3.9650660258868875E-2</v>
      </c>
      <c r="U17" s="460">
        <v>3.9391172551544562E-2</v>
      </c>
      <c r="V17" s="460">
        <v>3.8749720359373629E-2</v>
      </c>
      <c r="W17" s="460">
        <v>3.7731394176159894E-2</v>
      </c>
      <c r="X17" s="460">
        <v>3.7599756496961678E-2</v>
      </c>
      <c r="Y17" s="460">
        <v>3.8232698379883301E-2</v>
      </c>
      <c r="Z17" s="460">
        <v>3.8792080222059377E-2</v>
      </c>
      <c r="AA17" s="460">
        <v>3.8679561250686723E-2</v>
      </c>
      <c r="AB17" s="460">
        <v>3.8201847049765369E-2</v>
      </c>
      <c r="AC17" s="460">
        <v>3.8872760138529694E-2</v>
      </c>
      <c r="AD17" s="460">
        <v>4.0054325261738466E-2</v>
      </c>
      <c r="AE17" s="460">
        <v>4.0833630539170107E-2</v>
      </c>
      <c r="AF17" s="460">
        <v>4.1757778086997079E-2</v>
      </c>
      <c r="AG17" s="460">
        <v>3.8139422608732702E-2</v>
      </c>
      <c r="AH17" s="460">
        <v>3.3249753043510563E-2</v>
      </c>
      <c r="AI17" s="460">
        <v>3.0315951304377274E-2</v>
      </c>
      <c r="AJ17" s="456">
        <v>3.9929506396418013E-2</v>
      </c>
      <c r="AK17" s="457">
        <v>3.953365760008265E-2</v>
      </c>
      <c r="AL17" s="457">
        <v>3.9203783320716612E-2</v>
      </c>
      <c r="AM17" s="457">
        <v>3.8639679116231784E-2</v>
      </c>
      <c r="AN17" s="457">
        <v>3.8730072196341503E-2</v>
      </c>
      <c r="AO17" s="457">
        <v>3.8430648482962626E-2</v>
      </c>
      <c r="AP17" s="457">
        <v>3.8527601398592237E-2</v>
      </c>
      <c r="AQ17" s="457">
        <v>3.8189739561655944E-2</v>
      </c>
      <c r="AR17" s="457">
        <v>3.8761520187245546E-2</v>
      </c>
      <c r="AS17" s="457">
        <v>3.8570320982398432E-2</v>
      </c>
      <c r="AT17" s="457">
        <v>3.9044446999334292E-2</v>
      </c>
      <c r="AU17" s="457">
        <v>3.9309259076235614E-2</v>
      </c>
      <c r="AV17" s="457">
        <v>3.9650660258868875E-2</v>
      </c>
      <c r="AW17" s="457">
        <v>3.9391172551544562E-2</v>
      </c>
      <c r="AX17" s="457">
        <v>3.8749720359373629E-2</v>
      </c>
      <c r="AY17" s="457">
        <v>3.7731394176159894E-2</v>
      </c>
      <c r="AZ17" s="457">
        <v>3.7599756496961678E-2</v>
      </c>
      <c r="BA17" s="457">
        <v>3.8232698379883301E-2</v>
      </c>
      <c r="BB17" s="457">
        <v>3.8792080222059377E-2</v>
      </c>
      <c r="BC17" s="457">
        <v>3.8679561250686723E-2</v>
      </c>
      <c r="BD17" s="457">
        <v>3.8201847049765369E-2</v>
      </c>
      <c r="BE17" s="457">
        <v>3.8872760138529694E-2</v>
      </c>
      <c r="BF17" s="457">
        <v>4.0054325261738466E-2</v>
      </c>
      <c r="BG17" s="457">
        <v>4.0833630539170107E-2</v>
      </c>
      <c r="BH17" s="457">
        <v>4.1757778086997079E-2</v>
      </c>
      <c r="BI17" s="457">
        <v>3.8139422608732702E-2</v>
      </c>
      <c r="BJ17" s="457">
        <v>3.3249753043510563E-2</v>
      </c>
      <c r="BK17" s="457">
        <v>3.0315951304377274E-2</v>
      </c>
    </row>
    <row r="18" spans="1:63">
      <c r="A18" s="424" t="s">
        <v>936</v>
      </c>
      <c r="B18" s="459" t="s">
        <v>72</v>
      </c>
      <c r="G18" s="458">
        <v>4.2197999999999958E-2</v>
      </c>
      <c r="H18" s="460">
        <v>4.2831000000000063E-2</v>
      </c>
      <c r="I18" s="460">
        <v>4.2397000000000018E-2</v>
      </c>
      <c r="J18" s="460">
        <v>4.1544000000000025E-2</v>
      </c>
      <c r="K18" s="460">
        <v>4.1074999999999973E-2</v>
      </c>
      <c r="L18" s="460">
        <v>4.0642000000000067E-2</v>
      </c>
      <c r="M18" s="460">
        <v>3.979099999999991E-2</v>
      </c>
      <c r="N18" s="460">
        <v>3.940699999999997E-2</v>
      </c>
      <c r="O18" s="460">
        <v>3.9703999999999962E-2</v>
      </c>
      <c r="P18" s="460">
        <v>4.0408999999999917E-2</v>
      </c>
      <c r="Q18" s="460">
        <v>4.0224999999999955E-2</v>
      </c>
      <c r="R18" s="460">
        <v>4.0871000000000102E-2</v>
      </c>
      <c r="S18" s="460">
        <v>4.1155000000000053E-2</v>
      </c>
      <c r="T18" s="460">
        <v>4.1487000000000052E-2</v>
      </c>
      <c r="U18" s="460">
        <v>4.138099999999989E-2</v>
      </c>
      <c r="V18" s="460">
        <v>4.0712000000000081E-2</v>
      </c>
      <c r="W18" s="460">
        <v>3.9895999999999932E-2</v>
      </c>
      <c r="X18" s="460">
        <v>4.0221000000000062E-2</v>
      </c>
      <c r="Y18" s="460">
        <v>4.0628000000000108E-2</v>
      </c>
      <c r="Z18" s="460">
        <v>4.1066000000000047E-2</v>
      </c>
      <c r="AA18" s="460">
        <v>4.0996000000000032E-2</v>
      </c>
      <c r="AB18" s="460">
        <v>4.0392999999999901E-2</v>
      </c>
      <c r="AC18" s="460">
        <v>4.1268000000000082E-2</v>
      </c>
      <c r="AD18" s="460">
        <v>4.321100000000011E-2</v>
      </c>
      <c r="AE18" s="460">
        <v>4.4526000000000066E-2</v>
      </c>
      <c r="AF18" s="460">
        <v>4.5261999999999997E-2</v>
      </c>
      <c r="AG18" s="460">
        <v>4.095E-2</v>
      </c>
      <c r="AH18" s="460">
        <v>3.5360000000000003E-2</v>
      </c>
      <c r="AI18" s="460">
        <v>3.193E-2</v>
      </c>
      <c r="AJ18" s="456">
        <v>4.2831000000000063E-2</v>
      </c>
      <c r="AK18" s="457">
        <v>4.2397000000000018E-2</v>
      </c>
      <c r="AL18" s="457">
        <v>4.1544000000000025E-2</v>
      </c>
      <c r="AM18" s="457">
        <v>4.1074999999999973E-2</v>
      </c>
      <c r="AN18" s="457">
        <v>4.0642000000000067E-2</v>
      </c>
      <c r="AO18" s="457">
        <v>3.979099999999991E-2</v>
      </c>
      <c r="AP18" s="457">
        <v>3.940699999999997E-2</v>
      </c>
      <c r="AQ18" s="457">
        <v>3.9703999999999962E-2</v>
      </c>
      <c r="AR18" s="457">
        <v>4.0408999999999917E-2</v>
      </c>
      <c r="AS18" s="457">
        <v>4.0224999999999955E-2</v>
      </c>
      <c r="AT18" s="457">
        <v>4.0871000000000102E-2</v>
      </c>
      <c r="AU18" s="457">
        <v>4.1155000000000053E-2</v>
      </c>
      <c r="AV18" s="457">
        <v>4.1487000000000052E-2</v>
      </c>
      <c r="AW18" s="457">
        <v>4.138099999999989E-2</v>
      </c>
      <c r="AX18" s="457">
        <v>4.0712000000000081E-2</v>
      </c>
      <c r="AY18" s="457">
        <v>3.9895999999999932E-2</v>
      </c>
      <c r="AZ18" s="457">
        <v>4.0221000000000062E-2</v>
      </c>
      <c r="BA18" s="457">
        <v>4.0628000000000108E-2</v>
      </c>
      <c r="BB18" s="457">
        <v>4.1066000000000047E-2</v>
      </c>
      <c r="BC18" s="457">
        <v>4.0996000000000032E-2</v>
      </c>
      <c r="BD18" s="457">
        <v>4.0392999999999901E-2</v>
      </c>
      <c r="BE18" s="457">
        <v>4.1268000000000082E-2</v>
      </c>
      <c r="BF18" s="457">
        <v>4.321100000000011E-2</v>
      </c>
      <c r="BG18" s="457">
        <v>4.4526000000000066E-2</v>
      </c>
      <c r="BH18" s="457">
        <v>4.5261999999999997E-2</v>
      </c>
      <c r="BI18" s="457">
        <v>4.095E-2</v>
      </c>
      <c r="BJ18" s="457">
        <v>3.5360000000000003E-2</v>
      </c>
      <c r="BK18" s="457">
        <v>3.193E-2</v>
      </c>
    </row>
    <row r="19" spans="1:63">
      <c r="H19" s="425"/>
      <c r="I19" s="425"/>
      <c r="J19" s="425"/>
      <c r="K19" s="425"/>
      <c r="L19" s="425"/>
      <c r="M19" s="425"/>
      <c r="N19" s="425"/>
      <c r="O19" s="425"/>
      <c r="P19" s="425"/>
      <c r="Q19" s="425"/>
      <c r="R19" s="425"/>
      <c r="S19" s="425"/>
      <c r="T19" s="425"/>
      <c r="U19" s="425"/>
      <c r="V19" s="425"/>
      <c r="W19" s="425"/>
      <c r="X19" s="425"/>
      <c r="Y19" s="425"/>
      <c r="Z19" s="425"/>
      <c r="AA19" s="425"/>
      <c r="AB19" s="425"/>
      <c r="AC19" s="425"/>
      <c r="AD19" s="425"/>
      <c r="AE19" s="425"/>
      <c r="AF19" s="425"/>
      <c r="AG19" s="425"/>
      <c r="AH19" s="425"/>
      <c r="AI19" s="425"/>
      <c r="AJ19" s="423"/>
      <c r="AK19" s="367"/>
      <c r="AL19" s="367"/>
      <c r="AM19" s="451"/>
      <c r="AN19" s="451"/>
      <c r="AO19" s="367"/>
      <c r="AP19" s="367"/>
      <c r="AQ19" s="367"/>
      <c r="AR19" s="367"/>
      <c r="AS19" s="367"/>
      <c r="AT19" s="367"/>
      <c r="AU19" s="367"/>
      <c r="AV19" s="367"/>
      <c r="AW19" s="367"/>
      <c r="AX19" s="367"/>
      <c r="AY19" s="367"/>
      <c r="AZ19" s="367"/>
      <c r="BA19" s="367"/>
      <c r="BB19" s="367"/>
      <c r="BC19" s="367"/>
      <c r="BD19" s="367"/>
      <c r="BE19" s="367"/>
      <c r="BF19" s="367"/>
      <c r="BG19" s="367"/>
      <c r="BH19" s="367"/>
      <c r="BI19" s="367"/>
      <c r="BJ19" s="367"/>
      <c r="BK19" s="367"/>
    </row>
    <row r="20" spans="1:63" ht="14" thickBot="1">
      <c r="A20" s="428" t="s">
        <v>252</v>
      </c>
      <c r="B20" s="428"/>
      <c r="C20" s="428"/>
      <c r="D20" s="428"/>
      <c r="E20" s="428"/>
      <c r="F20" s="428"/>
      <c r="G20" s="434"/>
      <c r="H20" s="428"/>
      <c r="I20" s="428"/>
      <c r="J20" s="428"/>
      <c r="K20" s="428"/>
      <c r="L20" s="428"/>
      <c r="M20" s="428"/>
      <c r="N20" s="428"/>
      <c r="O20" s="428"/>
      <c r="P20" s="428"/>
      <c r="Q20" s="428"/>
      <c r="R20" s="428"/>
      <c r="S20" s="428"/>
      <c r="T20" s="428"/>
      <c r="U20" s="428"/>
      <c r="V20" s="428"/>
      <c r="W20" s="428"/>
      <c r="X20" s="428"/>
      <c r="Y20" s="428"/>
      <c r="Z20" s="428"/>
      <c r="AA20" s="428"/>
      <c r="AB20" s="428"/>
      <c r="AC20" s="428"/>
      <c r="AD20" s="428"/>
      <c r="AE20" s="428"/>
      <c r="AF20" s="428"/>
      <c r="AG20" s="428"/>
      <c r="AH20" s="428"/>
      <c r="AI20" s="428"/>
      <c r="AJ20" s="452"/>
      <c r="AK20" s="453"/>
      <c r="AL20" s="453"/>
      <c r="AM20" s="453"/>
      <c r="AN20" s="453"/>
      <c r="AO20" s="453"/>
      <c r="AP20" s="453"/>
      <c r="AQ20" s="453"/>
      <c r="AR20" s="453"/>
      <c r="AS20" s="453"/>
      <c r="AT20" s="453"/>
      <c r="AU20" s="453"/>
      <c r="AV20" s="453"/>
      <c r="AW20" s="453"/>
      <c r="AX20" s="453"/>
      <c r="AY20" s="453"/>
      <c r="AZ20" s="453"/>
      <c r="BA20" s="453"/>
      <c r="BB20" s="453"/>
      <c r="BC20" s="453"/>
      <c r="BD20" s="453"/>
      <c r="BE20" s="453"/>
      <c r="BF20" s="453"/>
      <c r="BG20" s="453"/>
      <c r="BH20" s="453"/>
      <c r="BI20" s="453"/>
      <c r="BJ20" s="453"/>
      <c r="BK20" s="453"/>
    </row>
    <row r="21" spans="1:63">
      <c r="A21" s="427" t="s">
        <v>949</v>
      </c>
      <c r="B21" s="426"/>
      <c r="C21" s="426"/>
      <c r="D21" s="426"/>
      <c r="E21" s="426"/>
      <c r="F21" s="426"/>
      <c r="H21" s="425"/>
      <c r="I21" s="425"/>
      <c r="J21" s="425"/>
      <c r="K21" s="425"/>
      <c r="L21" s="425"/>
      <c r="M21" s="425"/>
      <c r="N21" s="425"/>
      <c r="O21" s="425"/>
      <c r="P21" s="425"/>
      <c r="Q21" s="425"/>
      <c r="R21" s="425"/>
      <c r="S21" s="425"/>
      <c r="T21" s="425"/>
      <c r="U21" s="425"/>
      <c r="V21" s="425"/>
      <c r="W21" s="425"/>
      <c r="X21" s="425"/>
      <c r="Y21" s="425"/>
      <c r="Z21" s="425"/>
      <c r="AA21" s="425"/>
      <c r="AB21" s="425"/>
      <c r="AC21" s="425"/>
      <c r="AD21" s="425"/>
      <c r="AE21" s="425"/>
      <c r="AF21" s="425"/>
      <c r="AG21" s="425"/>
      <c r="AH21" s="425"/>
      <c r="AI21" s="425"/>
      <c r="AJ21" s="423"/>
      <c r="AK21" s="355"/>
      <c r="AL21" s="355"/>
      <c r="AM21" s="355"/>
      <c r="AN21" s="355"/>
      <c r="AO21" s="355"/>
      <c r="AP21" s="355"/>
      <c r="AQ21" s="355"/>
      <c r="AR21" s="355"/>
      <c r="AS21" s="355"/>
      <c r="AT21" s="355"/>
      <c r="AU21" s="355"/>
      <c r="AV21" s="355"/>
      <c r="AW21" s="355"/>
      <c r="AX21" s="355"/>
      <c r="AY21" s="355"/>
      <c r="AZ21" s="355"/>
      <c r="BA21" s="355"/>
      <c r="BB21" s="355"/>
      <c r="BC21" s="355"/>
      <c r="BD21" s="355"/>
      <c r="BE21" s="355"/>
      <c r="BF21" s="355"/>
      <c r="BG21" s="355"/>
      <c r="BH21" s="355"/>
      <c r="BI21" s="355"/>
      <c r="BJ21" s="355"/>
      <c r="BK21" s="355"/>
    </row>
    <row r="22" spans="1:63">
      <c r="A22" s="424" t="s">
        <v>948</v>
      </c>
      <c r="B22" s="426"/>
      <c r="C22" s="426"/>
      <c r="D22" s="426"/>
      <c r="E22" s="426"/>
      <c r="F22" s="426"/>
      <c r="G22" s="437">
        <v>0.50003199863472492</v>
      </c>
      <c r="H22" s="461">
        <v>0.48494973561340815</v>
      </c>
      <c r="I22" s="461">
        <v>0.46986747259209138</v>
      </c>
      <c r="J22" s="461">
        <v>0.45478520957077462</v>
      </c>
      <c r="K22" s="461">
        <v>0.43970294654945785</v>
      </c>
      <c r="L22" s="461">
        <v>0.42462068352814109</v>
      </c>
      <c r="M22" s="461">
        <v>0.40953842050682432</v>
      </c>
      <c r="N22" s="461">
        <v>0.39445615748550755</v>
      </c>
      <c r="O22" s="461">
        <v>0.37937389446419079</v>
      </c>
      <c r="P22" s="461">
        <v>0.36429163144287402</v>
      </c>
      <c r="Q22" s="461">
        <v>0.34920936842155725</v>
      </c>
      <c r="R22" s="461">
        <v>0.33412710540024049</v>
      </c>
      <c r="S22" s="461">
        <v>0.31904484237892372</v>
      </c>
      <c r="T22" s="461">
        <v>0.30396257935760695</v>
      </c>
      <c r="U22" s="461">
        <v>0.28888031633629019</v>
      </c>
      <c r="V22" s="461">
        <v>0.27379805331497342</v>
      </c>
      <c r="W22" s="461">
        <v>0.25871579029365666</v>
      </c>
      <c r="X22" s="461">
        <v>0.24363352727233986</v>
      </c>
      <c r="Y22" s="461">
        <v>0.22855126425102307</v>
      </c>
      <c r="Z22" s="461">
        <v>0.21346900122970627</v>
      </c>
      <c r="AA22" s="461">
        <v>0.19838673820838948</v>
      </c>
      <c r="AB22" s="461">
        <v>0.18330447518707269</v>
      </c>
      <c r="AC22" s="461">
        <v>0.16822221216575589</v>
      </c>
      <c r="AD22" s="461">
        <v>0.1531399491444391</v>
      </c>
      <c r="AE22" s="461">
        <v>0.13805768612312191</v>
      </c>
      <c r="AF22" s="461">
        <v>0.1068816414553474</v>
      </c>
      <c r="AG22" s="461">
        <v>7.5705596787572868E-2</v>
      </c>
      <c r="AH22" s="461">
        <v>3.7852798393786434E-2</v>
      </c>
      <c r="AI22" s="461">
        <v>0</v>
      </c>
      <c r="AJ22" s="444">
        <v>0.48494973561340815</v>
      </c>
      <c r="AK22" s="445">
        <v>0.46986747259209138</v>
      </c>
      <c r="AL22" s="445">
        <v>0.45478520957077462</v>
      </c>
      <c r="AM22" s="445">
        <v>0.43970294654945785</v>
      </c>
      <c r="AN22" s="445">
        <v>0.42462068352814109</v>
      </c>
      <c r="AO22" s="445">
        <v>0.40953842050682432</v>
      </c>
      <c r="AP22" s="445">
        <v>0.39445615748550755</v>
      </c>
      <c r="AQ22" s="445">
        <v>0.37937389446419079</v>
      </c>
      <c r="AR22" s="445">
        <v>0.36429163144287402</v>
      </c>
      <c r="AS22" s="445">
        <v>0.34920936842155725</v>
      </c>
      <c r="AT22" s="445">
        <v>0.33412710540024049</v>
      </c>
      <c r="AU22" s="445">
        <v>0.31904484237892372</v>
      </c>
      <c r="AV22" s="445">
        <v>0.30396257935760695</v>
      </c>
      <c r="AW22" s="445">
        <v>0.28888031633629019</v>
      </c>
      <c r="AX22" s="445">
        <v>0.27379805331497342</v>
      </c>
      <c r="AY22" s="445">
        <v>0.25871579029365666</v>
      </c>
      <c r="AZ22" s="445">
        <v>0.24363352727233986</v>
      </c>
      <c r="BA22" s="445">
        <v>0.22855126425102307</v>
      </c>
      <c r="BB22" s="445">
        <v>0.21346900122970627</v>
      </c>
      <c r="BC22" s="445">
        <v>0.19838673820838948</v>
      </c>
      <c r="BD22" s="445">
        <v>0.18330447518707269</v>
      </c>
      <c r="BE22" s="445">
        <v>0.16822221216575589</v>
      </c>
      <c r="BF22" s="445">
        <v>0.1531399491444391</v>
      </c>
      <c r="BG22" s="445">
        <v>0.13805768612312191</v>
      </c>
      <c r="BH22" s="446">
        <v>0.1068816414553474</v>
      </c>
      <c r="BI22" s="445">
        <v>7.5705596787572868E-2</v>
      </c>
      <c r="BJ22" s="446">
        <v>3.7852798393786434E-2</v>
      </c>
      <c r="BK22" s="447">
        <v>0</v>
      </c>
    </row>
    <row r="23" spans="1:63">
      <c r="A23" s="424" t="s">
        <v>946</v>
      </c>
      <c r="B23" s="426"/>
      <c r="C23" s="426"/>
      <c r="D23" s="426"/>
      <c r="E23" s="426"/>
      <c r="F23" s="426"/>
      <c r="G23" s="437">
        <v>0.30001919918083492</v>
      </c>
      <c r="H23" s="461">
        <v>0.31170317181127877</v>
      </c>
      <c r="I23" s="461">
        <v>0.32338714444172262</v>
      </c>
      <c r="J23" s="461">
        <v>0.33507111707216647</v>
      </c>
      <c r="K23" s="461">
        <v>0.34675508970261032</v>
      </c>
      <c r="L23" s="461">
        <v>0.35843906233305417</v>
      </c>
      <c r="M23" s="461">
        <v>0.37012303496349802</v>
      </c>
      <c r="N23" s="461">
        <v>0.38180700759394187</v>
      </c>
      <c r="O23" s="461">
        <v>0.39349098022438572</v>
      </c>
      <c r="P23" s="461">
        <v>0.40517495285482957</v>
      </c>
      <c r="Q23" s="461">
        <v>0.41685892548527342</v>
      </c>
      <c r="R23" s="461">
        <v>0.42854289811571727</v>
      </c>
      <c r="S23" s="461">
        <v>0.44022687074616113</v>
      </c>
      <c r="T23" s="461">
        <v>0.45191084337660498</v>
      </c>
      <c r="U23" s="461">
        <v>0.46359481600704883</v>
      </c>
      <c r="V23" s="461">
        <v>0.47527878863749268</v>
      </c>
      <c r="W23" s="461">
        <v>0.48696276126793653</v>
      </c>
      <c r="X23" s="461">
        <v>0.49864673389838038</v>
      </c>
      <c r="Y23" s="461">
        <v>0.51033070652882428</v>
      </c>
      <c r="Z23" s="461">
        <v>0.52201467915926814</v>
      </c>
      <c r="AA23" s="461">
        <v>0.53369865178971199</v>
      </c>
      <c r="AB23" s="461">
        <v>0.54538262442015584</v>
      </c>
      <c r="AC23" s="461">
        <v>0.55706659705059969</v>
      </c>
      <c r="AD23" s="461">
        <v>0.56875056968104354</v>
      </c>
      <c r="AE23" s="461">
        <v>0.58043454231148772</v>
      </c>
      <c r="AF23" s="461">
        <v>0.53874328114469372</v>
      </c>
      <c r="AG23" s="461">
        <v>0.49705201997789972</v>
      </c>
      <c r="AH23" s="461">
        <v>0.43794318933705045</v>
      </c>
      <c r="AI23" s="461">
        <v>0.37883435869620119</v>
      </c>
      <c r="AJ23" s="444">
        <v>0.31170317181127877</v>
      </c>
      <c r="AK23" s="445">
        <v>0.32338714444172262</v>
      </c>
      <c r="AL23" s="445">
        <v>0.33507111707216647</v>
      </c>
      <c r="AM23" s="445">
        <v>0.34675508970261032</v>
      </c>
      <c r="AN23" s="445">
        <v>0.35843906233305417</v>
      </c>
      <c r="AO23" s="445">
        <v>0.37012303496349802</v>
      </c>
      <c r="AP23" s="445">
        <v>0.38180700759394187</v>
      </c>
      <c r="AQ23" s="445">
        <v>0.39349098022438572</v>
      </c>
      <c r="AR23" s="445">
        <v>0.40517495285482957</v>
      </c>
      <c r="AS23" s="445">
        <v>0.41685892548527342</v>
      </c>
      <c r="AT23" s="445">
        <v>0.42854289811571727</v>
      </c>
      <c r="AU23" s="445">
        <v>0.44022687074616113</v>
      </c>
      <c r="AV23" s="445">
        <v>0.45191084337660498</v>
      </c>
      <c r="AW23" s="445">
        <v>0.46359481600704883</v>
      </c>
      <c r="AX23" s="445">
        <v>0.47527878863749268</v>
      </c>
      <c r="AY23" s="445">
        <v>0.48696276126793653</v>
      </c>
      <c r="AZ23" s="445">
        <v>0.49864673389838038</v>
      </c>
      <c r="BA23" s="445">
        <v>0.51033070652882428</v>
      </c>
      <c r="BB23" s="445">
        <v>0.52201467915926814</v>
      </c>
      <c r="BC23" s="445">
        <v>0.53369865178971199</v>
      </c>
      <c r="BD23" s="445">
        <v>0.54538262442015584</v>
      </c>
      <c r="BE23" s="445">
        <v>0.55706659705059969</v>
      </c>
      <c r="BF23" s="445">
        <v>0.56875056968104354</v>
      </c>
      <c r="BG23" s="445">
        <v>0.58043454231148772</v>
      </c>
      <c r="BH23" s="446">
        <v>0.53874328114469372</v>
      </c>
      <c r="BI23" s="445">
        <v>0.49705201997789972</v>
      </c>
      <c r="BJ23" s="446">
        <v>0.43794318933705045</v>
      </c>
      <c r="BK23" s="447">
        <v>0.37883435869620119</v>
      </c>
    </row>
    <row r="24" spans="1:63">
      <c r="A24" s="424" t="s">
        <v>947</v>
      </c>
      <c r="B24" s="426"/>
      <c r="C24" s="426"/>
      <c r="D24" s="426"/>
      <c r="E24" s="426"/>
      <c r="F24" s="426"/>
      <c r="G24" s="437">
        <v>0.19994880218444011</v>
      </c>
      <c r="H24" s="461">
        <v>0.20334709257531303</v>
      </c>
      <c r="I24" s="461">
        <v>0.20674538296618594</v>
      </c>
      <c r="J24" s="461">
        <v>0.21014367335705886</v>
      </c>
      <c r="K24" s="461">
        <v>0.21354196374793177</v>
      </c>
      <c r="L24" s="461">
        <v>0.21694025413880469</v>
      </c>
      <c r="M24" s="461">
        <v>0.2203385445296776</v>
      </c>
      <c r="N24" s="461">
        <v>0.22373683492055052</v>
      </c>
      <c r="O24" s="461">
        <v>0.22713512531142344</v>
      </c>
      <c r="P24" s="461">
        <v>0.23053341570229635</v>
      </c>
      <c r="Q24" s="461">
        <v>0.23393170609316927</v>
      </c>
      <c r="R24" s="461">
        <v>0.23732999648404218</v>
      </c>
      <c r="S24" s="461">
        <v>0.2407282868749151</v>
      </c>
      <c r="T24" s="461">
        <v>0.24412657726578801</v>
      </c>
      <c r="U24" s="461">
        <v>0.24752486765666093</v>
      </c>
      <c r="V24" s="461">
        <v>0.25092315804753385</v>
      </c>
      <c r="W24" s="461">
        <v>0.25432144843840676</v>
      </c>
      <c r="X24" s="461">
        <v>0.25771973882927968</v>
      </c>
      <c r="Y24" s="461">
        <v>0.26111802922015259</v>
      </c>
      <c r="Z24" s="461">
        <v>0.26451631961102551</v>
      </c>
      <c r="AA24" s="461">
        <v>0.26791461000189842</v>
      </c>
      <c r="AB24" s="461">
        <v>0.27131290039277134</v>
      </c>
      <c r="AC24" s="461">
        <v>0.27471119078364425</v>
      </c>
      <c r="AD24" s="461">
        <v>0.27810948117451717</v>
      </c>
      <c r="AE24" s="461">
        <v>0.28150777156539042</v>
      </c>
      <c r="AF24" s="461">
        <v>0.35437507739995888</v>
      </c>
      <c r="AG24" s="461">
        <v>0.4272423832345274</v>
      </c>
      <c r="AH24" s="461">
        <v>0.52420401226916313</v>
      </c>
      <c r="AI24" s="461">
        <v>0.62116564130379881</v>
      </c>
      <c r="AJ24" s="444">
        <v>0.20334709257531303</v>
      </c>
      <c r="AK24" s="445">
        <v>0.20674538296618594</v>
      </c>
      <c r="AL24" s="445">
        <v>0.21014367335705886</v>
      </c>
      <c r="AM24" s="445">
        <v>0.21354196374793177</v>
      </c>
      <c r="AN24" s="445">
        <v>0.21694025413880469</v>
      </c>
      <c r="AO24" s="445">
        <v>0.2203385445296776</v>
      </c>
      <c r="AP24" s="445">
        <v>0.22373683492055052</v>
      </c>
      <c r="AQ24" s="445">
        <v>0.22713512531142344</v>
      </c>
      <c r="AR24" s="445">
        <v>0.23053341570229635</v>
      </c>
      <c r="AS24" s="445">
        <v>0.23393170609316927</v>
      </c>
      <c r="AT24" s="445">
        <v>0.23732999648404218</v>
      </c>
      <c r="AU24" s="445">
        <v>0.2407282868749151</v>
      </c>
      <c r="AV24" s="445">
        <v>0.24412657726578801</v>
      </c>
      <c r="AW24" s="445">
        <v>0.24752486765666093</v>
      </c>
      <c r="AX24" s="445">
        <v>0.25092315804753385</v>
      </c>
      <c r="AY24" s="445">
        <v>0.25432144843840676</v>
      </c>
      <c r="AZ24" s="445">
        <v>0.25771973882927968</v>
      </c>
      <c r="BA24" s="445">
        <v>0.26111802922015259</v>
      </c>
      <c r="BB24" s="445">
        <v>0.26451631961102551</v>
      </c>
      <c r="BC24" s="445">
        <v>0.26791461000189842</v>
      </c>
      <c r="BD24" s="445">
        <v>0.27131290039277134</v>
      </c>
      <c r="BE24" s="445">
        <v>0.27471119078364425</v>
      </c>
      <c r="BF24" s="445">
        <v>0.27810948117451717</v>
      </c>
      <c r="BG24" s="445">
        <v>0.28150777156539042</v>
      </c>
      <c r="BH24" s="446">
        <v>0.35437507739995888</v>
      </c>
      <c r="BI24" s="445">
        <v>0.4272423832345274</v>
      </c>
      <c r="BJ24" s="446">
        <v>0.52420401226916313</v>
      </c>
      <c r="BK24" s="447">
        <v>0.62116564130379881</v>
      </c>
    </row>
    <row r="25" spans="1:63">
      <c r="A25" s="427"/>
      <c r="B25" s="426"/>
      <c r="C25" s="426"/>
      <c r="D25" s="426"/>
      <c r="E25" s="426"/>
      <c r="F25" s="426"/>
      <c r="G25" s="438"/>
      <c r="H25" s="425"/>
      <c r="I25" s="425"/>
      <c r="J25" s="425"/>
      <c r="K25" s="425"/>
      <c r="L25" s="425"/>
      <c r="M25" s="425"/>
      <c r="N25" s="425"/>
      <c r="O25" s="425"/>
      <c r="P25" s="425"/>
      <c r="Q25" s="425"/>
      <c r="R25" s="425"/>
      <c r="S25" s="425"/>
      <c r="T25" s="425"/>
      <c r="U25" s="425"/>
      <c r="V25" s="425"/>
      <c r="W25" s="425"/>
      <c r="X25" s="425"/>
      <c r="Y25" s="425"/>
      <c r="Z25" s="425"/>
      <c r="AA25" s="425"/>
      <c r="AB25" s="425"/>
      <c r="AC25" s="425"/>
      <c r="AD25" s="425"/>
      <c r="AE25" s="425"/>
      <c r="AF25" s="425"/>
      <c r="AG25" s="425"/>
      <c r="AH25" s="425"/>
      <c r="AI25" s="425"/>
      <c r="AJ25" s="423"/>
      <c r="AK25" s="355"/>
      <c r="AL25" s="355"/>
      <c r="AM25" s="447"/>
      <c r="AN25" s="355"/>
      <c r="AO25" s="355"/>
      <c r="AP25" s="355"/>
      <c r="AQ25" s="355"/>
      <c r="AR25" s="446"/>
      <c r="AS25" s="355"/>
      <c r="AT25" s="355"/>
      <c r="AU25" s="355"/>
      <c r="AV25" s="355"/>
      <c r="AW25" s="445"/>
      <c r="AX25" s="355"/>
      <c r="AY25" s="355"/>
      <c r="AZ25" s="355"/>
      <c r="BA25" s="355"/>
      <c r="BB25" s="446"/>
      <c r="BC25" s="355"/>
      <c r="BD25" s="355"/>
      <c r="BE25" s="355"/>
      <c r="BF25" s="355"/>
      <c r="BG25" s="445"/>
      <c r="BH25" s="446"/>
      <c r="BI25" s="445"/>
      <c r="BJ25" s="446"/>
      <c r="BK25" s="447"/>
    </row>
    <row r="26" spans="1:63">
      <c r="A26" s="427" t="s">
        <v>950</v>
      </c>
      <c r="B26" s="426"/>
      <c r="C26" s="426"/>
      <c r="D26" s="426"/>
      <c r="E26" s="426"/>
      <c r="F26" s="426"/>
      <c r="H26" s="425"/>
      <c r="I26" s="425"/>
      <c r="J26" s="425"/>
      <c r="K26" s="425"/>
      <c r="L26" s="425"/>
      <c r="M26" s="425"/>
      <c r="N26" s="425"/>
      <c r="O26" s="425"/>
      <c r="P26" s="425"/>
      <c r="Q26" s="425"/>
      <c r="R26" s="425"/>
      <c r="S26" s="425"/>
      <c r="T26" s="425"/>
      <c r="U26" s="425"/>
      <c r="V26" s="425"/>
      <c r="W26" s="425"/>
      <c r="X26" s="425"/>
      <c r="Y26" s="425"/>
      <c r="Z26" s="425"/>
      <c r="AA26" s="425"/>
      <c r="AB26" s="425"/>
      <c r="AC26" s="425"/>
      <c r="AD26" s="425"/>
      <c r="AE26" s="425"/>
      <c r="AF26" s="425"/>
      <c r="AG26" s="425"/>
      <c r="AH26" s="425"/>
      <c r="AI26" s="425"/>
      <c r="AJ26" s="423"/>
      <c r="AK26" s="355"/>
      <c r="AL26" s="355"/>
      <c r="AM26" s="355"/>
      <c r="AN26" s="355"/>
      <c r="AO26" s="355"/>
      <c r="AP26" s="355"/>
      <c r="AQ26" s="355"/>
      <c r="AR26" s="355"/>
      <c r="AS26" s="355"/>
      <c r="AT26" s="355"/>
      <c r="AU26" s="355"/>
      <c r="AV26" s="355"/>
      <c r="AW26" s="355"/>
      <c r="AX26" s="355"/>
      <c r="AY26" s="355"/>
      <c r="AZ26" s="355"/>
      <c r="BA26" s="355"/>
      <c r="BB26" s="355"/>
      <c r="BC26" s="355"/>
      <c r="BD26" s="355"/>
      <c r="BE26" s="355"/>
      <c r="BF26" s="355"/>
      <c r="BG26" s="355"/>
      <c r="BH26" s="355"/>
      <c r="BI26" s="355"/>
      <c r="BJ26" s="355"/>
      <c r="BK26" s="355"/>
    </row>
    <row r="27" spans="1:63">
      <c r="A27" s="424" t="s">
        <v>948</v>
      </c>
      <c r="B27" s="426"/>
      <c r="C27" s="426"/>
      <c r="D27" s="426"/>
      <c r="E27" s="426"/>
      <c r="F27" s="426"/>
      <c r="G27" s="439">
        <v>24.336080843057363</v>
      </c>
      <c r="H27" s="463">
        <v>23.807726601220399</v>
      </c>
      <c r="I27" s="463">
        <v>23.264945678334033</v>
      </c>
      <c r="J27" s="463">
        <v>22.718893377713314</v>
      </c>
      <c r="K27" s="463">
        <v>22.168612062811814</v>
      </c>
      <c r="L27" s="463">
        <v>21.605673608518465</v>
      </c>
      <c r="M27" s="463">
        <v>21.026831196707278</v>
      </c>
      <c r="N27" s="463">
        <v>20.430808158854493</v>
      </c>
      <c r="O27" s="463">
        <v>19.817296460293978</v>
      </c>
      <c r="P27" s="463">
        <v>19.186492701668456</v>
      </c>
      <c r="Q27" s="463">
        <v>18.538830093647949</v>
      </c>
      <c r="R27" s="463">
        <v>17.874650407543182</v>
      </c>
      <c r="S27" s="463">
        <v>17.194545945187773</v>
      </c>
      <c r="T27" s="463">
        <v>16.499081512429001</v>
      </c>
      <c r="U27" s="463">
        <v>15.788758022564686</v>
      </c>
      <c r="V27" s="463">
        <v>15.064005289575036</v>
      </c>
      <c r="W27" s="463">
        <v>14.325171440728438</v>
      </c>
      <c r="X27" s="463">
        <v>13.572562141933762</v>
      </c>
      <c r="Y27" s="463">
        <v>12.806465556568353</v>
      </c>
      <c r="Z27" s="463">
        <v>12.027185720090623</v>
      </c>
      <c r="AA27" s="463">
        <v>11.23510897905653</v>
      </c>
      <c r="AB27" s="463">
        <v>10.430851158023053</v>
      </c>
      <c r="AC27" s="463">
        <v>9.6153172020770814</v>
      </c>
      <c r="AD27" s="463">
        <v>8.7895565085954832</v>
      </c>
      <c r="AE27" s="463">
        <v>7.9546962540188426</v>
      </c>
      <c r="AF27" s="463">
        <v>6.2624419488156411</v>
      </c>
      <c r="AG27" s="463">
        <v>4.4938560628283204</v>
      </c>
      <c r="AH27" s="463">
        <v>2.2668262633570158</v>
      </c>
      <c r="AI27" s="463">
        <v>0</v>
      </c>
      <c r="AJ27" s="448">
        <v>23.807726601220399</v>
      </c>
      <c r="AK27" s="449">
        <v>23.264945678334033</v>
      </c>
      <c r="AL27" s="449">
        <v>22.718893377713314</v>
      </c>
      <c r="AM27" s="449">
        <v>22.168612062811814</v>
      </c>
      <c r="AN27" s="449">
        <v>21.605673608518465</v>
      </c>
      <c r="AO27" s="449">
        <v>21.026831196707278</v>
      </c>
      <c r="AP27" s="449">
        <v>20.430808158854493</v>
      </c>
      <c r="AQ27" s="449">
        <v>19.817296460293978</v>
      </c>
      <c r="AR27" s="449">
        <v>19.186492701668456</v>
      </c>
      <c r="AS27" s="449">
        <v>18.538830093647949</v>
      </c>
      <c r="AT27" s="449">
        <v>17.874650407543182</v>
      </c>
      <c r="AU27" s="449">
        <v>17.194545945187773</v>
      </c>
      <c r="AV27" s="449">
        <v>16.499081512429001</v>
      </c>
      <c r="AW27" s="449">
        <v>15.788758022564686</v>
      </c>
      <c r="AX27" s="449">
        <v>15.064005289575036</v>
      </c>
      <c r="AY27" s="449">
        <v>14.325171440728438</v>
      </c>
      <c r="AZ27" s="449">
        <v>13.572562141933762</v>
      </c>
      <c r="BA27" s="449">
        <v>12.806465556568353</v>
      </c>
      <c r="BB27" s="449">
        <v>12.027185720090623</v>
      </c>
      <c r="BC27" s="449">
        <v>11.23510897905653</v>
      </c>
      <c r="BD27" s="449">
        <v>10.430851158023053</v>
      </c>
      <c r="BE27" s="449">
        <v>9.6153172020770814</v>
      </c>
      <c r="BF27" s="449">
        <v>8.7895565085954832</v>
      </c>
      <c r="BG27" s="449">
        <v>7.9546962540188426</v>
      </c>
      <c r="BH27" s="449">
        <v>6.2624419488156411</v>
      </c>
      <c r="BI27" s="449">
        <v>4.4938560628283204</v>
      </c>
      <c r="BJ27" s="449">
        <v>2.2668262633570158</v>
      </c>
      <c r="BK27" s="449">
        <v>0</v>
      </c>
    </row>
    <row r="28" spans="1:63">
      <c r="A28" s="424" t="s">
        <v>946</v>
      </c>
      <c r="B28" s="426"/>
      <c r="C28" s="426"/>
      <c r="D28" s="426"/>
      <c r="E28" s="426"/>
      <c r="F28" s="426"/>
      <c r="G28" s="439">
        <v>14.601648505834415</v>
      </c>
      <c r="H28" s="463">
        <v>15.302501167114722</v>
      </c>
      <c r="I28" s="463">
        <v>16.012141268267211</v>
      </c>
      <c r="J28" s="463">
        <v>16.738550028701365</v>
      </c>
      <c r="K28" s="463">
        <v>17.482437006043661</v>
      </c>
      <c r="L28" s="463">
        <v>18.238201033836663</v>
      </c>
      <c r="M28" s="463">
        <v>19.003136674110348</v>
      </c>
      <c r="N28" s="463">
        <v>19.775646996066286</v>
      </c>
      <c r="O28" s="463">
        <v>20.554728523352242</v>
      </c>
      <c r="P28" s="463">
        <v>21.339733347860616</v>
      </c>
      <c r="Q28" s="463">
        <v>22.130210387892525</v>
      </c>
      <c r="R28" s="463">
        <v>22.925570433078455</v>
      </c>
      <c r="S28" s="463">
        <v>23.725508611610614</v>
      </c>
      <c r="T28" s="463">
        <v>24.529709732621875</v>
      </c>
      <c r="U28" s="463">
        <v>25.337781622787492</v>
      </c>
      <c r="V28" s="463">
        <v>26.149207780603536</v>
      </c>
      <c r="W28" s="463">
        <v>26.96327515415955</v>
      </c>
      <c r="X28" s="463">
        <v>27.779073998886563</v>
      </c>
      <c r="Y28" s="463">
        <v>28.595477854992115</v>
      </c>
      <c r="Z28" s="463">
        <v>29.411143813363857</v>
      </c>
      <c r="AA28" s="463">
        <v>30.224613645970962</v>
      </c>
      <c r="AB28" s="463">
        <v>31.034730459760375</v>
      </c>
      <c r="AC28" s="463">
        <v>31.841050978721714</v>
      </c>
      <c r="AD28" s="463">
        <v>32.643769959675048</v>
      </c>
      <c r="AE28" s="463">
        <v>33.443849517444917</v>
      </c>
      <c r="AF28" s="463">
        <v>31.566211723017204</v>
      </c>
      <c r="AG28" s="463">
        <v>29.504823002536696</v>
      </c>
      <c r="AH28" s="463">
        <v>26.226360152292447</v>
      </c>
      <c r="AI28" s="463">
        <v>22.803945965582951</v>
      </c>
      <c r="AJ28" s="448">
        <v>15.302501167114722</v>
      </c>
      <c r="AK28" s="449">
        <v>16.012141268267211</v>
      </c>
      <c r="AL28" s="449">
        <v>16.738550028701365</v>
      </c>
      <c r="AM28" s="449">
        <v>17.482437006043661</v>
      </c>
      <c r="AN28" s="449">
        <v>18.238201033836663</v>
      </c>
      <c r="AO28" s="449">
        <v>19.003136674110348</v>
      </c>
      <c r="AP28" s="449">
        <v>19.775646996066286</v>
      </c>
      <c r="AQ28" s="449">
        <v>20.554728523352242</v>
      </c>
      <c r="AR28" s="449">
        <v>21.339733347860616</v>
      </c>
      <c r="AS28" s="449">
        <v>22.130210387892525</v>
      </c>
      <c r="AT28" s="449">
        <v>22.925570433078455</v>
      </c>
      <c r="AU28" s="449">
        <v>23.725508611610614</v>
      </c>
      <c r="AV28" s="449">
        <v>24.529709732621875</v>
      </c>
      <c r="AW28" s="449">
        <v>25.337781622787492</v>
      </c>
      <c r="AX28" s="449">
        <v>26.149207780603536</v>
      </c>
      <c r="AY28" s="449">
        <v>26.96327515415955</v>
      </c>
      <c r="AZ28" s="449">
        <v>27.779073998886563</v>
      </c>
      <c r="BA28" s="449">
        <v>28.595477854992115</v>
      </c>
      <c r="BB28" s="449">
        <v>29.411143813363857</v>
      </c>
      <c r="BC28" s="449">
        <v>30.224613645970962</v>
      </c>
      <c r="BD28" s="449">
        <v>31.034730459760375</v>
      </c>
      <c r="BE28" s="449">
        <v>31.841050978721714</v>
      </c>
      <c r="BF28" s="449">
        <v>32.643769959675048</v>
      </c>
      <c r="BG28" s="449">
        <v>33.443849517444917</v>
      </c>
      <c r="BH28" s="449">
        <v>31.566211723017204</v>
      </c>
      <c r="BI28" s="449">
        <v>29.504823002536696</v>
      </c>
      <c r="BJ28" s="449">
        <v>26.226360152292447</v>
      </c>
      <c r="BK28" s="449">
        <v>22.803945965582951</v>
      </c>
    </row>
    <row r="29" spans="1:63">
      <c r="A29" s="424" t="s">
        <v>947</v>
      </c>
      <c r="B29" s="426"/>
      <c r="C29" s="426"/>
      <c r="D29" s="426"/>
      <c r="E29" s="426"/>
      <c r="F29" s="426"/>
      <c r="G29" s="439">
        <v>9.7313176511082187</v>
      </c>
      <c r="H29" s="463">
        <v>9.9829562316648772</v>
      </c>
      <c r="I29" s="463">
        <v>10.236759053398755</v>
      </c>
      <c r="J29" s="463">
        <v>10.497772593585321</v>
      </c>
      <c r="K29" s="463">
        <v>10.766197931144523</v>
      </c>
      <c r="L29" s="463">
        <v>11.038417357644869</v>
      </c>
      <c r="M29" s="463">
        <v>11.312788129182373</v>
      </c>
      <c r="N29" s="463">
        <v>11.588421845079219</v>
      </c>
      <c r="O29" s="463">
        <v>11.86482301635378</v>
      </c>
      <c r="P29" s="463">
        <v>12.141721950470929</v>
      </c>
      <c r="Q29" s="463">
        <v>12.418968518459526</v>
      </c>
      <c r="R29" s="463">
        <v>12.696338159378355</v>
      </c>
      <c r="S29" s="463">
        <v>12.973767443201611</v>
      </c>
      <c r="T29" s="463">
        <v>13.251184754949119</v>
      </c>
      <c r="U29" s="463">
        <v>13.528475354647817</v>
      </c>
      <c r="V29" s="463">
        <v>13.805458929821425</v>
      </c>
      <c r="W29" s="463">
        <v>14.081855405112011</v>
      </c>
      <c r="X29" s="463">
        <v>14.357289859179668</v>
      </c>
      <c r="Y29" s="463">
        <v>14.631286588439531</v>
      </c>
      <c r="Z29" s="463">
        <v>14.903273466545514</v>
      </c>
      <c r="AA29" s="463">
        <v>15.172636374972502</v>
      </c>
      <c r="AB29" s="463">
        <v>15.43892738221656</v>
      </c>
      <c r="AC29" s="463">
        <v>15.702059819201194</v>
      </c>
      <c r="AD29" s="463">
        <v>15.962255531729456</v>
      </c>
      <c r="AE29" s="463">
        <v>16.220095228536238</v>
      </c>
      <c r="AF29" s="463">
        <v>20.763653328167152</v>
      </c>
      <c r="AG29" s="463">
        <v>25.360948934634983</v>
      </c>
      <c r="AH29" s="463">
        <v>31.392115584350542</v>
      </c>
      <c r="AI29" s="463">
        <v>37.391085034417053</v>
      </c>
      <c r="AJ29" s="448">
        <v>9.9829562316648772</v>
      </c>
      <c r="AK29" s="449">
        <v>10.236759053398755</v>
      </c>
      <c r="AL29" s="449">
        <v>10.497772593585321</v>
      </c>
      <c r="AM29" s="449">
        <v>10.766197931144523</v>
      </c>
      <c r="AN29" s="449">
        <v>11.038417357644869</v>
      </c>
      <c r="AO29" s="449">
        <v>11.312788129182373</v>
      </c>
      <c r="AP29" s="449">
        <v>11.588421845079219</v>
      </c>
      <c r="AQ29" s="449">
        <v>11.86482301635378</v>
      </c>
      <c r="AR29" s="449">
        <v>12.141721950470929</v>
      </c>
      <c r="AS29" s="449">
        <v>12.418968518459526</v>
      </c>
      <c r="AT29" s="449">
        <v>12.696338159378355</v>
      </c>
      <c r="AU29" s="449">
        <v>12.973767443201611</v>
      </c>
      <c r="AV29" s="449">
        <v>13.251184754949119</v>
      </c>
      <c r="AW29" s="449">
        <v>13.528475354647817</v>
      </c>
      <c r="AX29" s="449">
        <v>13.805458929821425</v>
      </c>
      <c r="AY29" s="449">
        <v>14.081855405112011</v>
      </c>
      <c r="AZ29" s="449">
        <v>14.357289859179668</v>
      </c>
      <c r="BA29" s="449">
        <v>14.631286588439531</v>
      </c>
      <c r="BB29" s="449">
        <v>14.903273466545514</v>
      </c>
      <c r="BC29" s="449">
        <v>15.172636374972502</v>
      </c>
      <c r="BD29" s="449">
        <v>15.43892738221656</v>
      </c>
      <c r="BE29" s="449">
        <v>15.702059819201194</v>
      </c>
      <c r="BF29" s="449">
        <v>15.962255531729456</v>
      </c>
      <c r="BG29" s="449">
        <v>16.220095228536238</v>
      </c>
      <c r="BH29" s="449">
        <v>20.763653328167152</v>
      </c>
      <c r="BI29" s="449">
        <v>25.360948934634983</v>
      </c>
      <c r="BJ29" s="449">
        <v>31.392115584350542</v>
      </c>
      <c r="BK29" s="449">
        <v>37.391085034417053</v>
      </c>
    </row>
    <row r="30" spans="1:63">
      <c r="A30" s="427"/>
      <c r="B30" s="426"/>
      <c r="C30" s="426"/>
      <c r="D30" s="426"/>
      <c r="E30" s="426"/>
      <c r="F30" s="426"/>
      <c r="G30" s="439"/>
      <c r="H30" s="425"/>
      <c r="I30" s="425"/>
      <c r="J30" s="425"/>
      <c r="K30" s="425"/>
      <c r="L30" s="425"/>
      <c r="M30" s="425"/>
      <c r="N30" s="425"/>
      <c r="O30" s="425"/>
      <c r="P30" s="425"/>
      <c r="Q30" s="425"/>
      <c r="R30" s="425"/>
      <c r="S30" s="425"/>
      <c r="T30" s="425"/>
      <c r="U30" s="425"/>
      <c r="V30" s="425"/>
      <c r="W30" s="425"/>
      <c r="X30" s="425"/>
      <c r="Y30" s="425"/>
      <c r="Z30" s="425"/>
      <c r="AA30" s="425"/>
      <c r="AB30" s="425"/>
      <c r="AC30" s="425"/>
      <c r="AD30" s="425"/>
      <c r="AE30" s="425"/>
      <c r="AF30" s="425"/>
      <c r="AG30" s="425"/>
      <c r="AH30" s="425"/>
      <c r="AI30" s="425"/>
      <c r="AJ30" s="448"/>
      <c r="AK30" s="449"/>
      <c r="AL30" s="449"/>
      <c r="AM30" s="449"/>
      <c r="AN30" s="449"/>
      <c r="AO30" s="449"/>
      <c r="AP30" s="449"/>
      <c r="AQ30" s="449"/>
      <c r="AR30" s="449"/>
      <c r="AS30" s="449"/>
      <c r="AT30" s="449"/>
      <c r="AU30" s="449"/>
      <c r="AV30" s="449"/>
      <c r="AW30" s="449"/>
      <c r="AX30" s="449"/>
      <c r="AY30" s="449"/>
      <c r="AZ30" s="449"/>
      <c r="BA30" s="449"/>
      <c r="BB30" s="449"/>
      <c r="BC30" s="449"/>
      <c r="BD30" s="449"/>
      <c r="BE30" s="449"/>
      <c r="BF30" s="449"/>
      <c r="BG30" s="449"/>
      <c r="BH30" s="449"/>
      <c r="BI30" s="449"/>
      <c r="BJ30" s="449"/>
      <c r="BK30" s="449"/>
    </row>
    <row r="31" spans="1:63">
      <c r="A31" s="427" t="s">
        <v>163</v>
      </c>
      <c r="B31" s="429" t="s">
        <v>951</v>
      </c>
      <c r="C31" s="429"/>
      <c r="D31" s="429"/>
      <c r="E31" s="429"/>
      <c r="F31" s="429"/>
      <c r="G31" s="440">
        <v>12.457999999999997</v>
      </c>
      <c r="H31" s="462">
        <v>12.28754054546366</v>
      </c>
      <c r="I31" s="462">
        <v>12.394622991198242</v>
      </c>
      <c r="J31" s="462">
        <v>12.500828098952574</v>
      </c>
      <c r="K31" s="462">
        <v>12.612261383655097</v>
      </c>
      <c r="L31" s="462">
        <v>12.728910979151824</v>
      </c>
      <c r="M31" s="462">
        <v>12.84632152333127</v>
      </c>
      <c r="N31" s="462">
        <v>12.962575496204963</v>
      </c>
      <c r="O31" s="462">
        <v>13.076723100511975</v>
      </c>
      <c r="P31" s="462">
        <v>13.188308120502592</v>
      </c>
      <c r="Q31" s="462">
        <v>13.297148524325362</v>
      </c>
      <c r="R31" s="462">
        <v>13.403201896791604</v>
      </c>
      <c r="S31" s="462">
        <v>13.506349071418819</v>
      </c>
      <c r="T31" s="462">
        <v>13.606646601791923</v>
      </c>
      <c r="U31" s="462">
        <v>13.704139427813212</v>
      </c>
      <c r="V31" s="462">
        <v>13.798826034654521</v>
      </c>
      <c r="W31" s="462">
        <v>13.890639012462401</v>
      </c>
      <c r="X31" s="462">
        <v>13.979415517208867</v>
      </c>
      <c r="Y31" s="462">
        <v>14.064908379431277</v>
      </c>
      <c r="Z31" s="462">
        <v>14.146785851760994</v>
      </c>
      <c r="AA31" s="462">
        <v>14.224641202835079</v>
      </c>
      <c r="AB31" s="462">
        <v>14.298048765938519</v>
      </c>
      <c r="AC31" s="462">
        <v>14.366758846895063</v>
      </c>
      <c r="AD31" s="462">
        <v>14.430866122465172</v>
      </c>
      <c r="AE31" s="462">
        <v>14.490740715664394</v>
      </c>
      <c r="AF31" s="462">
        <v>14.547056725027197</v>
      </c>
      <c r="AG31" s="462">
        <v>14.792879505422698</v>
      </c>
      <c r="AH31" s="462">
        <v>14.986606082786864</v>
      </c>
      <c r="AI31" s="462">
        <v>15.119323713125837</v>
      </c>
      <c r="AJ31" s="450">
        <v>12.28754054546366</v>
      </c>
      <c r="AK31" s="443">
        <v>12.394622991198242</v>
      </c>
      <c r="AL31" s="443">
        <v>12.500828098952574</v>
      </c>
      <c r="AM31" s="443">
        <v>12.612261383655097</v>
      </c>
      <c r="AN31" s="443">
        <v>12.728910979151824</v>
      </c>
      <c r="AO31" s="443">
        <v>12.84632152333127</v>
      </c>
      <c r="AP31" s="443">
        <v>12.962575496204963</v>
      </c>
      <c r="AQ31" s="443">
        <v>13.076723100511975</v>
      </c>
      <c r="AR31" s="443">
        <v>13.188308120502592</v>
      </c>
      <c r="AS31" s="443">
        <v>13.297148524325362</v>
      </c>
      <c r="AT31" s="443">
        <v>13.403201896791604</v>
      </c>
      <c r="AU31" s="443">
        <v>13.506349071418819</v>
      </c>
      <c r="AV31" s="443">
        <v>13.606646601791923</v>
      </c>
      <c r="AW31" s="443">
        <v>13.704139427813212</v>
      </c>
      <c r="AX31" s="443">
        <v>13.798826034654521</v>
      </c>
      <c r="AY31" s="443">
        <v>13.890639012462401</v>
      </c>
      <c r="AZ31" s="443">
        <v>13.979415517208867</v>
      </c>
      <c r="BA31" s="443">
        <v>14.064908379431277</v>
      </c>
      <c r="BB31" s="443">
        <v>14.146785851760994</v>
      </c>
      <c r="BC31" s="443">
        <v>14.224641202835079</v>
      </c>
      <c r="BD31" s="443">
        <v>14.298048765938519</v>
      </c>
      <c r="BE31" s="443">
        <v>14.366758846895063</v>
      </c>
      <c r="BF31" s="443">
        <v>14.430866122465172</v>
      </c>
      <c r="BG31" s="443">
        <v>14.490740715664394</v>
      </c>
      <c r="BH31" s="443">
        <v>14.547056725027197</v>
      </c>
      <c r="BI31" s="443">
        <v>14.792879505422698</v>
      </c>
      <c r="BJ31" s="443">
        <v>14.986606082786864</v>
      </c>
      <c r="BK31" s="443">
        <v>15.119323713125837</v>
      </c>
    </row>
    <row r="32" spans="1:63">
      <c r="A32" s="427"/>
      <c r="B32" s="429"/>
      <c r="C32" s="429"/>
      <c r="D32" s="429"/>
      <c r="E32" s="429"/>
      <c r="F32" s="429"/>
      <c r="G32" s="439"/>
      <c r="H32" s="462"/>
      <c r="I32" s="462"/>
      <c r="J32" s="462"/>
      <c r="K32" s="462"/>
      <c r="L32" s="462"/>
      <c r="M32" s="462"/>
      <c r="N32" s="462"/>
      <c r="O32" s="462"/>
      <c r="P32" s="462"/>
      <c r="Q32" s="462"/>
      <c r="R32" s="462"/>
      <c r="S32" s="462"/>
      <c r="T32" s="462"/>
      <c r="U32" s="462"/>
      <c r="V32" s="462"/>
      <c r="W32" s="462"/>
      <c r="X32" s="462"/>
      <c r="Y32" s="462"/>
      <c r="Z32" s="462"/>
      <c r="AA32" s="462"/>
      <c r="AB32" s="462"/>
      <c r="AC32" s="462"/>
      <c r="AD32" s="462"/>
      <c r="AE32" s="462"/>
      <c r="AF32" s="462"/>
      <c r="AG32" s="462"/>
      <c r="AH32" s="462"/>
      <c r="AI32" s="462"/>
      <c r="AJ32" s="448"/>
      <c r="AK32" s="449"/>
      <c r="AL32" s="449"/>
      <c r="AM32" s="449"/>
      <c r="AN32" s="449"/>
      <c r="AO32" s="449"/>
      <c r="AP32" s="449"/>
      <c r="AQ32" s="449"/>
      <c r="AR32" s="449"/>
      <c r="AS32" s="449"/>
      <c r="AT32" s="449"/>
      <c r="AU32" s="449"/>
      <c r="AV32" s="449"/>
      <c r="AW32" s="449"/>
      <c r="AX32" s="449"/>
      <c r="AY32" s="449"/>
      <c r="AZ32" s="449"/>
      <c r="BA32" s="449"/>
      <c r="BB32" s="449"/>
      <c r="BC32" s="449"/>
      <c r="BD32" s="449"/>
      <c r="BE32" s="449"/>
      <c r="BF32" s="449"/>
      <c r="BG32" s="449"/>
      <c r="BH32" s="449"/>
      <c r="BI32" s="449"/>
      <c r="BJ32" s="449"/>
      <c r="BK32" s="449"/>
    </row>
    <row r="33" spans="1:178">
      <c r="A33" s="424" t="s">
        <v>948</v>
      </c>
      <c r="B33" s="429"/>
      <c r="C33" s="429"/>
      <c r="D33" s="429"/>
      <c r="E33" s="429"/>
      <c r="F33" s="429"/>
      <c r="G33" s="440">
        <v>6.2289999999999983</v>
      </c>
      <c r="H33" s="462">
        <v>6.4671266028756103</v>
      </c>
      <c r="I33" s="462">
        <v>6.5234857848411796</v>
      </c>
      <c r="J33" s="462">
        <v>5.2635065679800315</v>
      </c>
      <c r="K33" s="462">
        <v>5.3104258457495144</v>
      </c>
      <c r="L33" s="462">
        <v>5.3595414649060311</v>
      </c>
      <c r="M33" s="462">
        <v>5.4089774835079032</v>
      </c>
      <c r="N33" s="462">
        <v>5.4579265247178785</v>
      </c>
      <c r="O33" s="462">
        <v>4.1294915054248342</v>
      </c>
      <c r="P33" s="462">
        <v>4.1647288801587132</v>
      </c>
      <c r="Q33" s="462">
        <v>4.199099533997483</v>
      </c>
      <c r="R33" s="462">
        <v>2.8217267151140217</v>
      </c>
      <c r="S33" s="462">
        <v>2.8434419097723831</v>
      </c>
      <c r="T33" s="462">
        <v>2.8645571793246152</v>
      </c>
      <c r="U33" s="462">
        <v>2.8850819848027816</v>
      </c>
      <c r="V33" s="462">
        <v>2.9050160072956888</v>
      </c>
      <c r="W33" s="462">
        <v>1.4621725276276214</v>
      </c>
      <c r="X33" s="462">
        <v>1.4715174228640913</v>
      </c>
      <c r="Y33" s="462">
        <v>1.4805166715190818</v>
      </c>
      <c r="Z33" s="462">
        <v>1.4891353528169466</v>
      </c>
      <c r="AA33" s="462">
        <v>1.4973306529300086</v>
      </c>
      <c r="AB33" s="462">
        <v>1.5050577648356336</v>
      </c>
      <c r="AC33" s="462">
        <v>1.5122904049363226</v>
      </c>
      <c r="AD33" s="462">
        <v>1.5190385392068604</v>
      </c>
      <c r="AE33" s="462">
        <v>1.5253411279646729</v>
      </c>
      <c r="AF33" s="462">
        <v>1.5312691289502312</v>
      </c>
      <c r="AG33" s="462">
        <v>0</v>
      </c>
      <c r="AH33" s="462">
        <v>0</v>
      </c>
      <c r="AI33" s="462">
        <v>0</v>
      </c>
      <c r="AJ33" s="450">
        <v>6.4671266028756103</v>
      </c>
      <c r="AK33" s="443">
        <v>6.5234857848411796</v>
      </c>
      <c r="AL33" s="443">
        <v>5.2635065679800315</v>
      </c>
      <c r="AM33" s="443">
        <v>5.3104258457495144</v>
      </c>
      <c r="AN33" s="443">
        <v>5.3595414649060311</v>
      </c>
      <c r="AO33" s="443">
        <v>5.4089774835079032</v>
      </c>
      <c r="AP33" s="443">
        <v>5.4579265247178785</v>
      </c>
      <c r="AQ33" s="443">
        <v>4.1294915054248342</v>
      </c>
      <c r="AR33" s="443">
        <v>4.1647288801587132</v>
      </c>
      <c r="AS33" s="443">
        <v>4.199099533997483</v>
      </c>
      <c r="AT33" s="443">
        <v>2.8217267151140217</v>
      </c>
      <c r="AU33" s="443">
        <v>2.8434419097723831</v>
      </c>
      <c r="AV33" s="443">
        <v>2.8645571793246152</v>
      </c>
      <c r="AW33" s="443">
        <v>2.8850819848027816</v>
      </c>
      <c r="AX33" s="443">
        <v>2.9050160072956888</v>
      </c>
      <c r="AY33" s="443">
        <v>1.4621725276276214</v>
      </c>
      <c r="AZ33" s="443">
        <v>1.4715174228640913</v>
      </c>
      <c r="BA33" s="443">
        <v>1.4805166715190818</v>
      </c>
      <c r="BB33" s="443">
        <v>1.4891353528169466</v>
      </c>
      <c r="BC33" s="443">
        <v>1.4973306529300086</v>
      </c>
      <c r="BD33" s="443">
        <v>1.5050577648356336</v>
      </c>
      <c r="BE33" s="443">
        <v>1.5122904049363226</v>
      </c>
      <c r="BF33" s="443">
        <v>1.5190385392068604</v>
      </c>
      <c r="BG33" s="443">
        <v>1.5253411279646729</v>
      </c>
      <c r="BH33" s="443">
        <v>1.5312691289502312</v>
      </c>
      <c r="BI33" s="443">
        <v>0</v>
      </c>
      <c r="BJ33" s="443">
        <v>0</v>
      </c>
      <c r="BK33" s="443">
        <v>0</v>
      </c>
    </row>
    <row r="34" spans="1:178">
      <c r="A34" s="424" t="s">
        <v>946</v>
      </c>
      <c r="B34" s="426"/>
      <c r="C34" s="426"/>
      <c r="D34" s="426"/>
      <c r="E34" s="426"/>
      <c r="F34" s="426"/>
      <c r="G34" s="440">
        <v>3.7373999999999992</v>
      </c>
      <c r="H34" s="462">
        <v>3.8802759617253662</v>
      </c>
      <c r="I34" s="462">
        <v>3.9140914709047077</v>
      </c>
      <c r="J34" s="462">
        <v>5.2635065679800315</v>
      </c>
      <c r="K34" s="462">
        <v>5.3104258457495144</v>
      </c>
      <c r="L34" s="462">
        <v>5.3595414649060311</v>
      </c>
      <c r="M34" s="462">
        <v>5.4089774835079032</v>
      </c>
      <c r="N34" s="462">
        <v>5.4579265247178785</v>
      </c>
      <c r="O34" s="462">
        <v>6.8824858423747246</v>
      </c>
      <c r="P34" s="462">
        <v>6.9412148002645226</v>
      </c>
      <c r="Q34" s="462">
        <v>6.9984992233291381</v>
      </c>
      <c r="R34" s="462">
        <v>8.4651801453420656</v>
      </c>
      <c r="S34" s="462">
        <v>8.5303257293171502</v>
      </c>
      <c r="T34" s="462">
        <v>7.1613929483115388</v>
      </c>
      <c r="U34" s="462">
        <v>7.2127049620069537</v>
      </c>
      <c r="V34" s="462">
        <v>7.2625400182392221</v>
      </c>
      <c r="W34" s="462">
        <v>8.7730351657657284</v>
      </c>
      <c r="X34" s="462">
        <v>8.8291045371845485</v>
      </c>
      <c r="Y34" s="462">
        <v>8.883100029114491</v>
      </c>
      <c r="Z34" s="462">
        <v>8.9348121169016803</v>
      </c>
      <c r="AA34" s="462">
        <v>8.9839839175800495</v>
      </c>
      <c r="AB34" s="462">
        <v>9.0303465890138011</v>
      </c>
      <c r="AC34" s="462">
        <v>7.5614520246816124</v>
      </c>
      <c r="AD34" s="462">
        <v>7.5951926960343012</v>
      </c>
      <c r="AE34" s="462">
        <v>7.6267056398233652</v>
      </c>
      <c r="AF34" s="462">
        <v>7.6563456447511555</v>
      </c>
      <c r="AG34" s="462">
        <v>6.2285808443885049</v>
      </c>
      <c r="AH34" s="462">
        <v>4.7326124471958515</v>
      </c>
      <c r="AI34" s="462">
        <v>3.183015518552808</v>
      </c>
      <c r="AJ34" s="450">
        <v>3.8802759617253662</v>
      </c>
      <c r="AK34" s="443">
        <v>3.9140914709047077</v>
      </c>
      <c r="AL34" s="443">
        <v>5.2635065679800315</v>
      </c>
      <c r="AM34" s="443">
        <v>5.3104258457495144</v>
      </c>
      <c r="AN34" s="443">
        <v>5.3595414649060311</v>
      </c>
      <c r="AO34" s="443">
        <v>5.4089774835079032</v>
      </c>
      <c r="AP34" s="443">
        <v>5.4579265247178785</v>
      </c>
      <c r="AQ34" s="443">
        <v>6.8824858423747246</v>
      </c>
      <c r="AR34" s="443">
        <v>6.9412148002645226</v>
      </c>
      <c r="AS34" s="443">
        <v>6.9984992233291381</v>
      </c>
      <c r="AT34" s="443">
        <v>8.4651801453420656</v>
      </c>
      <c r="AU34" s="443">
        <v>8.5303257293171502</v>
      </c>
      <c r="AV34" s="443">
        <v>7.1613929483115388</v>
      </c>
      <c r="AW34" s="443">
        <v>7.2127049620069537</v>
      </c>
      <c r="AX34" s="443">
        <v>7.2625400182392221</v>
      </c>
      <c r="AY34" s="443">
        <v>8.7730351657657284</v>
      </c>
      <c r="AZ34" s="443">
        <v>8.8291045371845485</v>
      </c>
      <c r="BA34" s="443">
        <v>8.883100029114491</v>
      </c>
      <c r="BB34" s="443">
        <v>8.9348121169016803</v>
      </c>
      <c r="BC34" s="443">
        <v>8.9839839175800495</v>
      </c>
      <c r="BD34" s="443">
        <v>9.0303465890138011</v>
      </c>
      <c r="BE34" s="443">
        <v>7.5614520246816124</v>
      </c>
      <c r="BF34" s="443">
        <v>7.5951926960343012</v>
      </c>
      <c r="BG34" s="443">
        <v>7.6267056398233652</v>
      </c>
      <c r="BH34" s="443">
        <v>7.6563456447511555</v>
      </c>
      <c r="BI34" s="443">
        <v>6.2285808443885049</v>
      </c>
      <c r="BJ34" s="443">
        <v>4.7326124471958515</v>
      </c>
      <c r="BK34" s="443">
        <v>3.183015518552808</v>
      </c>
    </row>
    <row r="35" spans="1:178">
      <c r="A35" s="424" t="s">
        <v>947</v>
      </c>
      <c r="B35" s="426"/>
      <c r="C35" s="426"/>
      <c r="D35" s="426"/>
      <c r="E35" s="426"/>
      <c r="F35" s="426"/>
      <c r="G35" s="440">
        <v>2.4915999999999996</v>
      </c>
      <c r="H35" s="462">
        <v>1.9401379808626831</v>
      </c>
      <c r="I35" s="462">
        <v>1.9570457354523538</v>
      </c>
      <c r="J35" s="462">
        <v>1.9738149629925119</v>
      </c>
      <c r="K35" s="462">
        <v>1.9914096921560678</v>
      </c>
      <c r="L35" s="462">
        <v>2.0098280493397618</v>
      </c>
      <c r="M35" s="462">
        <v>2.0283665563154636</v>
      </c>
      <c r="N35" s="462">
        <v>2.0467224467692047</v>
      </c>
      <c r="O35" s="462">
        <v>2.0647457527124171</v>
      </c>
      <c r="P35" s="462">
        <v>2.0823644400793566</v>
      </c>
      <c r="Q35" s="462">
        <v>2.0995497669987415</v>
      </c>
      <c r="R35" s="462">
        <v>2.1162950363355164</v>
      </c>
      <c r="S35" s="462">
        <v>2.1325814323292871</v>
      </c>
      <c r="T35" s="462">
        <v>3.5806964741557694</v>
      </c>
      <c r="U35" s="462">
        <v>3.6063524810034768</v>
      </c>
      <c r="V35" s="462">
        <v>3.6312700091196111</v>
      </c>
      <c r="W35" s="462">
        <v>3.6554313190690531</v>
      </c>
      <c r="X35" s="462">
        <v>3.6787935571602284</v>
      </c>
      <c r="Y35" s="462">
        <v>3.7012916787977046</v>
      </c>
      <c r="Z35" s="462">
        <v>3.7228383820423665</v>
      </c>
      <c r="AA35" s="462">
        <v>3.7433266323250209</v>
      </c>
      <c r="AB35" s="462">
        <v>3.7626444120890841</v>
      </c>
      <c r="AC35" s="462">
        <v>5.293016417277129</v>
      </c>
      <c r="AD35" s="462">
        <v>5.3166348872240112</v>
      </c>
      <c r="AE35" s="462">
        <v>5.3386939478763553</v>
      </c>
      <c r="AF35" s="462">
        <v>5.3594419513258087</v>
      </c>
      <c r="AG35" s="462">
        <v>8.5642986610341936</v>
      </c>
      <c r="AH35" s="462">
        <v>10.253993635591012</v>
      </c>
      <c r="AI35" s="462">
        <v>11.93630819457303</v>
      </c>
      <c r="AJ35" s="450">
        <v>1.9401379808626831</v>
      </c>
      <c r="AK35" s="443">
        <v>1.9570457354523538</v>
      </c>
      <c r="AL35" s="443">
        <v>1.9738149629925119</v>
      </c>
      <c r="AM35" s="443">
        <v>1.9914096921560678</v>
      </c>
      <c r="AN35" s="443">
        <v>2.0098280493397618</v>
      </c>
      <c r="AO35" s="443">
        <v>2.0283665563154636</v>
      </c>
      <c r="AP35" s="443">
        <v>2.0467224467692047</v>
      </c>
      <c r="AQ35" s="443">
        <v>2.0647457527124171</v>
      </c>
      <c r="AR35" s="443">
        <v>2.0823644400793566</v>
      </c>
      <c r="AS35" s="443">
        <v>2.0995497669987415</v>
      </c>
      <c r="AT35" s="443">
        <v>2.1162950363355164</v>
      </c>
      <c r="AU35" s="443">
        <v>2.1325814323292871</v>
      </c>
      <c r="AV35" s="443">
        <v>3.5806964741557694</v>
      </c>
      <c r="AW35" s="443">
        <v>3.6063524810034768</v>
      </c>
      <c r="AX35" s="443">
        <v>3.6312700091196111</v>
      </c>
      <c r="AY35" s="443">
        <v>3.6554313190690531</v>
      </c>
      <c r="AZ35" s="443">
        <v>3.6787935571602284</v>
      </c>
      <c r="BA35" s="443">
        <v>3.7012916787977046</v>
      </c>
      <c r="BB35" s="443">
        <v>3.7228383820423665</v>
      </c>
      <c r="BC35" s="443">
        <v>3.7433266323250209</v>
      </c>
      <c r="BD35" s="443">
        <v>3.7626444120890841</v>
      </c>
      <c r="BE35" s="443">
        <v>5.293016417277129</v>
      </c>
      <c r="BF35" s="443">
        <v>5.3166348872240112</v>
      </c>
      <c r="BG35" s="443">
        <v>5.3386939478763553</v>
      </c>
      <c r="BH35" s="443">
        <v>5.3594419513258087</v>
      </c>
      <c r="BI35" s="443">
        <v>8.5642986610341936</v>
      </c>
      <c r="BJ35" s="443">
        <v>10.253993635591012</v>
      </c>
      <c r="BK35" s="443">
        <v>11.93630819457303</v>
      </c>
    </row>
    <row r="36" spans="1:178">
      <c r="A36" s="426"/>
      <c r="B36" s="426"/>
      <c r="C36" s="426"/>
      <c r="D36" s="426"/>
      <c r="E36" s="426"/>
      <c r="F36" s="426"/>
      <c r="H36" s="425"/>
      <c r="I36" s="425"/>
      <c r="J36" s="425"/>
      <c r="K36" s="425"/>
      <c r="L36" s="425"/>
      <c r="M36" s="425"/>
      <c r="N36" s="425"/>
      <c r="O36" s="425"/>
      <c r="P36" s="425"/>
      <c r="Q36" s="425"/>
      <c r="R36" s="425"/>
      <c r="S36" s="425"/>
      <c r="T36" s="425"/>
      <c r="U36" s="425"/>
      <c r="V36" s="425"/>
      <c r="W36" s="425"/>
      <c r="X36" s="425"/>
      <c r="Y36" s="425"/>
      <c r="Z36" s="425"/>
      <c r="AA36" s="425"/>
      <c r="AB36" s="425"/>
      <c r="AC36" s="425"/>
      <c r="AD36" s="425"/>
      <c r="AE36" s="425"/>
      <c r="AF36" s="425"/>
      <c r="AG36" s="425"/>
      <c r="AH36" s="425"/>
      <c r="AI36" s="425"/>
      <c r="AJ36" s="423"/>
      <c r="AK36" s="355"/>
      <c r="AL36" s="355"/>
      <c r="AM36" s="355"/>
      <c r="AN36" s="355"/>
      <c r="AO36" s="355"/>
      <c r="AP36" s="355"/>
      <c r="AQ36" s="355"/>
      <c r="AR36" s="355"/>
      <c r="AS36" s="355"/>
      <c r="AT36" s="355"/>
      <c r="AU36" s="355"/>
      <c r="AV36" s="355"/>
      <c r="AW36" s="355"/>
      <c r="AX36" s="355"/>
      <c r="AY36" s="355"/>
      <c r="AZ36" s="355"/>
      <c r="BA36" s="355"/>
      <c r="BB36" s="355"/>
      <c r="BC36" s="355"/>
      <c r="BD36" s="355"/>
      <c r="BE36" s="355"/>
      <c r="BF36" s="355"/>
      <c r="BG36" s="355"/>
      <c r="BH36" s="355"/>
      <c r="BI36" s="355"/>
      <c r="BJ36" s="355"/>
      <c r="BK36" s="355"/>
    </row>
    <row r="37" spans="1:178" ht="14" thickBot="1">
      <c r="A37" s="428" t="s">
        <v>972</v>
      </c>
      <c r="B37" s="428"/>
      <c r="C37" s="428"/>
      <c r="D37" s="428"/>
      <c r="E37" s="428"/>
      <c r="F37" s="428"/>
      <c r="G37" s="434"/>
      <c r="H37" s="428"/>
      <c r="I37" s="428"/>
      <c r="J37" s="428"/>
      <c r="K37" s="428"/>
      <c r="L37" s="428"/>
      <c r="M37" s="428"/>
      <c r="N37" s="428"/>
      <c r="O37" s="428"/>
      <c r="P37" s="428"/>
      <c r="Q37" s="428"/>
      <c r="R37" s="428"/>
      <c r="S37" s="428"/>
      <c r="T37" s="428"/>
      <c r="U37" s="428"/>
      <c r="V37" s="428"/>
      <c r="W37" s="428"/>
      <c r="X37" s="428"/>
      <c r="Y37" s="428"/>
      <c r="Z37" s="428"/>
      <c r="AA37" s="428"/>
      <c r="AB37" s="428"/>
      <c r="AC37" s="428"/>
      <c r="AD37" s="428"/>
      <c r="AE37" s="428"/>
      <c r="AF37" s="428"/>
      <c r="AG37" s="428"/>
      <c r="AH37" s="428"/>
      <c r="AI37" s="428"/>
      <c r="AJ37" s="452"/>
      <c r="AK37" s="453"/>
      <c r="AL37" s="453"/>
      <c r="AM37" s="453"/>
      <c r="AN37" s="453"/>
      <c r="AO37" s="453"/>
      <c r="AP37" s="453"/>
      <c r="AQ37" s="453"/>
      <c r="AR37" s="453"/>
      <c r="AS37" s="453"/>
      <c r="AT37" s="453"/>
      <c r="AU37" s="453"/>
      <c r="AV37" s="453"/>
      <c r="AW37" s="453"/>
      <c r="AX37" s="453"/>
      <c r="AY37" s="453"/>
      <c r="AZ37" s="453"/>
      <c r="BA37" s="453"/>
      <c r="BB37" s="453"/>
      <c r="BC37" s="453"/>
      <c r="BD37" s="453"/>
      <c r="BE37" s="453"/>
      <c r="BF37" s="453"/>
      <c r="BG37" s="453"/>
      <c r="BH37" s="453"/>
      <c r="BI37" s="453"/>
      <c r="BJ37" s="453"/>
      <c r="BK37" s="453"/>
      <c r="ER37" s="360"/>
      <c r="ES37" s="360"/>
      <c r="ET37" s="360"/>
      <c r="EU37" s="360"/>
      <c r="EV37" s="360"/>
      <c r="EW37" s="360"/>
      <c r="EX37" s="360"/>
      <c r="EY37" s="360"/>
      <c r="EZ37" s="360"/>
      <c r="FA37" s="360"/>
      <c r="FB37" s="360"/>
      <c r="FC37" s="360"/>
      <c r="FD37" s="360"/>
      <c r="FE37" s="360"/>
      <c r="FF37" s="360"/>
      <c r="FG37" s="360"/>
      <c r="FH37" s="360"/>
      <c r="FI37" s="360"/>
      <c r="FJ37" s="360"/>
      <c r="FK37" s="360"/>
      <c r="FL37" s="360"/>
      <c r="FM37" s="360"/>
      <c r="FN37" s="360"/>
      <c r="FO37" s="360"/>
      <c r="FP37" s="360"/>
      <c r="FQ37" s="360"/>
      <c r="FR37" s="360"/>
      <c r="FS37" s="360"/>
      <c r="FT37" s="360"/>
      <c r="FU37" s="360"/>
      <c r="FV37" s="360"/>
    </row>
    <row r="38" spans="1:178">
      <c r="A38" s="430" t="s">
        <v>395</v>
      </c>
      <c r="B38" s="430" t="s">
        <v>396</v>
      </c>
      <c r="C38" s="431" t="s">
        <v>534</v>
      </c>
      <c r="G38" s="441"/>
      <c r="H38" s="425"/>
      <c r="I38" s="425"/>
      <c r="J38" s="425"/>
      <c r="K38" s="425"/>
      <c r="L38" s="425"/>
      <c r="M38" s="425"/>
      <c r="N38" s="425"/>
      <c r="O38" s="425"/>
      <c r="P38" s="425"/>
      <c r="Q38" s="425"/>
      <c r="R38" s="425"/>
      <c r="S38" s="425"/>
      <c r="T38" s="425"/>
      <c r="U38" s="425"/>
      <c r="V38" s="425"/>
      <c r="W38" s="425"/>
      <c r="X38" s="425"/>
      <c r="Y38" s="425"/>
      <c r="Z38" s="425"/>
      <c r="AA38" s="425"/>
      <c r="AB38" s="425"/>
      <c r="AC38" s="425"/>
      <c r="AD38" s="425"/>
      <c r="AE38" s="425"/>
      <c r="AF38" s="425"/>
      <c r="AG38" s="425"/>
      <c r="AH38" s="425"/>
      <c r="AI38" s="425"/>
      <c r="AJ38" s="465"/>
      <c r="AK38" s="355"/>
      <c r="AL38" s="355"/>
      <c r="AM38" s="355"/>
      <c r="AN38" s="355"/>
      <c r="AO38" s="355"/>
      <c r="AP38" s="355"/>
      <c r="AQ38" s="355"/>
      <c r="AR38" s="355"/>
      <c r="AS38" s="355"/>
      <c r="AT38" s="355"/>
      <c r="AU38" s="355"/>
      <c r="AV38" s="355"/>
      <c r="AW38" s="355"/>
      <c r="AX38" s="355"/>
      <c r="AY38" s="355"/>
      <c r="AZ38" s="355"/>
      <c r="BA38" s="355"/>
      <c r="BB38" s="355"/>
      <c r="BC38" s="355"/>
      <c r="BD38" s="355"/>
      <c r="BE38" s="355"/>
      <c r="BF38" s="355"/>
      <c r="BG38" s="355"/>
      <c r="BH38" s="355"/>
      <c r="BI38" s="355"/>
      <c r="BJ38" s="355"/>
      <c r="BK38" s="355"/>
      <c r="BL38" s="284">
        <v>0.8</v>
      </c>
      <c r="BM38" s="284"/>
      <c r="BN38" s="284"/>
      <c r="BO38" s="284"/>
      <c r="BP38" s="284"/>
      <c r="BQ38" s="284"/>
      <c r="BR38" s="284"/>
      <c r="BS38" s="284"/>
      <c r="BT38" s="284"/>
      <c r="BU38" s="284"/>
      <c r="BV38" s="284"/>
      <c r="BW38" s="284"/>
      <c r="BX38" s="284"/>
      <c r="BY38" s="284"/>
      <c r="BZ38" s="284"/>
      <c r="CA38" s="284"/>
      <c r="CB38" s="284"/>
      <c r="CC38" s="284"/>
      <c r="CD38" s="284"/>
      <c r="CE38" s="284"/>
      <c r="CF38" s="284"/>
      <c r="CG38" s="284"/>
      <c r="CH38" s="284"/>
      <c r="CI38" s="284"/>
      <c r="CJ38" s="284"/>
      <c r="CK38" s="284"/>
      <c r="CL38" s="284"/>
      <c r="CM38" s="284"/>
      <c r="CN38" s="355">
        <v>0.6</v>
      </c>
      <c r="CO38" s="355"/>
      <c r="CP38" s="355"/>
      <c r="CQ38" s="355"/>
      <c r="CR38" s="355"/>
      <c r="CS38" s="355"/>
      <c r="CT38" s="355"/>
      <c r="CU38" s="355"/>
      <c r="CV38" s="355"/>
      <c r="CW38" s="355"/>
      <c r="CX38" s="355"/>
      <c r="CY38" s="355"/>
      <c r="CZ38" s="355"/>
      <c r="DA38" s="355"/>
      <c r="DB38" s="355"/>
      <c r="DC38" s="355"/>
      <c r="DD38" s="355"/>
      <c r="DE38" s="355"/>
      <c r="DF38" s="355"/>
      <c r="DG38" s="355"/>
      <c r="DH38" s="355"/>
      <c r="DI38" s="355"/>
      <c r="DJ38" s="355"/>
      <c r="DK38" s="355"/>
      <c r="DL38" s="355"/>
      <c r="DM38" s="355"/>
      <c r="DN38" s="355"/>
      <c r="DO38" s="355"/>
      <c r="DP38" s="284">
        <v>0.5</v>
      </c>
      <c r="DQ38" s="284"/>
      <c r="DR38" s="284"/>
      <c r="DS38" s="284"/>
      <c r="DT38" s="284"/>
      <c r="DU38" s="284"/>
      <c r="DV38" s="284"/>
      <c r="DW38" s="284"/>
      <c r="DX38" s="284"/>
      <c r="DY38" s="284"/>
      <c r="DZ38" s="284"/>
      <c r="EA38" s="284"/>
      <c r="EB38" s="284"/>
      <c r="EC38" s="284"/>
      <c r="ED38" s="284"/>
      <c r="EE38" s="284"/>
      <c r="EF38" s="284"/>
      <c r="EG38" s="284"/>
      <c r="EH38" s="284"/>
      <c r="EI38" s="284"/>
      <c r="EJ38" s="284"/>
      <c r="EK38" s="284"/>
      <c r="EL38" s="284"/>
      <c r="EM38" s="284"/>
      <c r="EN38" s="284"/>
      <c r="EO38" s="284"/>
      <c r="EP38" s="284"/>
      <c r="EQ38" s="284"/>
      <c r="ER38" s="360"/>
      <c r="ES38" s="360"/>
      <c r="ET38" s="360"/>
      <c r="EU38" s="360"/>
      <c r="EV38" s="360"/>
      <c r="EW38" s="360"/>
      <c r="EX38" s="360"/>
      <c r="EY38" s="360"/>
      <c r="EZ38" s="360"/>
      <c r="FA38" s="360"/>
      <c r="FB38" s="360"/>
      <c r="FC38" s="360"/>
      <c r="FD38" s="360"/>
      <c r="FE38" s="360"/>
      <c r="FF38" s="360"/>
      <c r="FG38" s="360"/>
      <c r="FH38" s="360"/>
      <c r="FI38" s="360"/>
      <c r="FJ38" s="360"/>
      <c r="FK38" s="360"/>
      <c r="FL38" s="360"/>
      <c r="FM38" s="360"/>
      <c r="FN38" s="360"/>
      <c r="FO38" s="360"/>
      <c r="FP38" s="360"/>
      <c r="FQ38" s="360"/>
      <c r="FR38" s="360"/>
      <c r="FS38" s="360"/>
      <c r="FT38" s="360"/>
      <c r="FU38" s="360"/>
      <c r="FV38" s="360"/>
    </row>
    <row r="39" spans="1:178">
      <c r="A39" s="424" t="s">
        <v>531</v>
      </c>
      <c r="B39" s="424" t="s">
        <v>530</v>
      </c>
      <c r="C39" s="426" t="s">
        <v>533</v>
      </c>
      <c r="G39" s="436">
        <v>1</v>
      </c>
      <c r="H39" s="462">
        <v>1.0425660000000001</v>
      </c>
      <c r="I39" s="462">
        <v>1.0857668073420002</v>
      </c>
      <c r="J39" s="462">
        <v>1.1300215766424526</v>
      </c>
      <c r="K39" s="462">
        <v>1.1749840051554792</v>
      </c>
      <c r="L39" s="462">
        <v>1.2217025441844662</v>
      </c>
      <c r="M39" s="462">
        <v>1.2696262698851901</v>
      </c>
      <c r="N39" s="462">
        <v>1.3197866645558143</v>
      </c>
      <c r="O39" s="462">
        <v>1.3713612878333263</v>
      </c>
      <c r="P39" s="462">
        <v>1.426516067468695</v>
      </c>
      <c r="Q39" s="462">
        <v>1.4840060915037507</v>
      </c>
      <c r="R39" s="462">
        <v>1.5452747669975746</v>
      </c>
      <c r="S39" s="462">
        <v>1.6101345847927639</v>
      </c>
      <c r="T39" s="462">
        <v>1.6790869882519293</v>
      </c>
      <c r="U39" s="462">
        <v>1.7508310170859578</v>
      </c>
      <c r="V39" s="462">
        <v>1.8245112387779863</v>
      </c>
      <c r="W39" s="462">
        <v>1.8989385257414568</v>
      </c>
      <c r="X39" s="462">
        <v>1.9761987385997737</v>
      </c>
      <c r="Y39" s="462">
        <v>2.0589658941698095</v>
      </c>
      <c r="Z39" s="462">
        <v>2.1474828969260638</v>
      </c>
      <c r="AA39" s="462">
        <v>2.2398826435321015</v>
      </c>
      <c r="AB39" s="462">
        <v>2.3351941297796794</v>
      </c>
      <c r="AC39" s="462">
        <v>2.4376531074178929</v>
      </c>
      <c r="AD39" s="462">
        <v>2.5491928006540134</v>
      </c>
      <c r="AE39" s="462">
        <v>2.6692342896368113</v>
      </c>
      <c r="AF39" s="462">
        <v>3.3768812138475939</v>
      </c>
      <c r="AG39" s="462">
        <v>4.1877708506903986</v>
      </c>
      <c r="AH39" s="462">
        <v>5.05463165326187</v>
      </c>
      <c r="AI39" s="462">
        <v>6.002181268037357</v>
      </c>
      <c r="AJ39" s="448">
        <v>1.0425660000000001</v>
      </c>
      <c r="AK39" s="443">
        <v>1.0857668073420002</v>
      </c>
      <c r="AL39" s="443">
        <v>1.1300215766424526</v>
      </c>
      <c r="AM39" s="443">
        <v>1.1749840051554792</v>
      </c>
      <c r="AN39" s="443">
        <v>1.2217025441844662</v>
      </c>
      <c r="AO39" s="443">
        <v>1.2696262698851901</v>
      </c>
      <c r="AP39" s="443">
        <v>1.3197866645558143</v>
      </c>
      <c r="AQ39" s="443">
        <v>1.3713612878333263</v>
      </c>
      <c r="AR39" s="443">
        <v>1.426516067468695</v>
      </c>
      <c r="AS39" s="443">
        <v>1.4840060915037507</v>
      </c>
      <c r="AT39" s="443">
        <v>1.5452747669975746</v>
      </c>
      <c r="AU39" s="443">
        <v>1.6101345847927639</v>
      </c>
      <c r="AV39" s="443">
        <v>1.6790869882519293</v>
      </c>
      <c r="AW39" s="443">
        <v>1.7508310170859578</v>
      </c>
      <c r="AX39" s="443">
        <v>1.8245112387779863</v>
      </c>
      <c r="AY39" s="443">
        <v>1.8989385257414568</v>
      </c>
      <c r="AZ39" s="443">
        <v>1.9761987385997737</v>
      </c>
      <c r="BA39" s="443">
        <v>2.0589658941698095</v>
      </c>
      <c r="BB39" s="443">
        <v>2.1474828969260638</v>
      </c>
      <c r="BC39" s="443">
        <v>2.2398826435321015</v>
      </c>
      <c r="BD39" s="443">
        <v>2.3351941297796794</v>
      </c>
      <c r="BE39" s="443">
        <v>2.4376531074178929</v>
      </c>
      <c r="BF39" s="443">
        <v>2.5491928006540134</v>
      </c>
      <c r="BG39" s="443">
        <v>2.6692342896368113</v>
      </c>
      <c r="BH39" s="443">
        <v>3.3768812138475939</v>
      </c>
      <c r="BI39" s="443">
        <v>4.1877708506903986</v>
      </c>
      <c r="BJ39" s="443">
        <v>5.05463165326187</v>
      </c>
      <c r="BK39" s="443">
        <v>6.002181268037357</v>
      </c>
      <c r="BL39" s="284">
        <v>0.83405280000000015</v>
      </c>
      <c r="BM39" s="284">
        <v>0.86861344587360012</v>
      </c>
      <c r="BN39" s="284">
        <v>0.90401726131396209</v>
      </c>
      <c r="BO39" s="284">
        <v>0.93998720412438341</v>
      </c>
      <c r="BP39" s="284">
        <v>0.97736203534757304</v>
      </c>
      <c r="BQ39" s="284">
        <v>1.0157010159081521</v>
      </c>
      <c r="BR39" s="284">
        <v>1.0558293316446514</v>
      </c>
      <c r="BS39" s="284">
        <v>1.0970890302666612</v>
      </c>
      <c r="BT39" s="284">
        <v>1.141212853974956</v>
      </c>
      <c r="BU39" s="284">
        <v>1.1872048732030007</v>
      </c>
      <c r="BV39" s="284">
        <v>1.2362198135980598</v>
      </c>
      <c r="BW39" s="284">
        <v>1.2881076678342112</v>
      </c>
      <c r="BX39" s="284">
        <v>1.3432695906015435</v>
      </c>
      <c r="BY39" s="284">
        <v>1.4006648136687663</v>
      </c>
      <c r="BZ39" s="284">
        <v>1.4596089910223891</v>
      </c>
      <c r="CA39" s="284">
        <v>1.5191508205931656</v>
      </c>
      <c r="CB39" s="284">
        <v>1.5809589908798189</v>
      </c>
      <c r="CC39" s="284">
        <v>1.6471727153358477</v>
      </c>
      <c r="CD39" s="284">
        <v>1.7179863175408512</v>
      </c>
      <c r="CE39" s="284">
        <v>1.7919061148256814</v>
      </c>
      <c r="CF39" s="284">
        <v>1.8681553038237437</v>
      </c>
      <c r="CG39" s="284">
        <v>1.9501224859343145</v>
      </c>
      <c r="CH39" s="284">
        <v>2.039354240523211</v>
      </c>
      <c r="CI39" s="284">
        <v>2.1353874317094492</v>
      </c>
      <c r="CJ39" s="284">
        <v>2.7015049710780752</v>
      </c>
      <c r="CK39" s="284">
        <v>3.350216680552319</v>
      </c>
      <c r="CL39" s="284">
        <v>4.0437053226094966</v>
      </c>
      <c r="CM39" s="284">
        <v>4.8017450144298861</v>
      </c>
      <c r="CN39" s="355">
        <v>0.62553960000000008</v>
      </c>
      <c r="CO39" s="355">
        <v>0.65146008440520009</v>
      </c>
      <c r="CP39" s="355">
        <v>0.67801294598547157</v>
      </c>
      <c r="CQ39" s="355">
        <v>0.70499040309328753</v>
      </c>
      <c r="CR39" s="355">
        <v>0.73302152651067976</v>
      </c>
      <c r="CS39" s="355">
        <v>0.76177576193111407</v>
      </c>
      <c r="CT39" s="355">
        <v>0.79187199873348857</v>
      </c>
      <c r="CU39" s="355">
        <v>0.82281677269999576</v>
      </c>
      <c r="CV39" s="355">
        <v>0.85590964048121698</v>
      </c>
      <c r="CW39" s="355">
        <v>0.89040365490225037</v>
      </c>
      <c r="CX39" s="355">
        <v>0.92716486019854472</v>
      </c>
      <c r="CY39" s="355">
        <v>0.96608075087565837</v>
      </c>
      <c r="CZ39" s="355">
        <v>1.0074521929511575</v>
      </c>
      <c r="DA39" s="355">
        <v>1.0504986102515745</v>
      </c>
      <c r="DB39" s="355">
        <v>1.0947067432667916</v>
      </c>
      <c r="DC39" s="355">
        <v>1.139363115444874</v>
      </c>
      <c r="DD39" s="355">
        <v>1.1857192431598642</v>
      </c>
      <c r="DE39" s="355">
        <v>1.2353795365018856</v>
      </c>
      <c r="DF39" s="355">
        <v>1.2884897381556382</v>
      </c>
      <c r="DG39" s="355">
        <v>1.3439295861192608</v>
      </c>
      <c r="DH39" s="355">
        <v>1.4011164778678076</v>
      </c>
      <c r="DI39" s="355">
        <v>1.4625918644507356</v>
      </c>
      <c r="DJ39" s="355">
        <v>1.5295156803924079</v>
      </c>
      <c r="DK39" s="355">
        <v>1.6015405737820867</v>
      </c>
      <c r="DL39" s="355">
        <v>2.0261287283085561</v>
      </c>
      <c r="DM39" s="355">
        <v>2.512662510414239</v>
      </c>
      <c r="DN39" s="355">
        <v>3.0327789919571218</v>
      </c>
      <c r="DO39" s="355">
        <v>3.6013087608224139</v>
      </c>
      <c r="DP39" s="284">
        <v>0.52128300000000005</v>
      </c>
      <c r="DQ39" s="284">
        <v>0.54288340367100008</v>
      </c>
      <c r="DR39" s="284">
        <v>0.56501078832122631</v>
      </c>
      <c r="DS39" s="284">
        <v>0.58749200257773959</v>
      </c>
      <c r="DT39" s="284">
        <v>0.61085127209223311</v>
      </c>
      <c r="DU39" s="284">
        <v>0.63481313494259506</v>
      </c>
      <c r="DV39" s="284">
        <v>0.65989333227790714</v>
      </c>
      <c r="DW39" s="284">
        <v>0.68568064391666317</v>
      </c>
      <c r="DX39" s="284">
        <v>0.71325803373434749</v>
      </c>
      <c r="DY39" s="284">
        <v>0.74200304575187537</v>
      </c>
      <c r="DZ39" s="284">
        <v>0.7726373834987873</v>
      </c>
      <c r="EA39" s="284">
        <v>0.80506729239638197</v>
      </c>
      <c r="EB39" s="284">
        <v>0.83954349412596463</v>
      </c>
      <c r="EC39" s="284">
        <v>0.87541550854297889</v>
      </c>
      <c r="ED39" s="284">
        <v>0.91225561938899313</v>
      </c>
      <c r="EE39" s="284">
        <v>0.94946926287072841</v>
      </c>
      <c r="EF39" s="284">
        <v>0.98809936929988684</v>
      </c>
      <c r="EG39" s="284">
        <v>1.0294829470849047</v>
      </c>
      <c r="EH39" s="284">
        <v>1.0737414484630319</v>
      </c>
      <c r="EI39" s="284">
        <v>1.1199413217660508</v>
      </c>
      <c r="EJ39" s="284">
        <v>1.1675970648898397</v>
      </c>
      <c r="EK39" s="284">
        <v>1.2188265537089464</v>
      </c>
      <c r="EL39" s="284">
        <v>1.2745964003270067</v>
      </c>
      <c r="EM39" s="284">
        <v>1.3346171448184057</v>
      </c>
      <c r="EN39" s="284">
        <v>1.6884406069237969</v>
      </c>
      <c r="EO39" s="284">
        <v>2.0938854253451993</v>
      </c>
      <c r="EP39" s="284">
        <v>2.527315826630935</v>
      </c>
      <c r="EQ39" s="284">
        <v>3.0010906340186785</v>
      </c>
      <c r="ER39" s="360"/>
      <c r="ES39" s="360"/>
      <c r="ET39" s="360"/>
      <c r="EU39" s="360"/>
      <c r="EV39" s="360"/>
      <c r="EW39" s="360"/>
      <c r="EX39" s="360"/>
      <c r="EY39" s="360"/>
      <c r="EZ39" s="360"/>
      <c r="FA39" s="360"/>
      <c r="FB39" s="360"/>
      <c r="FC39" s="360"/>
      <c r="FD39" s="360"/>
      <c r="FE39" s="360"/>
      <c r="FF39" s="360"/>
      <c r="FG39" s="360"/>
      <c r="FH39" s="360"/>
      <c r="FI39" s="360"/>
      <c r="FJ39" s="360"/>
      <c r="FK39" s="360"/>
      <c r="FL39" s="360"/>
      <c r="FM39" s="360"/>
      <c r="FN39" s="360"/>
      <c r="FO39" s="360"/>
      <c r="FP39" s="360"/>
      <c r="FQ39" s="360"/>
      <c r="FR39" s="360"/>
      <c r="FS39" s="360"/>
      <c r="FT39" s="360"/>
      <c r="FU39" s="360"/>
      <c r="FV39" s="360"/>
    </row>
    <row r="40" spans="1:178">
      <c r="A40" s="424" t="s">
        <v>529</v>
      </c>
      <c r="B40" s="424" t="s">
        <v>528</v>
      </c>
      <c r="C40" s="426" t="s">
        <v>533</v>
      </c>
      <c r="G40" s="436">
        <v>1</v>
      </c>
      <c r="H40" s="462">
        <v>1.03833</v>
      </c>
      <c r="I40" s="462">
        <v>1.07695379934</v>
      </c>
      <c r="J40" s="462">
        <v>1.117554957575118</v>
      </c>
      <c r="K40" s="462">
        <v>1.1580562667925978</v>
      </c>
      <c r="L40" s="462">
        <v>1.2015030637538557</v>
      </c>
      <c r="M40" s="462">
        <v>1.2468682149320101</v>
      </c>
      <c r="N40" s="462">
        <v>1.295158174028112</v>
      </c>
      <c r="O40" s="462">
        <v>1.342931378435313</v>
      </c>
      <c r="P40" s="462">
        <v>1.3943898229941973</v>
      </c>
      <c r="Q40" s="462">
        <v>1.4477670654184154</v>
      </c>
      <c r="R40" s="462">
        <v>1.5042068166966867</v>
      </c>
      <c r="S40" s="462">
        <v>1.563756860362892</v>
      </c>
      <c r="T40" s="462">
        <v>1.6268153557570255</v>
      </c>
      <c r="U40" s="462">
        <v>1.6914991611172805</v>
      </c>
      <c r="V40" s="462">
        <v>1.7577771727473388</v>
      </c>
      <c r="W40" s="462">
        <v>1.8238643211111207</v>
      </c>
      <c r="X40" s="462">
        <v>1.891274346419388</v>
      </c>
      <c r="Y40" s="462">
        <v>1.96480898428252</v>
      </c>
      <c r="Z40" s="462">
        <v>2.0435565635635791</v>
      </c>
      <c r="AA40" s="462">
        <v>2.1249514214903167</v>
      </c>
      <c r="AB40" s="462">
        <v>2.2090038749673662</v>
      </c>
      <c r="AC40" s="462">
        <v>2.2983713357330462</v>
      </c>
      <c r="AD40" s="462">
        <v>2.3923425461658274</v>
      </c>
      <c r="AE40" s="462">
        <v>2.4910362455653523</v>
      </c>
      <c r="AF40" s="462">
        <v>3.0627368410172227</v>
      </c>
      <c r="AG40" s="462">
        <v>3.7000638127732239</v>
      </c>
      <c r="AH40" s="462">
        <v>4.3647061739743185</v>
      </c>
      <c r="AI40" s="462">
        <v>5.075335925491097</v>
      </c>
      <c r="AJ40" s="448">
        <v>1.03833</v>
      </c>
      <c r="AK40" s="443">
        <v>1.07695379934</v>
      </c>
      <c r="AL40" s="443">
        <v>1.117554957575118</v>
      </c>
      <c r="AM40" s="443">
        <v>1.1580562667925978</v>
      </c>
      <c r="AN40" s="443">
        <v>1.2015030637538557</v>
      </c>
      <c r="AO40" s="443">
        <v>1.2468682149320101</v>
      </c>
      <c r="AP40" s="443">
        <v>1.295158174028112</v>
      </c>
      <c r="AQ40" s="443">
        <v>1.342931378435313</v>
      </c>
      <c r="AR40" s="443">
        <v>1.3943898229941973</v>
      </c>
      <c r="AS40" s="443">
        <v>1.4477670654184154</v>
      </c>
      <c r="AT40" s="443">
        <v>1.5042068166966867</v>
      </c>
      <c r="AU40" s="443">
        <v>1.563756860362892</v>
      </c>
      <c r="AV40" s="443">
        <v>1.6268153557570255</v>
      </c>
      <c r="AW40" s="443">
        <v>1.6914991611172805</v>
      </c>
      <c r="AX40" s="443">
        <v>1.7577771727473388</v>
      </c>
      <c r="AY40" s="443">
        <v>1.8238643211111207</v>
      </c>
      <c r="AZ40" s="443">
        <v>1.891274346419388</v>
      </c>
      <c r="BA40" s="443">
        <v>1.96480898428252</v>
      </c>
      <c r="BB40" s="443">
        <v>2.0435565635635791</v>
      </c>
      <c r="BC40" s="443">
        <v>2.1249514214903167</v>
      </c>
      <c r="BD40" s="443">
        <v>2.2090038749673662</v>
      </c>
      <c r="BE40" s="443">
        <v>2.2983713357330462</v>
      </c>
      <c r="BF40" s="443">
        <v>2.3923425461658274</v>
      </c>
      <c r="BG40" s="443">
        <v>2.4910362455653523</v>
      </c>
      <c r="BH40" s="443">
        <v>3.0627368410172227</v>
      </c>
      <c r="BI40" s="443">
        <v>3.7000638127732239</v>
      </c>
      <c r="BJ40" s="443">
        <v>4.3647061739743185</v>
      </c>
      <c r="BK40" s="443">
        <v>5.075335925491097</v>
      </c>
      <c r="BL40" s="284">
        <v>0.83066400000000007</v>
      </c>
      <c r="BM40" s="284">
        <v>0.86156303947200008</v>
      </c>
      <c r="BN40" s="284">
        <v>0.89404396606009451</v>
      </c>
      <c r="BO40" s="284">
        <v>0.92644501343407826</v>
      </c>
      <c r="BP40" s="284">
        <v>0.96120245100308466</v>
      </c>
      <c r="BQ40" s="284">
        <v>0.99749457194560809</v>
      </c>
      <c r="BR40" s="284">
        <v>1.0361265392224897</v>
      </c>
      <c r="BS40" s="284">
        <v>1.0743451027482505</v>
      </c>
      <c r="BT40" s="284">
        <v>1.1155118583953578</v>
      </c>
      <c r="BU40" s="284">
        <v>1.1582136523347324</v>
      </c>
      <c r="BV40" s="284">
        <v>1.2033654533573495</v>
      </c>
      <c r="BW40" s="284">
        <v>1.2510054882903137</v>
      </c>
      <c r="BX40" s="284">
        <v>1.3014522846056205</v>
      </c>
      <c r="BY40" s="284">
        <v>1.3531993288938244</v>
      </c>
      <c r="BZ40" s="284">
        <v>1.4062217381978712</v>
      </c>
      <c r="CA40" s="284">
        <v>1.4590914568888966</v>
      </c>
      <c r="CB40" s="284">
        <v>1.5130194771355105</v>
      </c>
      <c r="CC40" s="284">
        <v>1.571847187426016</v>
      </c>
      <c r="CD40" s="284">
        <v>1.6348452508508633</v>
      </c>
      <c r="CE40" s="284">
        <v>1.6999611371922534</v>
      </c>
      <c r="CF40" s="284">
        <v>1.767203099973893</v>
      </c>
      <c r="CG40" s="284">
        <v>1.838697068586437</v>
      </c>
      <c r="CH40" s="284">
        <v>1.9138740369326621</v>
      </c>
      <c r="CI40" s="284">
        <v>1.9928289964522818</v>
      </c>
      <c r="CJ40" s="284">
        <v>2.4501894728137783</v>
      </c>
      <c r="CK40" s="284">
        <v>2.9600510502185795</v>
      </c>
      <c r="CL40" s="284">
        <v>3.491764939179455</v>
      </c>
      <c r="CM40" s="284">
        <v>4.0602687403928774</v>
      </c>
      <c r="CN40" s="355">
        <v>0.62299799999999994</v>
      </c>
      <c r="CO40" s="355">
        <v>0.64617227960400003</v>
      </c>
      <c r="CP40" s="355">
        <v>0.67053297454507077</v>
      </c>
      <c r="CQ40" s="355">
        <v>0.69483376007555864</v>
      </c>
      <c r="CR40" s="355">
        <v>0.72090183825231346</v>
      </c>
      <c r="CS40" s="355">
        <v>0.74812092895920601</v>
      </c>
      <c r="CT40" s="355">
        <v>0.77709490441686713</v>
      </c>
      <c r="CU40" s="355">
        <v>0.80575882706118773</v>
      </c>
      <c r="CV40" s="355">
        <v>0.83663389379651842</v>
      </c>
      <c r="CW40" s="355">
        <v>0.86866023925104918</v>
      </c>
      <c r="CX40" s="355">
        <v>0.90252409001801193</v>
      </c>
      <c r="CY40" s="355">
        <v>0.93825411621773513</v>
      </c>
      <c r="CZ40" s="355">
        <v>0.97608921345421529</v>
      </c>
      <c r="DA40" s="355">
        <v>1.0148994966703682</v>
      </c>
      <c r="DB40" s="355">
        <v>1.0546663036484032</v>
      </c>
      <c r="DC40" s="355">
        <v>1.0943185926666723</v>
      </c>
      <c r="DD40" s="355">
        <v>1.1347646078516327</v>
      </c>
      <c r="DE40" s="355">
        <v>1.178885390569512</v>
      </c>
      <c r="DF40" s="355">
        <v>1.2261339381381473</v>
      </c>
      <c r="DG40" s="355">
        <v>1.2749708528941899</v>
      </c>
      <c r="DH40" s="355">
        <v>1.3254023249804197</v>
      </c>
      <c r="DI40" s="355">
        <v>1.3790228014398276</v>
      </c>
      <c r="DJ40" s="355">
        <v>1.4354055276994964</v>
      </c>
      <c r="DK40" s="355">
        <v>1.4946217473392114</v>
      </c>
      <c r="DL40" s="355">
        <v>1.8376421046103335</v>
      </c>
      <c r="DM40" s="355">
        <v>2.2200382876639342</v>
      </c>
      <c r="DN40" s="355">
        <v>2.618823704384591</v>
      </c>
      <c r="DO40" s="355">
        <v>3.0452015552946583</v>
      </c>
      <c r="DP40" s="284">
        <v>0.51916499999999999</v>
      </c>
      <c r="DQ40" s="284">
        <v>0.53847689967000001</v>
      </c>
      <c r="DR40" s="284">
        <v>0.55877747878755901</v>
      </c>
      <c r="DS40" s="284">
        <v>0.57902813339629888</v>
      </c>
      <c r="DT40" s="284">
        <v>0.60075153187692787</v>
      </c>
      <c r="DU40" s="284">
        <v>0.62343410746600503</v>
      </c>
      <c r="DV40" s="284">
        <v>0.64757908701405598</v>
      </c>
      <c r="DW40" s="284">
        <v>0.67146568921765648</v>
      </c>
      <c r="DX40" s="284">
        <v>0.69719491149709867</v>
      </c>
      <c r="DY40" s="284">
        <v>0.72388353270920769</v>
      </c>
      <c r="DZ40" s="284">
        <v>0.75210340834834333</v>
      </c>
      <c r="EA40" s="284">
        <v>0.78187843018144598</v>
      </c>
      <c r="EB40" s="284">
        <v>0.81340767787851276</v>
      </c>
      <c r="EC40" s="284">
        <v>0.84574958055864025</v>
      </c>
      <c r="ED40" s="284">
        <v>0.8788885863736694</v>
      </c>
      <c r="EE40" s="284">
        <v>0.91193216055556037</v>
      </c>
      <c r="EF40" s="284">
        <v>0.94563717320969398</v>
      </c>
      <c r="EG40" s="284">
        <v>0.98240449214126002</v>
      </c>
      <c r="EH40" s="284">
        <v>1.0217782817817895</v>
      </c>
      <c r="EI40" s="284">
        <v>1.0624757107451583</v>
      </c>
      <c r="EJ40" s="284">
        <v>1.1045019374836831</v>
      </c>
      <c r="EK40" s="284">
        <v>1.1491856678665231</v>
      </c>
      <c r="EL40" s="284">
        <v>1.1961712730829137</v>
      </c>
      <c r="EM40" s="284">
        <v>1.2455181227826762</v>
      </c>
      <c r="EN40" s="284">
        <v>1.5313684205086113</v>
      </c>
      <c r="EO40" s="284">
        <v>1.850031906386612</v>
      </c>
      <c r="EP40" s="284">
        <v>2.1823530869871592</v>
      </c>
      <c r="EQ40" s="284">
        <v>2.5376679627455485</v>
      </c>
      <c r="ER40" s="360"/>
      <c r="ES40" s="360"/>
      <c r="ET40" s="360"/>
      <c r="EU40" s="360"/>
      <c r="EV40" s="360"/>
      <c r="EW40" s="360"/>
      <c r="EX40" s="360"/>
      <c r="EY40" s="360"/>
      <c r="EZ40" s="360"/>
      <c r="FA40" s="360"/>
      <c r="FB40" s="360"/>
      <c r="FC40" s="360"/>
      <c r="FD40" s="360"/>
      <c r="FE40" s="360"/>
      <c r="FF40" s="360"/>
      <c r="FG40" s="360"/>
      <c r="FH40" s="360"/>
      <c r="FI40" s="360"/>
      <c r="FJ40" s="360"/>
      <c r="FK40" s="360"/>
      <c r="FL40" s="360"/>
      <c r="FM40" s="360"/>
      <c r="FN40" s="360"/>
      <c r="FO40" s="360"/>
      <c r="FP40" s="360"/>
      <c r="FQ40" s="360"/>
      <c r="FR40" s="360"/>
      <c r="FS40" s="360"/>
      <c r="FT40" s="360"/>
      <c r="FU40" s="360"/>
      <c r="FV40" s="360"/>
    </row>
    <row r="41" spans="1:178">
      <c r="A41" s="424" t="s">
        <v>527</v>
      </c>
      <c r="B41" s="424" t="s">
        <v>526</v>
      </c>
      <c r="C41" s="426" t="s">
        <v>532</v>
      </c>
      <c r="G41" s="436">
        <v>1</v>
      </c>
      <c r="H41" s="462">
        <v>1.0350820000000001</v>
      </c>
      <c r="I41" s="462">
        <v>1.0692086535400001</v>
      </c>
      <c r="J41" s="462">
        <v>1.1063486853293656</v>
      </c>
      <c r="K41" s="462">
        <v>1.1413679402660959</v>
      </c>
      <c r="L41" s="462">
        <v>1.1812176605325464</v>
      </c>
      <c r="M41" s="462">
        <v>1.2246274095571175</v>
      </c>
      <c r="N41" s="462">
        <v>1.2733026752047842</v>
      </c>
      <c r="O41" s="462">
        <v>1.3179726796563185</v>
      </c>
      <c r="P41" s="462">
        <v>1.3665742401913248</v>
      </c>
      <c r="Q41" s="462">
        <v>1.4167548462911503</v>
      </c>
      <c r="R41" s="462">
        <v>1.4699256556724574</v>
      </c>
      <c r="S41" s="462">
        <v>1.5267118236023958</v>
      </c>
      <c r="T41" s="462">
        <v>1.5878993800687327</v>
      </c>
      <c r="U41" s="462">
        <v>1.6493145643916511</v>
      </c>
      <c r="V41" s="462">
        <v>1.7108521401036683</v>
      </c>
      <c r="W41" s="462">
        <v>1.7677619256920767</v>
      </c>
      <c r="X41" s="462">
        <v>1.8215054237569672</v>
      </c>
      <c r="Y41" s="462">
        <v>1.8839466296833562</v>
      </c>
      <c r="Z41" s="462">
        <v>1.953364411147299</v>
      </c>
      <c r="AA41" s="462">
        <v>2.024402414687493</v>
      </c>
      <c r="AB41" s="462">
        <v>2.0973153164572924</v>
      </c>
      <c r="AC41" s="462">
        <v>2.174924372427478</v>
      </c>
      <c r="AD41" s="462">
        <v>2.2534739410620688</v>
      </c>
      <c r="AE41" s="462">
        <v>2.3341190129908571</v>
      </c>
      <c r="AF41" s="462">
        <v>2.7936538412010776</v>
      </c>
      <c r="AG41" s="462">
        <v>3.2928278510282598</v>
      </c>
      <c r="AH41" s="462">
        <v>3.8013879415712362</v>
      </c>
      <c r="AI41" s="462">
        <v>4.33394450236446</v>
      </c>
      <c r="AJ41" s="448">
        <v>1.0350820000000001</v>
      </c>
      <c r="AK41" s="443">
        <v>1.0692086535400001</v>
      </c>
      <c r="AL41" s="443">
        <v>1.1063486853293656</v>
      </c>
      <c r="AM41" s="443">
        <v>1.1413679402660959</v>
      </c>
      <c r="AN41" s="443">
        <v>1.1812176605325464</v>
      </c>
      <c r="AO41" s="443">
        <v>1.2246274095571175</v>
      </c>
      <c r="AP41" s="443">
        <v>1.2733026752047842</v>
      </c>
      <c r="AQ41" s="443">
        <v>1.3179726796563185</v>
      </c>
      <c r="AR41" s="443">
        <v>1.3665742401913248</v>
      </c>
      <c r="AS41" s="443">
        <v>1.4167548462911503</v>
      </c>
      <c r="AT41" s="443">
        <v>1.4699256556724574</v>
      </c>
      <c r="AU41" s="443">
        <v>1.5267118236023958</v>
      </c>
      <c r="AV41" s="443">
        <v>1.5878993800687327</v>
      </c>
      <c r="AW41" s="443">
        <v>1.6493145643916511</v>
      </c>
      <c r="AX41" s="443">
        <v>1.7108521401036683</v>
      </c>
      <c r="AY41" s="443">
        <v>1.7677619256920767</v>
      </c>
      <c r="AZ41" s="443">
        <v>1.8215054237569672</v>
      </c>
      <c r="BA41" s="443">
        <v>1.8839466296833562</v>
      </c>
      <c r="BB41" s="443">
        <v>1.953364411147299</v>
      </c>
      <c r="BC41" s="443">
        <v>2.024402414687493</v>
      </c>
      <c r="BD41" s="443">
        <v>2.0973153164572924</v>
      </c>
      <c r="BE41" s="443">
        <v>2.174924372427478</v>
      </c>
      <c r="BF41" s="443">
        <v>2.2534739410620688</v>
      </c>
      <c r="BG41" s="443">
        <v>2.3341190129908571</v>
      </c>
      <c r="BH41" s="443">
        <v>2.7936538412010776</v>
      </c>
      <c r="BI41" s="443">
        <v>3.2928278510282598</v>
      </c>
      <c r="BJ41" s="443">
        <v>3.8013879415712362</v>
      </c>
      <c r="BK41" s="443">
        <v>4.33394450236446</v>
      </c>
      <c r="BL41" s="284">
        <v>0.82806560000000007</v>
      </c>
      <c r="BM41" s="284">
        <v>0.85536692283200011</v>
      </c>
      <c r="BN41" s="284">
        <v>0.88507894826349254</v>
      </c>
      <c r="BO41" s="284">
        <v>0.91309435221287671</v>
      </c>
      <c r="BP41" s="284">
        <v>0.94497412842603712</v>
      </c>
      <c r="BQ41" s="284">
        <v>0.97970192764569397</v>
      </c>
      <c r="BR41" s="284">
        <v>1.0186421401638275</v>
      </c>
      <c r="BS41" s="284">
        <v>1.0543781437250548</v>
      </c>
      <c r="BT41" s="284">
        <v>1.0932593921530598</v>
      </c>
      <c r="BU41" s="284">
        <v>1.1334038770329202</v>
      </c>
      <c r="BV41" s="284">
        <v>1.1759405245379659</v>
      </c>
      <c r="BW41" s="284">
        <v>1.2213694588819166</v>
      </c>
      <c r="BX41" s="284">
        <v>1.2703195040549862</v>
      </c>
      <c r="BY41" s="284">
        <v>1.319451651513321</v>
      </c>
      <c r="BZ41" s="284">
        <v>1.3686817120829347</v>
      </c>
      <c r="CA41" s="284">
        <v>1.4142095405536614</v>
      </c>
      <c r="CB41" s="284">
        <v>1.4572043390055738</v>
      </c>
      <c r="CC41" s="284">
        <v>1.507157303746685</v>
      </c>
      <c r="CD41" s="284">
        <v>1.5626915289178394</v>
      </c>
      <c r="CE41" s="284">
        <v>1.6195219317499945</v>
      </c>
      <c r="CF41" s="284">
        <v>1.677852253165834</v>
      </c>
      <c r="CG41" s="284">
        <v>1.7399394979419824</v>
      </c>
      <c r="CH41" s="284">
        <v>1.8027791528496551</v>
      </c>
      <c r="CI41" s="284">
        <v>1.8672952103926859</v>
      </c>
      <c r="CJ41" s="284">
        <v>2.234923072960862</v>
      </c>
      <c r="CK41" s="284">
        <v>2.6342622808226079</v>
      </c>
      <c r="CL41" s="284">
        <v>3.0411103532569892</v>
      </c>
      <c r="CM41" s="284">
        <v>3.4671556018915681</v>
      </c>
      <c r="CN41" s="355">
        <v>0.62104919999999997</v>
      </c>
      <c r="CO41" s="355">
        <v>0.64152519212400005</v>
      </c>
      <c r="CP41" s="355">
        <v>0.66380921119761938</v>
      </c>
      <c r="CQ41" s="355">
        <v>0.68482076415965754</v>
      </c>
      <c r="CR41" s="355">
        <v>0.70873059631952784</v>
      </c>
      <c r="CS41" s="355">
        <v>0.73477644573427048</v>
      </c>
      <c r="CT41" s="355">
        <v>0.7639816051228705</v>
      </c>
      <c r="CU41" s="355">
        <v>0.79078360779379109</v>
      </c>
      <c r="CV41" s="355">
        <v>0.81994454411479489</v>
      </c>
      <c r="CW41" s="355">
        <v>0.85005290777469023</v>
      </c>
      <c r="CX41" s="355">
        <v>0.8819553934034744</v>
      </c>
      <c r="CY41" s="355">
        <v>0.91602709416143746</v>
      </c>
      <c r="CZ41" s="355">
        <v>0.95273962804123957</v>
      </c>
      <c r="DA41" s="355">
        <v>0.98958873863499064</v>
      </c>
      <c r="DB41" s="355">
        <v>1.0265112840622008</v>
      </c>
      <c r="DC41" s="355">
        <v>1.060657155415246</v>
      </c>
      <c r="DD41" s="355">
        <v>1.0929032542541803</v>
      </c>
      <c r="DE41" s="355">
        <v>1.1303679778100137</v>
      </c>
      <c r="DF41" s="355">
        <v>1.1720186466883793</v>
      </c>
      <c r="DG41" s="355">
        <v>1.2146414488124957</v>
      </c>
      <c r="DH41" s="355">
        <v>1.2583891898743753</v>
      </c>
      <c r="DI41" s="355">
        <v>1.3049546234564868</v>
      </c>
      <c r="DJ41" s="355">
        <v>1.3520843646372411</v>
      </c>
      <c r="DK41" s="355">
        <v>1.4004714077945142</v>
      </c>
      <c r="DL41" s="355">
        <v>1.6761923047206466</v>
      </c>
      <c r="DM41" s="355">
        <v>1.9756967106169558</v>
      </c>
      <c r="DN41" s="355">
        <v>2.2808327649427418</v>
      </c>
      <c r="DO41" s="355">
        <v>2.6003667014186758</v>
      </c>
      <c r="DP41" s="284">
        <v>0.51754100000000003</v>
      </c>
      <c r="DQ41" s="284">
        <v>0.53460432677000003</v>
      </c>
      <c r="DR41" s="284">
        <v>0.55317434266468279</v>
      </c>
      <c r="DS41" s="284">
        <v>0.57068397013304795</v>
      </c>
      <c r="DT41" s="284">
        <v>0.5906088302662732</v>
      </c>
      <c r="DU41" s="284">
        <v>0.61231370477855873</v>
      </c>
      <c r="DV41" s="284">
        <v>0.63665133760239212</v>
      </c>
      <c r="DW41" s="284">
        <v>0.65898633982815924</v>
      </c>
      <c r="DX41" s="284">
        <v>0.68328712009566239</v>
      </c>
      <c r="DY41" s="284">
        <v>0.70837742314557517</v>
      </c>
      <c r="DZ41" s="284">
        <v>0.73496282783622868</v>
      </c>
      <c r="EA41" s="284">
        <v>0.76335591180119788</v>
      </c>
      <c r="EB41" s="284">
        <v>0.79394969003436633</v>
      </c>
      <c r="EC41" s="284">
        <v>0.82465728219582557</v>
      </c>
      <c r="ED41" s="284">
        <v>0.85542607005183413</v>
      </c>
      <c r="EE41" s="284">
        <v>0.88388096284603834</v>
      </c>
      <c r="EF41" s="284">
        <v>0.91075271187848361</v>
      </c>
      <c r="EG41" s="284">
        <v>0.94197331484167812</v>
      </c>
      <c r="EH41" s="284">
        <v>0.97668220557364949</v>
      </c>
      <c r="EI41" s="284">
        <v>1.0122012073437465</v>
      </c>
      <c r="EJ41" s="284">
        <v>1.0486576582286462</v>
      </c>
      <c r="EK41" s="284">
        <v>1.087462186213739</v>
      </c>
      <c r="EL41" s="284">
        <v>1.1267369705310344</v>
      </c>
      <c r="EM41" s="284">
        <v>1.1670595064954286</v>
      </c>
      <c r="EN41" s="284">
        <v>1.3968269206005388</v>
      </c>
      <c r="EO41" s="284">
        <v>1.6464139255141299</v>
      </c>
      <c r="EP41" s="284">
        <v>1.9006939707856181</v>
      </c>
      <c r="EQ41" s="284">
        <v>2.16697225118223</v>
      </c>
      <c r="ER41" s="360"/>
      <c r="ES41" s="360"/>
      <c r="ET41" s="360"/>
      <c r="EU41" s="360"/>
      <c r="EV41" s="360"/>
      <c r="EW41" s="360"/>
      <c r="EX41" s="360"/>
      <c r="EY41" s="360"/>
      <c r="EZ41" s="360"/>
      <c r="FA41" s="360"/>
      <c r="FB41" s="360"/>
      <c r="FC41" s="360"/>
      <c r="FD41" s="360"/>
      <c r="FE41" s="360"/>
      <c r="FF41" s="360"/>
      <c r="FG41" s="360"/>
      <c r="FH41" s="360"/>
      <c r="FI41" s="360"/>
      <c r="FJ41" s="360"/>
      <c r="FK41" s="360"/>
      <c r="FL41" s="360"/>
      <c r="FM41" s="360"/>
      <c r="FN41" s="360"/>
      <c r="FO41" s="360"/>
      <c r="FP41" s="360"/>
      <c r="FQ41" s="360"/>
      <c r="FR41" s="360"/>
      <c r="FS41" s="360"/>
      <c r="FT41" s="360"/>
      <c r="FU41" s="360"/>
      <c r="FV41" s="360"/>
    </row>
    <row r="42" spans="1:178">
      <c r="A42" s="424" t="s">
        <v>525</v>
      </c>
      <c r="B42" s="424" t="s">
        <v>524</v>
      </c>
      <c r="C42" s="426" t="s">
        <v>533</v>
      </c>
      <c r="G42" s="436">
        <v>1</v>
      </c>
      <c r="H42" s="462">
        <v>1.040376</v>
      </c>
      <c r="I42" s="462">
        <v>1.0794348361680002</v>
      </c>
      <c r="J42" s="462">
        <v>1.1197279797324793</v>
      </c>
      <c r="K42" s="462">
        <v>1.1590304318210891</v>
      </c>
      <c r="L42" s="462">
        <v>1.2015007839343093</v>
      </c>
      <c r="M42" s="462">
        <v>1.2487510037633098</v>
      </c>
      <c r="N42" s="462">
        <v>1.3032976963586951</v>
      </c>
      <c r="O42" s="462">
        <v>1.3575096673364313</v>
      </c>
      <c r="P42" s="462">
        <v>1.4148400156073835</v>
      </c>
      <c r="Q42" s="462">
        <v>1.474723119267966</v>
      </c>
      <c r="R42" s="462">
        <v>1.5390829856390584</v>
      </c>
      <c r="S42" s="462">
        <v>1.60870032632847</v>
      </c>
      <c r="T42" s="462">
        <v>1.685287331464316</v>
      </c>
      <c r="U42" s="462">
        <v>1.7645548210997399</v>
      </c>
      <c r="V42" s="462">
        <v>1.8441732991825812</v>
      </c>
      <c r="W42" s="462">
        <v>1.9176064357827325</v>
      </c>
      <c r="X42" s="462">
        <v>1.9839920529830948</v>
      </c>
      <c r="Y42" s="462">
        <v>2.0570922401752569</v>
      </c>
      <c r="Z42" s="462">
        <v>2.140651326971176</v>
      </c>
      <c r="AA42" s="462">
        <v>2.2289831633273147</v>
      </c>
      <c r="AB42" s="462">
        <v>2.3203803889563881</v>
      </c>
      <c r="AC42" s="462">
        <v>2.4194861557491043</v>
      </c>
      <c r="AD42" s="462">
        <v>2.52072713445027</v>
      </c>
      <c r="AE42" s="462">
        <v>2.6207596700537947</v>
      </c>
      <c r="AF42" s="462">
        <v>3.1974886552744937</v>
      </c>
      <c r="AG42" s="462">
        <v>3.8356612917096502</v>
      </c>
      <c r="AH42" s="462">
        <v>4.4967482727180528</v>
      </c>
      <c r="AI42" s="462">
        <v>5.1993744681540495</v>
      </c>
      <c r="AJ42" s="448">
        <v>1.040376</v>
      </c>
      <c r="AK42" s="443">
        <v>1.0794348361680002</v>
      </c>
      <c r="AL42" s="443">
        <v>1.1197279797324793</v>
      </c>
      <c r="AM42" s="443">
        <v>1.1590304318210891</v>
      </c>
      <c r="AN42" s="443">
        <v>1.2015007839343093</v>
      </c>
      <c r="AO42" s="443">
        <v>1.2487510037633098</v>
      </c>
      <c r="AP42" s="443">
        <v>1.3032976963586951</v>
      </c>
      <c r="AQ42" s="443">
        <v>1.3575096673364313</v>
      </c>
      <c r="AR42" s="443">
        <v>1.4148400156073835</v>
      </c>
      <c r="AS42" s="443">
        <v>1.474723119267966</v>
      </c>
      <c r="AT42" s="443">
        <v>1.5390829856390584</v>
      </c>
      <c r="AU42" s="443">
        <v>1.60870032632847</v>
      </c>
      <c r="AV42" s="443">
        <v>1.685287331464316</v>
      </c>
      <c r="AW42" s="443">
        <v>1.7645548210997399</v>
      </c>
      <c r="AX42" s="443">
        <v>1.8441732991825812</v>
      </c>
      <c r="AY42" s="443">
        <v>1.9176064357827325</v>
      </c>
      <c r="AZ42" s="443">
        <v>1.9839920529830948</v>
      </c>
      <c r="BA42" s="443">
        <v>2.0570922401752569</v>
      </c>
      <c r="BB42" s="443">
        <v>2.140651326971176</v>
      </c>
      <c r="BC42" s="443">
        <v>2.2289831633273147</v>
      </c>
      <c r="BD42" s="443">
        <v>2.3203803889563881</v>
      </c>
      <c r="BE42" s="443">
        <v>2.4194861557491043</v>
      </c>
      <c r="BF42" s="443">
        <v>2.52072713445027</v>
      </c>
      <c r="BG42" s="443">
        <v>2.6207596700537947</v>
      </c>
      <c r="BH42" s="443">
        <v>3.1974886552744937</v>
      </c>
      <c r="BI42" s="443">
        <v>3.8356612917096502</v>
      </c>
      <c r="BJ42" s="443">
        <v>4.4967482727180528</v>
      </c>
      <c r="BK42" s="443">
        <v>5.1993744681540495</v>
      </c>
      <c r="BL42" s="284">
        <v>0.83230080000000006</v>
      </c>
      <c r="BM42" s="284">
        <v>0.86354786893440016</v>
      </c>
      <c r="BN42" s="284">
        <v>0.89578238378598352</v>
      </c>
      <c r="BO42" s="284">
        <v>0.92722434545687138</v>
      </c>
      <c r="BP42" s="284">
        <v>0.96120062714744747</v>
      </c>
      <c r="BQ42" s="284">
        <v>0.99900080301064786</v>
      </c>
      <c r="BR42" s="284">
        <v>1.0426381570869561</v>
      </c>
      <c r="BS42" s="284">
        <v>1.0860077338691452</v>
      </c>
      <c r="BT42" s="284">
        <v>1.1318720124859067</v>
      </c>
      <c r="BU42" s="284">
        <v>1.1797784954143729</v>
      </c>
      <c r="BV42" s="284">
        <v>1.2312663885112469</v>
      </c>
      <c r="BW42" s="284">
        <v>1.2869602610627762</v>
      </c>
      <c r="BX42" s="284">
        <v>1.3482298651714528</v>
      </c>
      <c r="BY42" s="284">
        <v>1.411643856879792</v>
      </c>
      <c r="BZ42" s="284">
        <v>1.475338639346065</v>
      </c>
      <c r="CA42" s="284">
        <v>1.5340851486261862</v>
      </c>
      <c r="CB42" s="284">
        <v>1.5871936423864759</v>
      </c>
      <c r="CC42" s="284">
        <v>1.6456737921402056</v>
      </c>
      <c r="CD42" s="284">
        <v>1.7125210615769408</v>
      </c>
      <c r="CE42" s="284">
        <v>1.783186530661852</v>
      </c>
      <c r="CF42" s="284">
        <v>1.8563043111651105</v>
      </c>
      <c r="CG42" s="284">
        <v>1.9355889245992834</v>
      </c>
      <c r="CH42" s="284">
        <v>2.0165817075602162</v>
      </c>
      <c r="CI42" s="284">
        <v>2.096607736043036</v>
      </c>
      <c r="CJ42" s="284">
        <v>2.5579909242195953</v>
      </c>
      <c r="CK42" s="284">
        <v>3.0685290333677204</v>
      </c>
      <c r="CL42" s="284">
        <v>3.5973986181744424</v>
      </c>
      <c r="CM42" s="284">
        <v>4.1594995745232399</v>
      </c>
      <c r="CN42" s="355">
        <v>0.62422559999999994</v>
      </c>
      <c r="CO42" s="355">
        <v>0.64766090170080004</v>
      </c>
      <c r="CP42" s="355">
        <v>0.67183678783948753</v>
      </c>
      <c r="CQ42" s="355">
        <v>0.69541825909265342</v>
      </c>
      <c r="CR42" s="355">
        <v>0.72090047036058558</v>
      </c>
      <c r="CS42" s="355">
        <v>0.7492506022579859</v>
      </c>
      <c r="CT42" s="355">
        <v>0.78197861781521705</v>
      </c>
      <c r="CU42" s="355">
        <v>0.81450580040185871</v>
      </c>
      <c r="CV42" s="355">
        <v>0.84890400936443011</v>
      </c>
      <c r="CW42" s="355">
        <v>0.88483387156077953</v>
      </c>
      <c r="CX42" s="355">
        <v>0.92344979138343497</v>
      </c>
      <c r="CY42" s="355">
        <v>0.96522019579708196</v>
      </c>
      <c r="CZ42" s="355">
        <v>1.0111723988785895</v>
      </c>
      <c r="DA42" s="355">
        <v>1.0587328926598438</v>
      </c>
      <c r="DB42" s="355">
        <v>1.1065039795095486</v>
      </c>
      <c r="DC42" s="355">
        <v>1.1505638614696394</v>
      </c>
      <c r="DD42" s="355">
        <v>1.1903952317898567</v>
      </c>
      <c r="DE42" s="355">
        <v>1.234255344105154</v>
      </c>
      <c r="DF42" s="355">
        <v>1.2843907961827055</v>
      </c>
      <c r="DG42" s="355">
        <v>1.3373898979963887</v>
      </c>
      <c r="DH42" s="355">
        <v>1.3922282333738327</v>
      </c>
      <c r="DI42" s="355">
        <v>1.4516916934494626</v>
      </c>
      <c r="DJ42" s="355">
        <v>1.5124362806701619</v>
      </c>
      <c r="DK42" s="355">
        <v>1.5724558020322768</v>
      </c>
      <c r="DL42" s="355">
        <v>1.918493193164696</v>
      </c>
      <c r="DM42" s="355">
        <v>2.3013967750257902</v>
      </c>
      <c r="DN42" s="355">
        <v>2.6980489636308316</v>
      </c>
      <c r="DO42" s="355">
        <v>3.1196246808924295</v>
      </c>
      <c r="DP42" s="284">
        <v>0.52018799999999998</v>
      </c>
      <c r="DQ42" s="284">
        <v>0.53971741808400009</v>
      </c>
      <c r="DR42" s="284">
        <v>0.55986398986623964</v>
      </c>
      <c r="DS42" s="284">
        <v>0.57951521591054456</v>
      </c>
      <c r="DT42" s="284">
        <v>0.60075039196715463</v>
      </c>
      <c r="DU42" s="284">
        <v>0.62437550188165492</v>
      </c>
      <c r="DV42" s="284">
        <v>0.65164884817934754</v>
      </c>
      <c r="DW42" s="284">
        <v>0.67875483366821565</v>
      </c>
      <c r="DX42" s="284">
        <v>0.70742000780369174</v>
      </c>
      <c r="DY42" s="284">
        <v>0.73736155963398298</v>
      </c>
      <c r="DZ42" s="284">
        <v>0.76954149281952922</v>
      </c>
      <c r="EA42" s="284">
        <v>0.80435016316423502</v>
      </c>
      <c r="EB42" s="284">
        <v>0.84264366573215799</v>
      </c>
      <c r="EC42" s="284">
        <v>0.88227741054986997</v>
      </c>
      <c r="ED42" s="284">
        <v>0.92208664959129061</v>
      </c>
      <c r="EE42" s="284">
        <v>0.95880321789136624</v>
      </c>
      <c r="EF42" s="284">
        <v>0.99199602649154739</v>
      </c>
      <c r="EG42" s="284">
        <v>1.0285461200876285</v>
      </c>
      <c r="EH42" s="284">
        <v>1.070325663485588</v>
      </c>
      <c r="EI42" s="284">
        <v>1.1144915816636574</v>
      </c>
      <c r="EJ42" s="284">
        <v>1.160190194478194</v>
      </c>
      <c r="EK42" s="284">
        <v>1.2097430778745522</v>
      </c>
      <c r="EL42" s="284">
        <v>1.260363567225135</v>
      </c>
      <c r="EM42" s="284">
        <v>1.3103798350268974</v>
      </c>
      <c r="EN42" s="284">
        <v>1.5987443276372468</v>
      </c>
      <c r="EO42" s="284">
        <v>1.9178306458548251</v>
      </c>
      <c r="EP42" s="284">
        <v>2.2483741363590264</v>
      </c>
      <c r="EQ42" s="284">
        <v>2.5996872340770247</v>
      </c>
      <c r="ER42" s="360"/>
      <c r="ES42" s="360"/>
      <c r="ET42" s="360"/>
      <c r="EU42" s="360"/>
      <c r="EV42" s="360"/>
      <c r="EW42" s="360"/>
      <c r="EX42" s="360"/>
      <c r="EY42" s="360"/>
      <c r="EZ42" s="360"/>
      <c r="FA42" s="360"/>
      <c r="FB42" s="360"/>
      <c r="FC42" s="360"/>
      <c r="FD42" s="360"/>
      <c r="FE42" s="360"/>
      <c r="FF42" s="360"/>
      <c r="FG42" s="360"/>
      <c r="FH42" s="360"/>
      <c r="FI42" s="360"/>
      <c r="FJ42" s="360"/>
      <c r="FK42" s="360"/>
      <c r="FL42" s="360"/>
      <c r="FM42" s="360"/>
      <c r="FN42" s="360"/>
      <c r="FO42" s="360"/>
      <c r="FP42" s="360"/>
      <c r="FQ42" s="360"/>
      <c r="FR42" s="360"/>
      <c r="FS42" s="360"/>
      <c r="FT42" s="360"/>
      <c r="FU42" s="360"/>
      <c r="FV42" s="360"/>
    </row>
    <row r="43" spans="1:178">
      <c r="A43" s="424" t="s">
        <v>523</v>
      </c>
      <c r="B43" s="424" t="s">
        <v>522</v>
      </c>
      <c r="C43" s="426" t="s">
        <v>533</v>
      </c>
      <c r="G43" s="436">
        <v>1</v>
      </c>
      <c r="H43" s="462">
        <v>1.0425489999999999</v>
      </c>
      <c r="I43" s="462">
        <v>1.0868302262259999</v>
      </c>
      <c r="J43" s="462">
        <v>1.1311728994560206</v>
      </c>
      <c r="K43" s="462">
        <v>1.1783405470175379</v>
      </c>
      <c r="L43" s="462">
        <v>1.2256120347422403</v>
      </c>
      <c r="M43" s="462">
        <v>1.273033415590487</v>
      </c>
      <c r="N43" s="462">
        <v>1.3207912641763642</v>
      </c>
      <c r="O43" s="462">
        <v>1.3741195322587489</v>
      </c>
      <c r="P43" s="462">
        <v>1.4297727474347603</v>
      </c>
      <c r="Q43" s="462">
        <v>1.4874955327941966</v>
      </c>
      <c r="R43" s="462">
        <v>1.5483103001569543</v>
      </c>
      <c r="S43" s="462">
        <v>1.6116052252273705</v>
      </c>
      <c r="T43" s="462">
        <v>1.6774425218883593</v>
      </c>
      <c r="U43" s="462">
        <v>1.7470295474663762</v>
      </c>
      <c r="V43" s="462">
        <v>1.8193530766723893</v>
      </c>
      <c r="W43" s="462">
        <v>1.8959714927902938</v>
      </c>
      <c r="X43" s="462">
        <v>1.9784026453823373</v>
      </c>
      <c r="Y43" s="462">
        <v>2.0625480666957388</v>
      </c>
      <c r="Z43" s="462">
        <v>2.1497608491479014</v>
      </c>
      <c r="AA43" s="462">
        <v>2.2414459996032101</v>
      </c>
      <c r="AB43" s="462">
        <v>2.336467619864389</v>
      </c>
      <c r="AC43" s="462">
        <v>2.43741703984825</v>
      </c>
      <c r="AD43" s="462">
        <v>2.5486510038787649</v>
      </c>
      <c r="AE43" s="462">
        <v>2.6685930687723034</v>
      </c>
      <c r="AF43" s="462">
        <v>3.3755924148881027</v>
      </c>
      <c r="AG43" s="462">
        <v>4.185629540928935</v>
      </c>
      <c r="AH43" s="462">
        <v>5.0514726562512742</v>
      </c>
      <c r="AI43" s="462">
        <v>5.9978061775828868</v>
      </c>
      <c r="AJ43" s="448">
        <v>1.0425489999999999</v>
      </c>
      <c r="AK43" s="443">
        <v>1.0868302262259999</v>
      </c>
      <c r="AL43" s="443">
        <v>1.1311728994560206</v>
      </c>
      <c r="AM43" s="443">
        <v>1.1783405470175379</v>
      </c>
      <c r="AN43" s="443">
        <v>1.2256120347422403</v>
      </c>
      <c r="AO43" s="443">
        <v>1.273033415590487</v>
      </c>
      <c r="AP43" s="443">
        <v>1.3207912641763642</v>
      </c>
      <c r="AQ43" s="443">
        <v>1.3741195322587489</v>
      </c>
      <c r="AR43" s="443">
        <v>1.4297727474347603</v>
      </c>
      <c r="AS43" s="443">
        <v>1.4874955327941966</v>
      </c>
      <c r="AT43" s="443">
        <v>1.5483103001569543</v>
      </c>
      <c r="AU43" s="443">
        <v>1.6116052252273705</v>
      </c>
      <c r="AV43" s="443">
        <v>1.6774425218883593</v>
      </c>
      <c r="AW43" s="443">
        <v>1.7470295474663762</v>
      </c>
      <c r="AX43" s="443">
        <v>1.8193530766723893</v>
      </c>
      <c r="AY43" s="443">
        <v>1.8959714927902938</v>
      </c>
      <c r="AZ43" s="443">
        <v>1.9784026453823373</v>
      </c>
      <c r="BA43" s="443">
        <v>2.0625480666957388</v>
      </c>
      <c r="BB43" s="443">
        <v>2.1497608491479014</v>
      </c>
      <c r="BC43" s="443">
        <v>2.2414459996032101</v>
      </c>
      <c r="BD43" s="443">
        <v>2.336467619864389</v>
      </c>
      <c r="BE43" s="443">
        <v>2.43741703984825</v>
      </c>
      <c r="BF43" s="443">
        <v>2.5486510038787649</v>
      </c>
      <c r="BG43" s="443">
        <v>2.6685930687723034</v>
      </c>
      <c r="BH43" s="443">
        <v>3.3755924148881027</v>
      </c>
      <c r="BI43" s="443">
        <v>4.185629540928935</v>
      </c>
      <c r="BJ43" s="443">
        <v>5.0514726562512742</v>
      </c>
      <c r="BK43" s="443">
        <v>5.9978061775828868</v>
      </c>
      <c r="BL43" s="284">
        <v>0.83403919999999998</v>
      </c>
      <c r="BM43" s="284">
        <v>0.86946418098079992</v>
      </c>
      <c r="BN43" s="284">
        <v>0.90493831956481652</v>
      </c>
      <c r="BO43" s="284">
        <v>0.9426724376140303</v>
      </c>
      <c r="BP43" s="284">
        <v>0.98048962779379234</v>
      </c>
      <c r="BQ43" s="284">
        <v>1.0184267324723897</v>
      </c>
      <c r="BR43" s="284">
        <v>1.0566330113410913</v>
      </c>
      <c r="BS43" s="284">
        <v>1.0992956258069992</v>
      </c>
      <c r="BT43" s="284">
        <v>1.1438181979478084</v>
      </c>
      <c r="BU43" s="284">
        <v>1.1899964262353573</v>
      </c>
      <c r="BV43" s="284">
        <v>1.2386482401255634</v>
      </c>
      <c r="BW43" s="284">
        <v>1.2892841801818964</v>
      </c>
      <c r="BX43" s="284">
        <v>1.3419540175106874</v>
      </c>
      <c r="BY43" s="284">
        <v>1.3976236379731011</v>
      </c>
      <c r="BZ43" s="284">
        <v>1.4554824613379116</v>
      </c>
      <c r="CA43" s="284">
        <v>1.516777194232235</v>
      </c>
      <c r="CB43" s="284">
        <v>1.58272211630587</v>
      </c>
      <c r="CC43" s="284">
        <v>1.6500384533565911</v>
      </c>
      <c r="CD43" s="284">
        <v>1.7198086793183212</v>
      </c>
      <c r="CE43" s="284">
        <v>1.7931567996825681</v>
      </c>
      <c r="CF43" s="284">
        <v>1.8691740958915113</v>
      </c>
      <c r="CG43" s="284">
        <v>1.9499336318786</v>
      </c>
      <c r="CH43" s="284">
        <v>2.0389208031030122</v>
      </c>
      <c r="CI43" s="284">
        <v>2.1348744550178429</v>
      </c>
      <c r="CJ43" s="284">
        <v>2.7004739319104822</v>
      </c>
      <c r="CK43" s="284">
        <v>3.3485036327431481</v>
      </c>
      <c r="CL43" s="284">
        <v>4.0411781250010197</v>
      </c>
      <c r="CM43" s="284">
        <v>4.7982449420663098</v>
      </c>
      <c r="CN43" s="355">
        <v>0.6255293999999999</v>
      </c>
      <c r="CO43" s="355">
        <v>0.65209813573559994</v>
      </c>
      <c r="CP43" s="355">
        <v>0.67870373967361231</v>
      </c>
      <c r="CQ43" s="355">
        <v>0.70700432821052273</v>
      </c>
      <c r="CR43" s="355">
        <v>0.73536722084534423</v>
      </c>
      <c r="CS43" s="355">
        <v>0.76382004935429215</v>
      </c>
      <c r="CT43" s="355">
        <v>0.7924747585058185</v>
      </c>
      <c r="CU43" s="355">
        <v>0.82447171935524932</v>
      </c>
      <c r="CV43" s="355">
        <v>0.85786364846085617</v>
      </c>
      <c r="CW43" s="355">
        <v>0.89249731967651791</v>
      </c>
      <c r="CX43" s="355">
        <v>0.92898618009417255</v>
      </c>
      <c r="CY43" s="355">
        <v>0.96696313513642229</v>
      </c>
      <c r="CZ43" s="355">
        <v>1.0064655131330156</v>
      </c>
      <c r="DA43" s="355">
        <v>1.0482177284798257</v>
      </c>
      <c r="DB43" s="355">
        <v>1.0916118460034336</v>
      </c>
      <c r="DC43" s="355">
        <v>1.1375828956741763</v>
      </c>
      <c r="DD43" s="355">
        <v>1.1870415872294025</v>
      </c>
      <c r="DE43" s="355">
        <v>1.2375288400174431</v>
      </c>
      <c r="DF43" s="355">
        <v>1.2898565094887409</v>
      </c>
      <c r="DG43" s="355">
        <v>1.3448675997619259</v>
      </c>
      <c r="DH43" s="355">
        <v>1.4018805719186334</v>
      </c>
      <c r="DI43" s="355">
        <v>1.4624502239089499</v>
      </c>
      <c r="DJ43" s="355">
        <v>1.5291906023272588</v>
      </c>
      <c r="DK43" s="355">
        <v>1.601155841263382</v>
      </c>
      <c r="DL43" s="355">
        <v>2.0253554489328613</v>
      </c>
      <c r="DM43" s="355">
        <v>2.5113777245573607</v>
      </c>
      <c r="DN43" s="355">
        <v>3.0308835937507643</v>
      </c>
      <c r="DO43" s="355">
        <v>3.5986837065497319</v>
      </c>
      <c r="DP43" s="284">
        <v>0.52127449999999997</v>
      </c>
      <c r="DQ43" s="284">
        <v>0.54341511311299995</v>
      </c>
      <c r="DR43" s="284">
        <v>0.56558644972801031</v>
      </c>
      <c r="DS43" s="284">
        <v>0.58917027350876894</v>
      </c>
      <c r="DT43" s="284">
        <v>0.61280601737112017</v>
      </c>
      <c r="DU43" s="284">
        <v>0.6365167077952435</v>
      </c>
      <c r="DV43" s="284">
        <v>0.66039563208818208</v>
      </c>
      <c r="DW43" s="284">
        <v>0.68705976612937447</v>
      </c>
      <c r="DX43" s="284">
        <v>0.71488637371738017</v>
      </c>
      <c r="DY43" s="284">
        <v>0.74374776639709828</v>
      </c>
      <c r="DZ43" s="284">
        <v>0.77415515007847713</v>
      </c>
      <c r="EA43" s="284">
        <v>0.80580261261368524</v>
      </c>
      <c r="EB43" s="284">
        <v>0.83872126094417965</v>
      </c>
      <c r="EC43" s="284">
        <v>0.87351477373318809</v>
      </c>
      <c r="ED43" s="284">
        <v>0.90967653833619466</v>
      </c>
      <c r="EE43" s="284">
        <v>0.94798574639514688</v>
      </c>
      <c r="EF43" s="284">
        <v>0.98920132269116867</v>
      </c>
      <c r="EG43" s="284">
        <v>1.0312740333478694</v>
      </c>
      <c r="EH43" s="284">
        <v>1.0748804245739507</v>
      </c>
      <c r="EI43" s="284">
        <v>1.1207229998016051</v>
      </c>
      <c r="EJ43" s="284">
        <v>1.1682338099321945</v>
      </c>
      <c r="EK43" s="284">
        <v>1.218708519924125</v>
      </c>
      <c r="EL43" s="284">
        <v>1.2743255019393824</v>
      </c>
      <c r="EM43" s="284">
        <v>1.3342965343861517</v>
      </c>
      <c r="EN43" s="284">
        <v>1.6877962074440513</v>
      </c>
      <c r="EO43" s="284">
        <v>2.0928147704644675</v>
      </c>
      <c r="EP43" s="284">
        <v>2.5257363281256371</v>
      </c>
      <c r="EQ43" s="284">
        <v>2.9989030887914434</v>
      </c>
      <c r="ER43" s="360"/>
      <c r="ES43" s="360"/>
      <c r="ET43" s="360"/>
      <c r="EU43" s="360"/>
      <c r="EV43" s="360"/>
      <c r="EW43" s="360"/>
      <c r="EX43" s="360"/>
      <c r="EY43" s="360"/>
      <c r="EZ43" s="360"/>
      <c r="FA43" s="360"/>
      <c r="FB43" s="360"/>
      <c r="FC43" s="360"/>
      <c r="FD43" s="360"/>
      <c r="FE43" s="360"/>
      <c r="FF43" s="360"/>
      <c r="FG43" s="360"/>
      <c r="FH43" s="360"/>
      <c r="FI43" s="360"/>
      <c r="FJ43" s="360"/>
      <c r="FK43" s="360"/>
      <c r="FL43" s="360"/>
      <c r="FM43" s="360"/>
      <c r="FN43" s="360"/>
      <c r="FO43" s="360"/>
      <c r="FP43" s="360"/>
      <c r="FQ43" s="360"/>
      <c r="FR43" s="360"/>
      <c r="FS43" s="360"/>
      <c r="FT43" s="360"/>
      <c r="FU43" s="360"/>
      <c r="FV43" s="360"/>
    </row>
    <row r="44" spans="1:178">
      <c r="A44" s="424" t="s">
        <v>521</v>
      </c>
      <c r="B44" s="424" t="s">
        <v>520</v>
      </c>
      <c r="C44" s="426" t="s">
        <v>532</v>
      </c>
      <c r="G44" s="436">
        <v>1</v>
      </c>
      <c r="H44" s="462">
        <v>1.0369759999999999</v>
      </c>
      <c r="I44" s="462">
        <v>1.0741754400479999</v>
      </c>
      <c r="J44" s="462">
        <v>1.111976747958729</v>
      </c>
      <c r="K44" s="462">
        <v>1.1503655212285082</v>
      </c>
      <c r="L44" s="462">
        <v>1.1902544456771067</v>
      </c>
      <c r="M44" s="462">
        <v>1.2306885794512037</v>
      </c>
      <c r="N44" s="462">
        <v>1.2720815591324655</v>
      </c>
      <c r="O44" s="462">
        <v>1.3148387644980259</v>
      </c>
      <c r="P44" s="462">
        <v>1.3605359857581549</v>
      </c>
      <c r="Q44" s="462">
        <v>1.4077751557196638</v>
      </c>
      <c r="R44" s="462">
        <v>1.4577722903750476</v>
      </c>
      <c r="S44" s="462">
        <v>1.5101879508477729</v>
      </c>
      <c r="T44" s="462">
        <v>1.5651225477478115</v>
      </c>
      <c r="U44" s="462">
        <v>1.6218848471869813</v>
      </c>
      <c r="V44" s="462">
        <v>1.6798039769648756</v>
      </c>
      <c r="W44" s="462">
        <v>1.738521524979683</v>
      </c>
      <c r="X44" s="462">
        <v>1.8003450889294854</v>
      </c>
      <c r="Y44" s="462">
        <v>1.8658848515468747</v>
      </c>
      <c r="Z44" s="462">
        <v>1.9347751861508369</v>
      </c>
      <c r="AA44" s="462">
        <v>2.0060078041793523</v>
      </c>
      <c r="AB44" s="462">
        <v>2.0787295990964623</v>
      </c>
      <c r="AC44" s="462">
        <v>2.1560562614532515</v>
      </c>
      <c r="AD44" s="462">
        <v>2.2408474860474237</v>
      </c>
      <c r="AE44" s="462">
        <v>2.3326662117882169</v>
      </c>
      <c r="AF44" s="462">
        <v>2.8640967233134602</v>
      </c>
      <c r="AG44" s="462">
        <v>3.4557496387842503</v>
      </c>
      <c r="AH44" s="462">
        <v>4.0720277635271787</v>
      </c>
      <c r="AI44" s="462">
        <v>4.7302494188062463</v>
      </c>
      <c r="AJ44" s="448">
        <v>1.0369759999999999</v>
      </c>
      <c r="AK44" s="443">
        <v>1.0741754400479999</v>
      </c>
      <c r="AL44" s="443">
        <v>1.111976747958729</v>
      </c>
      <c r="AM44" s="443">
        <v>1.1503655212285082</v>
      </c>
      <c r="AN44" s="443">
        <v>1.1902544456771067</v>
      </c>
      <c r="AO44" s="443">
        <v>1.2306885794512037</v>
      </c>
      <c r="AP44" s="443">
        <v>1.2720815591324655</v>
      </c>
      <c r="AQ44" s="443">
        <v>1.3148387644980259</v>
      </c>
      <c r="AR44" s="443">
        <v>1.3605359857581549</v>
      </c>
      <c r="AS44" s="443">
        <v>1.4077751557196638</v>
      </c>
      <c r="AT44" s="443">
        <v>1.4577722903750476</v>
      </c>
      <c r="AU44" s="443">
        <v>1.5101879508477729</v>
      </c>
      <c r="AV44" s="443">
        <v>1.5651225477478115</v>
      </c>
      <c r="AW44" s="443">
        <v>1.6218848471869813</v>
      </c>
      <c r="AX44" s="443">
        <v>1.6798039769648756</v>
      </c>
      <c r="AY44" s="443">
        <v>1.738521524979683</v>
      </c>
      <c r="AZ44" s="443">
        <v>1.8003450889294854</v>
      </c>
      <c r="BA44" s="443">
        <v>1.8658848515468747</v>
      </c>
      <c r="BB44" s="443">
        <v>1.9347751861508369</v>
      </c>
      <c r="BC44" s="443">
        <v>2.0060078041793523</v>
      </c>
      <c r="BD44" s="443">
        <v>2.0787295990964623</v>
      </c>
      <c r="BE44" s="443">
        <v>2.1560562614532515</v>
      </c>
      <c r="BF44" s="443">
        <v>2.2408474860474237</v>
      </c>
      <c r="BG44" s="443">
        <v>2.3326662117882169</v>
      </c>
      <c r="BH44" s="443">
        <v>2.8640967233134602</v>
      </c>
      <c r="BI44" s="443">
        <v>3.4557496387842503</v>
      </c>
      <c r="BJ44" s="443">
        <v>4.0720277635271787</v>
      </c>
      <c r="BK44" s="443">
        <v>4.7302494188062463</v>
      </c>
      <c r="BL44" s="284">
        <v>0.82958080000000001</v>
      </c>
      <c r="BM44" s="284">
        <v>0.85934035203839998</v>
      </c>
      <c r="BN44" s="284">
        <v>0.88958139836698324</v>
      </c>
      <c r="BO44" s="284">
        <v>0.92029241698280662</v>
      </c>
      <c r="BP44" s="284">
        <v>0.95220355654168543</v>
      </c>
      <c r="BQ44" s="284">
        <v>0.984550863560963</v>
      </c>
      <c r="BR44" s="284">
        <v>1.0176652473059724</v>
      </c>
      <c r="BS44" s="284">
        <v>1.0518710115984209</v>
      </c>
      <c r="BT44" s="284">
        <v>1.088428788606524</v>
      </c>
      <c r="BU44" s="284">
        <v>1.1262201245757311</v>
      </c>
      <c r="BV44" s="284">
        <v>1.1662178323000381</v>
      </c>
      <c r="BW44" s="284">
        <v>1.2081503606782185</v>
      </c>
      <c r="BX44" s="284">
        <v>1.2520980381982492</v>
      </c>
      <c r="BY44" s="284">
        <v>1.2975078777495852</v>
      </c>
      <c r="BZ44" s="284">
        <v>1.3438431815719005</v>
      </c>
      <c r="CA44" s="284">
        <v>1.3908172199837465</v>
      </c>
      <c r="CB44" s="284">
        <v>1.4402760711435885</v>
      </c>
      <c r="CC44" s="284">
        <v>1.4927078812374999</v>
      </c>
      <c r="CD44" s="284">
        <v>1.5478201489206695</v>
      </c>
      <c r="CE44" s="284">
        <v>1.604806243343482</v>
      </c>
      <c r="CF44" s="284">
        <v>1.6629836792771699</v>
      </c>
      <c r="CG44" s="284">
        <v>1.7248450091626013</v>
      </c>
      <c r="CH44" s="284">
        <v>1.7926779888379389</v>
      </c>
      <c r="CI44" s="284">
        <v>1.8661329694305735</v>
      </c>
      <c r="CJ44" s="284">
        <v>2.2912773786507681</v>
      </c>
      <c r="CK44" s="284">
        <v>2.7645997110274005</v>
      </c>
      <c r="CL44" s="284">
        <v>3.2576222108217432</v>
      </c>
      <c r="CM44" s="284">
        <v>3.7841995350449973</v>
      </c>
      <c r="CN44" s="355">
        <v>0.62218559999999989</v>
      </c>
      <c r="CO44" s="355">
        <v>0.64450526402879993</v>
      </c>
      <c r="CP44" s="355">
        <v>0.66718604877523735</v>
      </c>
      <c r="CQ44" s="355">
        <v>0.69021931273710491</v>
      </c>
      <c r="CR44" s="355">
        <v>0.71415266740626404</v>
      </c>
      <c r="CS44" s="355">
        <v>0.73841314767072219</v>
      </c>
      <c r="CT44" s="355">
        <v>0.76324893547947925</v>
      </c>
      <c r="CU44" s="355">
        <v>0.7889032586988155</v>
      </c>
      <c r="CV44" s="355">
        <v>0.81632159145489291</v>
      </c>
      <c r="CW44" s="355">
        <v>0.8446650934317983</v>
      </c>
      <c r="CX44" s="355">
        <v>0.8746633742250286</v>
      </c>
      <c r="CY44" s="355">
        <v>0.90611277050866368</v>
      </c>
      <c r="CZ44" s="355">
        <v>0.93907352864868687</v>
      </c>
      <c r="DA44" s="355">
        <v>0.97313090831218874</v>
      </c>
      <c r="DB44" s="355">
        <v>1.0078823861789252</v>
      </c>
      <c r="DC44" s="355">
        <v>1.0431129149878098</v>
      </c>
      <c r="DD44" s="355">
        <v>1.0802070533576913</v>
      </c>
      <c r="DE44" s="355">
        <v>1.1195309109281248</v>
      </c>
      <c r="DF44" s="355">
        <v>1.160865111690502</v>
      </c>
      <c r="DG44" s="355">
        <v>1.2036046825076114</v>
      </c>
      <c r="DH44" s="355">
        <v>1.2472377594578774</v>
      </c>
      <c r="DI44" s="355">
        <v>1.2936337568719509</v>
      </c>
      <c r="DJ44" s="355">
        <v>1.3445084916284542</v>
      </c>
      <c r="DK44" s="355">
        <v>1.3995997270729301</v>
      </c>
      <c r="DL44" s="355">
        <v>1.7184580339880762</v>
      </c>
      <c r="DM44" s="355">
        <v>2.0734497832705503</v>
      </c>
      <c r="DN44" s="355">
        <v>2.4432166581163073</v>
      </c>
      <c r="DO44" s="355">
        <v>2.8381496512837479</v>
      </c>
      <c r="DP44" s="284">
        <v>0.51848799999999995</v>
      </c>
      <c r="DQ44" s="284">
        <v>0.53708772002399996</v>
      </c>
      <c r="DR44" s="284">
        <v>0.55598837397936451</v>
      </c>
      <c r="DS44" s="284">
        <v>0.57518276061425411</v>
      </c>
      <c r="DT44" s="284">
        <v>0.59512722283855335</v>
      </c>
      <c r="DU44" s="284">
        <v>0.61534428972560185</v>
      </c>
      <c r="DV44" s="284">
        <v>0.63604077956623273</v>
      </c>
      <c r="DW44" s="284">
        <v>0.65741938224901297</v>
      </c>
      <c r="DX44" s="284">
        <v>0.68026799287907747</v>
      </c>
      <c r="DY44" s="284">
        <v>0.70388757785983191</v>
      </c>
      <c r="DZ44" s="284">
        <v>0.72888614518752382</v>
      </c>
      <c r="EA44" s="284">
        <v>0.75509397542388645</v>
      </c>
      <c r="EB44" s="284">
        <v>0.78256127387390573</v>
      </c>
      <c r="EC44" s="284">
        <v>0.81094242359349067</v>
      </c>
      <c r="ED44" s="284">
        <v>0.8399019884824378</v>
      </c>
      <c r="EE44" s="284">
        <v>0.86926076248984152</v>
      </c>
      <c r="EF44" s="284">
        <v>0.90017254446474271</v>
      </c>
      <c r="EG44" s="284">
        <v>0.93294242577343733</v>
      </c>
      <c r="EH44" s="284">
        <v>0.96738759307541844</v>
      </c>
      <c r="EI44" s="284">
        <v>1.0030039020896762</v>
      </c>
      <c r="EJ44" s="284">
        <v>1.0393647995482311</v>
      </c>
      <c r="EK44" s="284">
        <v>1.0780281307266257</v>
      </c>
      <c r="EL44" s="284">
        <v>1.1204237430237118</v>
      </c>
      <c r="EM44" s="284">
        <v>1.1663331058941084</v>
      </c>
      <c r="EN44" s="284">
        <v>1.4320483616567301</v>
      </c>
      <c r="EO44" s="284">
        <v>1.7278748193921252</v>
      </c>
      <c r="EP44" s="284">
        <v>2.0360138817635893</v>
      </c>
      <c r="EQ44" s="284">
        <v>2.3651247094031231</v>
      </c>
      <c r="ER44" s="360"/>
      <c r="ES44" s="360"/>
      <c r="ET44" s="360"/>
      <c r="EU44" s="360"/>
      <c r="EV44" s="360"/>
      <c r="EW44" s="360"/>
      <c r="EX44" s="360"/>
      <c r="EY44" s="360"/>
      <c r="EZ44" s="360"/>
      <c r="FA44" s="360"/>
      <c r="FB44" s="360"/>
      <c r="FC44" s="360"/>
      <c r="FD44" s="360"/>
      <c r="FE44" s="360"/>
      <c r="FF44" s="360"/>
      <c r="FG44" s="360"/>
      <c r="FH44" s="360"/>
      <c r="FI44" s="360"/>
      <c r="FJ44" s="360"/>
      <c r="FK44" s="360"/>
      <c r="FL44" s="360"/>
      <c r="FM44" s="360"/>
      <c r="FN44" s="360"/>
      <c r="FO44" s="360"/>
      <c r="FP44" s="360"/>
      <c r="FQ44" s="360"/>
      <c r="FR44" s="360"/>
      <c r="FS44" s="360"/>
      <c r="FT44" s="360"/>
      <c r="FU44" s="360"/>
      <c r="FV44" s="360"/>
    </row>
    <row r="45" spans="1:178">
      <c r="A45" s="424" t="s">
        <v>519</v>
      </c>
      <c r="B45" s="424" t="s">
        <v>518</v>
      </c>
      <c r="C45" s="426" t="s">
        <v>533</v>
      </c>
      <c r="G45" s="436">
        <v>1</v>
      </c>
      <c r="H45" s="462">
        <v>1.039814</v>
      </c>
      <c r="I45" s="462">
        <v>1.08019517669</v>
      </c>
      <c r="J45" s="462">
        <v>1.1214845571237986</v>
      </c>
      <c r="K45" s="462">
        <v>1.1634863967571991</v>
      </c>
      <c r="L45" s="462">
        <v>1.2071299349859586</v>
      </c>
      <c r="M45" s="462">
        <v>1.2518975557548477</v>
      </c>
      <c r="N45" s="462">
        <v>1.2984919308824874</v>
      </c>
      <c r="O45" s="462">
        <v>1.346485491139835</v>
      </c>
      <c r="P45" s="462">
        <v>1.3974136118712168</v>
      </c>
      <c r="Q45" s="462">
        <v>1.4500583748712412</v>
      </c>
      <c r="R45" s="462">
        <v>1.5056086611541835</v>
      </c>
      <c r="S45" s="462">
        <v>1.5638290424723547</v>
      </c>
      <c r="T45" s="462">
        <v>1.6249903963234484</v>
      </c>
      <c r="U45" s="462">
        <v>1.6881700229325041</v>
      </c>
      <c r="V45" s="462">
        <v>1.7527340854595579</v>
      </c>
      <c r="W45" s="462">
        <v>1.8179778590567044</v>
      </c>
      <c r="X45" s="462">
        <v>1.8855720938342915</v>
      </c>
      <c r="Y45" s="462">
        <v>1.9571785796697425</v>
      </c>
      <c r="Z45" s="462">
        <v>2.0327667735951676</v>
      </c>
      <c r="AA45" s="462">
        <v>2.1110099994776195</v>
      </c>
      <c r="AB45" s="462">
        <v>2.1911924922877781</v>
      </c>
      <c r="AC45" s="462">
        <v>2.2762545848383899</v>
      </c>
      <c r="AD45" s="462">
        <v>2.3677714004218173</v>
      </c>
      <c r="AE45" s="462">
        <v>2.4652028257777747</v>
      </c>
      <c r="AF45" s="462">
        <v>3.0294134892772928</v>
      </c>
      <c r="AG45" s="462">
        <v>3.6580784694178736</v>
      </c>
      <c r="AH45" s="462">
        <v>4.3133945415783579</v>
      </c>
      <c r="AI45" s="462">
        <v>5.0137735142822004</v>
      </c>
      <c r="AJ45" s="448">
        <v>1.039814</v>
      </c>
      <c r="AK45" s="443">
        <v>1.08019517669</v>
      </c>
      <c r="AL45" s="443">
        <v>1.1214845571237986</v>
      </c>
      <c r="AM45" s="443">
        <v>1.1634863967571991</v>
      </c>
      <c r="AN45" s="443">
        <v>1.2071299349859586</v>
      </c>
      <c r="AO45" s="443">
        <v>1.2518975557548477</v>
      </c>
      <c r="AP45" s="443">
        <v>1.2984919308824874</v>
      </c>
      <c r="AQ45" s="443">
        <v>1.346485491139835</v>
      </c>
      <c r="AR45" s="443">
        <v>1.3974136118712168</v>
      </c>
      <c r="AS45" s="443">
        <v>1.4500583748712412</v>
      </c>
      <c r="AT45" s="443">
        <v>1.5056086611541835</v>
      </c>
      <c r="AU45" s="443">
        <v>1.5638290424723547</v>
      </c>
      <c r="AV45" s="443">
        <v>1.6249903963234484</v>
      </c>
      <c r="AW45" s="443">
        <v>1.6881700229325041</v>
      </c>
      <c r="AX45" s="443">
        <v>1.7527340854595579</v>
      </c>
      <c r="AY45" s="443">
        <v>1.8179778590567044</v>
      </c>
      <c r="AZ45" s="443">
        <v>1.8855720938342915</v>
      </c>
      <c r="BA45" s="443">
        <v>1.9571785796697425</v>
      </c>
      <c r="BB45" s="443">
        <v>2.0327667735951676</v>
      </c>
      <c r="BC45" s="443">
        <v>2.1110099994776195</v>
      </c>
      <c r="BD45" s="443">
        <v>2.1911924922877781</v>
      </c>
      <c r="BE45" s="443">
        <v>2.2762545848383899</v>
      </c>
      <c r="BF45" s="443">
        <v>2.3677714004218173</v>
      </c>
      <c r="BG45" s="443">
        <v>2.4652028257777747</v>
      </c>
      <c r="BH45" s="443">
        <v>3.0294134892772928</v>
      </c>
      <c r="BI45" s="443">
        <v>3.6580784694178736</v>
      </c>
      <c r="BJ45" s="443">
        <v>4.3133945415783579</v>
      </c>
      <c r="BK45" s="443">
        <v>5.0137735142822004</v>
      </c>
      <c r="BL45" s="284">
        <v>0.83185120000000001</v>
      </c>
      <c r="BM45" s="284">
        <v>0.86415614135200003</v>
      </c>
      <c r="BN45" s="284">
        <v>0.89718764569903886</v>
      </c>
      <c r="BO45" s="284">
        <v>0.93078911740575931</v>
      </c>
      <c r="BP45" s="284">
        <v>0.96570394798876691</v>
      </c>
      <c r="BQ45" s="284">
        <v>1.0015180446038783</v>
      </c>
      <c r="BR45" s="284">
        <v>1.0387935447059899</v>
      </c>
      <c r="BS45" s="284">
        <v>1.077188392911868</v>
      </c>
      <c r="BT45" s="284">
        <v>1.1179308894969735</v>
      </c>
      <c r="BU45" s="284">
        <v>1.1600466998969929</v>
      </c>
      <c r="BV45" s="284">
        <v>1.2044869289233469</v>
      </c>
      <c r="BW45" s="284">
        <v>1.2510632339778838</v>
      </c>
      <c r="BX45" s="284">
        <v>1.2999923170587588</v>
      </c>
      <c r="BY45" s="284">
        <v>1.3505360183460033</v>
      </c>
      <c r="BZ45" s="284">
        <v>1.4021872683676464</v>
      </c>
      <c r="CA45" s="284">
        <v>1.4543822872453636</v>
      </c>
      <c r="CB45" s="284">
        <v>1.5084576750674332</v>
      </c>
      <c r="CC45" s="284">
        <v>1.5657428637357942</v>
      </c>
      <c r="CD45" s="284">
        <v>1.6262134188761341</v>
      </c>
      <c r="CE45" s="284">
        <v>1.6888079995820957</v>
      </c>
      <c r="CF45" s="284">
        <v>1.7529539938302225</v>
      </c>
      <c r="CG45" s="284">
        <v>1.821003667870712</v>
      </c>
      <c r="CH45" s="284">
        <v>1.894217120337454</v>
      </c>
      <c r="CI45" s="284">
        <v>1.9721622606222198</v>
      </c>
      <c r="CJ45" s="284">
        <v>2.4235307914218343</v>
      </c>
      <c r="CK45" s="284">
        <v>2.9264627755342989</v>
      </c>
      <c r="CL45" s="284">
        <v>3.4507156332626865</v>
      </c>
      <c r="CM45" s="284">
        <v>4.0110188114257603</v>
      </c>
      <c r="CN45" s="355">
        <v>0.62388840000000001</v>
      </c>
      <c r="CO45" s="355">
        <v>0.64811710601399997</v>
      </c>
      <c r="CP45" s="355">
        <v>0.67289073427427915</v>
      </c>
      <c r="CQ45" s="355">
        <v>0.6980918380543194</v>
      </c>
      <c r="CR45" s="355">
        <v>0.72427796099157515</v>
      </c>
      <c r="CS45" s="355">
        <v>0.7511385334529086</v>
      </c>
      <c r="CT45" s="355">
        <v>0.7790951585294924</v>
      </c>
      <c r="CU45" s="355">
        <v>0.80789129468390097</v>
      </c>
      <c r="CV45" s="355">
        <v>0.83844816712273007</v>
      </c>
      <c r="CW45" s="355">
        <v>0.87003502492274476</v>
      </c>
      <c r="CX45" s="355">
        <v>0.90336519669251003</v>
      </c>
      <c r="CY45" s="355">
        <v>0.93829742548341277</v>
      </c>
      <c r="CZ45" s="355">
        <v>0.97499423779406902</v>
      </c>
      <c r="DA45" s="355">
        <v>1.0129020137595024</v>
      </c>
      <c r="DB45" s="355">
        <v>1.0516404512757347</v>
      </c>
      <c r="DC45" s="355">
        <v>1.0907867154340225</v>
      </c>
      <c r="DD45" s="355">
        <v>1.1313432563005748</v>
      </c>
      <c r="DE45" s="355">
        <v>1.1743071478018454</v>
      </c>
      <c r="DF45" s="355">
        <v>1.2196600641571005</v>
      </c>
      <c r="DG45" s="355">
        <v>1.2666059996865717</v>
      </c>
      <c r="DH45" s="355">
        <v>1.3147154953726667</v>
      </c>
      <c r="DI45" s="355">
        <v>1.3657527509030338</v>
      </c>
      <c r="DJ45" s="355">
        <v>1.4206628402530903</v>
      </c>
      <c r="DK45" s="355">
        <v>1.4791216954666648</v>
      </c>
      <c r="DL45" s="355">
        <v>1.8176480935663757</v>
      </c>
      <c r="DM45" s="355">
        <v>2.1948470816507242</v>
      </c>
      <c r="DN45" s="355">
        <v>2.5880367249470146</v>
      </c>
      <c r="DO45" s="355">
        <v>3.0082641085693202</v>
      </c>
      <c r="DP45" s="284">
        <v>0.51990700000000001</v>
      </c>
      <c r="DQ45" s="284">
        <v>0.54009758834499999</v>
      </c>
      <c r="DR45" s="284">
        <v>0.56074227856189929</v>
      </c>
      <c r="DS45" s="284">
        <v>0.58174319837859956</v>
      </c>
      <c r="DT45" s="284">
        <v>0.60356496749297928</v>
      </c>
      <c r="DU45" s="284">
        <v>0.62594877787742387</v>
      </c>
      <c r="DV45" s="284">
        <v>0.64924596544124369</v>
      </c>
      <c r="DW45" s="284">
        <v>0.67324274556991748</v>
      </c>
      <c r="DX45" s="284">
        <v>0.69870680593560841</v>
      </c>
      <c r="DY45" s="284">
        <v>0.72502918743562061</v>
      </c>
      <c r="DZ45" s="284">
        <v>0.75280433057709173</v>
      </c>
      <c r="EA45" s="284">
        <v>0.78191452123617733</v>
      </c>
      <c r="EB45" s="284">
        <v>0.81249519816172422</v>
      </c>
      <c r="EC45" s="284">
        <v>0.84408501146625203</v>
      </c>
      <c r="ED45" s="284">
        <v>0.87636704272977894</v>
      </c>
      <c r="EE45" s="284">
        <v>0.9089889295283522</v>
      </c>
      <c r="EF45" s="284">
        <v>0.94278604691714574</v>
      </c>
      <c r="EG45" s="284">
        <v>0.97858928983487126</v>
      </c>
      <c r="EH45" s="284">
        <v>1.0163833867975838</v>
      </c>
      <c r="EI45" s="284">
        <v>1.0555049997388097</v>
      </c>
      <c r="EJ45" s="284">
        <v>1.0955962461438891</v>
      </c>
      <c r="EK45" s="284">
        <v>1.138127292419195</v>
      </c>
      <c r="EL45" s="284">
        <v>1.1838857002109087</v>
      </c>
      <c r="EM45" s="284">
        <v>1.2326014128888874</v>
      </c>
      <c r="EN45" s="284">
        <v>1.5147067446386464</v>
      </c>
      <c r="EO45" s="284">
        <v>1.8290392347089368</v>
      </c>
      <c r="EP45" s="284">
        <v>2.1566972707891789</v>
      </c>
      <c r="EQ45" s="284">
        <v>2.5068867571411002</v>
      </c>
      <c r="ER45" s="360"/>
      <c r="ES45" s="360"/>
      <c r="ET45" s="360"/>
      <c r="EU45" s="360"/>
      <c r="EV45" s="360"/>
      <c r="EW45" s="360"/>
      <c r="EX45" s="360"/>
      <c r="EY45" s="360"/>
      <c r="EZ45" s="360"/>
      <c r="FA45" s="360"/>
      <c r="FB45" s="360"/>
      <c r="FC45" s="360"/>
      <c r="FD45" s="360"/>
      <c r="FE45" s="360"/>
      <c r="FF45" s="360"/>
      <c r="FG45" s="360"/>
      <c r="FH45" s="360"/>
      <c r="FI45" s="360"/>
      <c r="FJ45" s="360"/>
      <c r="FK45" s="360"/>
      <c r="FL45" s="360"/>
      <c r="FM45" s="360"/>
      <c r="FN45" s="360"/>
      <c r="FO45" s="360"/>
      <c r="FP45" s="360"/>
      <c r="FQ45" s="360"/>
      <c r="FR45" s="360"/>
      <c r="FS45" s="360"/>
      <c r="FT45" s="360"/>
      <c r="FU45" s="360"/>
      <c r="FV45" s="360"/>
    </row>
    <row r="46" spans="1:178">
      <c r="A46" s="424" t="s">
        <v>517</v>
      </c>
      <c r="B46" s="424" t="s">
        <v>62</v>
      </c>
      <c r="C46" s="426" t="s">
        <v>532</v>
      </c>
      <c r="G46" s="436">
        <v>1</v>
      </c>
      <c r="H46" s="462">
        <v>1.0400654576088924</v>
      </c>
      <c r="I46" s="462">
        <v>1.0823091573130426</v>
      </c>
      <c r="J46" s="462">
        <v>1.1242165792547962</v>
      </c>
      <c r="K46" s="462">
        <v>1.1693174707137537</v>
      </c>
      <c r="L46" s="462">
        <v>1.2137471100024624</v>
      </c>
      <c r="M46" s="462">
        <v>1.2583226629572548</v>
      </c>
      <c r="N46" s="462">
        <v>1.3029892010584432</v>
      </c>
      <c r="O46" s="462">
        <v>1.3537654383735602</v>
      </c>
      <c r="P46" s="462">
        <v>1.4059403703417561</v>
      </c>
      <c r="Q46" s="462">
        <v>1.4601333004741603</v>
      </c>
      <c r="R46" s="462">
        <v>1.5170958627901665</v>
      </c>
      <c r="S46" s="462">
        <v>1.5762182595902399</v>
      </c>
      <c r="T46" s="462">
        <v>1.6375467045618941</v>
      </c>
      <c r="U46" s="462">
        <v>1.7026281992748507</v>
      </c>
      <c r="V46" s="462">
        <v>1.7702717139556794</v>
      </c>
      <c r="W46" s="462">
        <v>1.8424118646905912</v>
      </c>
      <c r="X46" s="462">
        <v>1.9201189617807162</v>
      </c>
      <c r="Y46" s="462">
        <v>1.9985600537455595</v>
      </c>
      <c r="Z46" s="462">
        <v>2.0797144950355326</v>
      </c>
      <c r="AA46" s="462">
        <v>2.1652901110362266</v>
      </c>
      <c r="AB46" s="462">
        <v>2.2539343828918574</v>
      </c>
      <c r="AC46" s="462">
        <v>2.3478887303518534</v>
      </c>
      <c r="AD46" s="462">
        <v>2.4517022711618686</v>
      </c>
      <c r="AE46" s="462">
        <v>2.5637476228456055</v>
      </c>
      <c r="AF46" s="462">
        <v>3.2215118079367553</v>
      </c>
      <c r="AG46" s="462">
        <v>3.9703315875726974</v>
      </c>
      <c r="AH46" s="462">
        <v>4.7661408193527173</v>
      </c>
      <c r="AI46" s="462">
        <v>5.6314704410905438</v>
      </c>
      <c r="AJ46" s="448">
        <v>1.0400654576088924</v>
      </c>
      <c r="AK46" s="443">
        <v>1.0823091573130426</v>
      </c>
      <c r="AL46" s="443">
        <v>1.1242165792547962</v>
      </c>
      <c r="AM46" s="443">
        <v>1.1693174707137537</v>
      </c>
      <c r="AN46" s="443">
        <v>1.2137471100024624</v>
      </c>
      <c r="AO46" s="443">
        <v>1.2583226629572548</v>
      </c>
      <c r="AP46" s="443">
        <v>1.3029892010584432</v>
      </c>
      <c r="AQ46" s="443">
        <v>1.3537654383735602</v>
      </c>
      <c r="AR46" s="443">
        <v>1.4059403703417561</v>
      </c>
      <c r="AS46" s="443">
        <v>1.4601333004741603</v>
      </c>
      <c r="AT46" s="443">
        <v>1.5170958627901665</v>
      </c>
      <c r="AU46" s="443">
        <v>1.5762182595902399</v>
      </c>
      <c r="AV46" s="443">
        <v>1.6375467045618941</v>
      </c>
      <c r="AW46" s="443">
        <v>1.7026281992748507</v>
      </c>
      <c r="AX46" s="443">
        <v>1.7702717139556794</v>
      </c>
      <c r="AY46" s="443">
        <v>1.8424118646905912</v>
      </c>
      <c r="AZ46" s="443">
        <v>1.9201189617807162</v>
      </c>
      <c r="BA46" s="443">
        <v>1.9985600537455595</v>
      </c>
      <c r="BB46" s="443">
        <v>2.0797144950355326</v>
      </c>
      <c r="BC46" s="443">
        <v>2.1652901110362266</v>
      </c>
      <c r="BD46" s="443">
        <v>2.2539343828918574</v>
      </c>
      <c r="BE46" s="443">
        <v>2.3478887303518534</v>
      </c>
      <c r="BF46" s="443">
        <v>2.4517022711618686</v>
      </c>
      <c r="BG46" s="443">
        <v>2.5637476228456055</v>
      </c>
      <c r="BH46" s="443">
        <v>3.2215118079367553</v>
      </c>
      <c r="BI46" s="443">
        <v>3.9703315875726974</v>
      </c>
      <c r="BJ46" s="443">
        <v>4.7661408193527173</v>
      </c>
      <c r="BK46" s="443">
        <v>5.6314704410905438</v>
      </c>
      <c r="BL46" s="284">
        <v>0.83205236608711397</v>
      </c>
      <c r="BM46" s="284">
        <v>0.86584732585043411</v>
      </c>
      <c r="BN46" s="284">
        <v>0.89937326340383705</v>
      </c>
      <c r="BO46" s="284">
        <v>0.93545397657100304</v>
      </c>
      <c r="BP46" s="284">
        <v>0.97099768800196995</v>
      </c>
      <c r="BQ46" s="284">
        <v>1.006658130365804</v>
      </c>
      <c r="BR46" s="284">
        <v>1.0423913608467545</v>
      </c>
      <c r="BS46" s="284">
        <v>1.0830123506988483</v>
      </c>
      <c r="BT46" s="284">
        <v>1.1247522962734049</v>
      </c>
      <c r="BU46" s="284">
        <v>1.1681066403793283</v>
      </c>
      <c r="BV46" s="284">
        <v>1.2136766902321332</v>
      </c>
      <c r="BW46" s="284">
        <v>1.2609746076721919</v>
      </c>
      <c r="BX46" s="284">
        <v>1.3100373636495153</v>
      </c>
      <c r="BY46" s="284">
        <v>1.3621025594198806</v>
      </c>
      <c r="BZ46" s="284">
        <v>1.4162173711645436</v>
      </c>
      <c r="CA46" s="284">
        <v>1.473929491752473</v>
      </c>
      <c r="CB46" s="284">
        <v>1.536095169424573</v>
      </c>
      <c r="CC46" s="284">
        <v>1.5988480429964476</v>
      </c>
      <c r="CD46" s="284">
        <v>1.6637715960284263</v>
      </c>
      <c r="CE46" s="284">
        <v>1.7322320888289813</v>
      </c>
      <c r="CF46" s="284">
        <v>1.8031475063134861</v>
      </c>
      <c r="CG46" s="284">
        <v>1.8783109842814829</v>
      </c>
      <c r="CH46" s="284">
        <v>1.9613618169294949</v>
      </c>
      <c r="CI46" s="284">
        <v>2.0509980982764846</v>
      </c>
      <c r="CJ46" s="284">
        <v>2.5772094463494044</v>
      </c>
      <c r="CK46" s="284">
        <v>3.176265270058158</v>
      </c>
      <c r="CL46" s="284">
        <v>3.8129126554821742</v>
      </c>
      <c r="CM46" s="284">
        <v>4.5051763528724349</v>
      </c>
      <c r="CN46" s="355">
        <v>0.62403927456533537</v>
      </c>
      <c r="CO46" s="355">
        <v>0.64938549438782556</v>
      </c>
      <c r="CP46" s="355">
        <v>0.67452994755287776</v>
      </c>
      <c r="CQ46" s="355">
        <v>0.70159048242825217</v>
      </c>
      <c r="CR46" s="355">
        <v>0.72824826600147741</v>
      </c>
      <c r="CS46" s="355">
        <v>0.75499359777435282</v>
      </c>
      <c r="CT46" s="355">
        <v>0.78179352063506591</v>
      </c>
      <c r="CU46" s="355">
        <v>0.81225926302413609</v>
      </c>
      <c r="CV46" s="355">
        <v>0.84356422220505367</v>
      </c>
      <c r="CW46" s="355">
        <v>0.87607998028449618</v>
      </c>
      <c r="CX46" s="355">
        <v>0.9102575176740999</v>
      </c>
      <c r="CY46" s="355">
        <v>0.9457309557541439</v>
      </c>
      <c r="CZ46" s="355">
        <v>0.98252802273713646</v>
      </c>
      <c r="DA46" s="355">
        <v>1.0215769195649103</v>
      </c>
      <c r="DB46" s="355">
        <v>1.0621630283734076</v>
      </c>
      <c r="DC46" s="355">
        <v>1.1054471188143546</v>
      </c>
      <c r="DD46" s="355">
        <v>1.1520713770684297</v>
      </c>
      <c r="DE46" s="355">
        <v>1.1991360322473357</v>
      </c>
      <c r="DF46" s="355">
        <v>1.2478286970213195</v>
      </c>
      <c r="DG46" s="355">
        <v>1.299174066621736</v>
      </c>
      <c r="DH46" s="355">
        <v>1.3523606297351145</v>
      </c>
      <c r="DI46" s="355">
        <v>1.408733238211112</v>
      </c>
      <c r="DJ46" s="355">
        <v>1.4710213626971211</v>
      </c>
      <c r="DK46" s="355">
        <v>1.5382485737073632</v>
      </c>
      <c r="DL46" s="355">
        <v>1.9329070847620531</v>
      </c>
      <c r="DM46" s="355">
        <v>2.3821989525436185</v>
      </c>
      <c r="DN46" s="355">
        <v>2.8596844916116302</v>
      </c>
      <c r="DO46" s="355">
        <v>3.3788822646543264</v>
      </c>
      <c r="DP46" s="284">
        <v>0.52003272880444618</v>
      </c>
      <c r="DQ46" s="284">
        <v>0.54115457865652128</v>
      </c>
      <c r="DR46" s="284">
        <v>0.56210828962739812</v>
      </c>
      <c r="DS46" s="284">
        <v>0.58465873535687685</v>
      </c>
      <c r="DT46" s="284">
        <v>0.60687355500123119</v>
      </c>
      <c r="DU46" s="284">
        <v>0.62916133147862741</v>
      </c>
      <c r="DV46" s="284">
        <v>0.65149460052922159</v>
      </c>
      <c r="DW46" s="284">
        <v>0.67688271918678011</v>
      </c>
      <c r="DX46" s="284">
        <v>0.70297018517087806</v>
      </c>
      <c r="DY46" s="284">
        <v>0.73006665023708017</v>
      </c>
      <c r="DZ46" s="284">
        <v>0.75854793139508325</v>
      </c>
      <c r="EA46" s="284">
        <v>0.78810912979511993</v>
      </c>
      <c r="EB46" s="284">
        <v>0.81877335228094705</v>
      </c>
      <c r="EC46" s="284">
        <v>0.85131409963742533</v>
      </c>
      <c r="ED46" s="284">
        <v>0.8851358569778397</v>
      </c>
      <c r="EE46" s="284">
        <v>0.92120593234529558</v>
      </c>
      <c r="EF46" s="284">
        <v>0.96005948089035809</v>
      </c>
      <c r="EG46" s="284">
        <v>0.99928002687277973</v>
      </c>
      <c r="EH46" s="284">
        <v>1.0398572475177663</v>
      </c>
      <c r="EI46" s="284">
        <v>1.0826450555181133</v>
      </c>
      <c r="EJ46" s="284">
        <v>1.1269671914459287</v>
      </c>
      <c r="EK46" s="284">
        <v>1.1739443651759267</v>
      </c>
      <c r="EL46" s="284">
        <v>1.2258511355809343</v>
      </c>
      <c r="EM46" s="284">
        <v>1.2818738114228028</v>
      </c>
      <c r="EN46" s="284">
        <v>1.6107559039683776</v>
      </c>
      <c r="EO46" s="284">
        <v>1.9851657937863487</v>
      </c>
      <c r="EP46" s="284">
        <v>2.3830704096763586</v>
      </c>
      <c r="EQ46" s="284">
        <v>2.8157352205452719</v>
      </c>
      <c r="ER46" s="360"/>
      <c r="ES46" s="360"/>
      <c r="ET46" s="360"/>
      <c r="EU46" s="360"/>
      <c r="EV46" s="360"/>
      <c r="EW46" s="360"/>
      <c r="EX46" s="360"/>
      <c r="EY46" s="360"/>
      <c r="EZ46" s="360"/>
      <c r="FA46" s="360"/>
      <c r="FB46" s="360"/>
      <c r="FC46" s="360"/>
      <c r="FD46" s="360"/>
      <c r="FE46" s="360"/>
      <c r="FF46" s="360"/>
      <c r="FG46" s="360"/>
      <c r="FH46" s="360"/>
      <c r="FI46" s="360"/>
      <c r="FJ46" s="360"/>
      <c r="FK46" s="360"/>
      <c r="FL46" s="360"/>
      <c r="FM46" s="360"/>
      <c r="FN46" s="360"/>
      <c r="FO46" s="360"/>
      <c r="FP46" s="360"/>
      <c r="FQ46" s="360"/>
      <c r="FR46" s="360"/>
      <c r="FS46" s="360"/>
      <c r="FT46" s="360"/>
      <c r="FU46" s="360"/>
      <c r="FV46" s="360"/>
    </row>
    <row r="47" spans="1:178" s="361" customFormat="1">
      <c r="A47" s="424"/>
      <c r="B47" s="424"/>
      <c r="C47" s="424"/>
      <c r="D47" s="424"/>
      <c r="E47" s="424"/>
      <c r="F47" s="424"/>
      <c r="G47" s="436"/>
      <c r="H47" s="425"/>
      <c r="I47" s="425"/>
      <c r="J47" s="425"/>
      <c r="K47" s="425"/>
      <c r="L47" s="425"/>
      <c r="M47" s="425"/>
      <c r="N47" s="425"/>
      <c r="O47" s="425"/>
      <c r="P47" s="425"/>
      <c r="Q47" s="425"/>
      <c r="R47" s="425"/>
      <c r="S47" s="425"/>
      <c r="T47" s="425"/>
      <c r="U47" s="425"/>
      <c r="V47" s="425"/>
      <c r="W47" s="425"/>
      <c r="X47" s="425"/>
      <c r="Y47" s="425"/>
      <c r="Z47" s="425"/>
      <c r="AA47" s="425"/>
      <c r="AB47" s="425"/>
      <c r="AC47" s="425"/>
      <c r="AD47" s="425"/>
      <c r="AE47" s="425"/>
      <c r="AF47" s="425"/>
      <c r="AG47" s="425"/>
      <c r="AH47" s="425"/>
      <c r="AI47" s="425"/>
      <c r="AJ47" s="423"/>
      <c r="AK47" s="355"/>
      <c r="AL47" s="355"/>
      <c r="AM47" s="355"/>
      <c r="AN47" s="355"/>
      <c r="AO47" s="355"/>
      <c r="AP47" s="355"/>
      <c r="AQ47" s="355"/>
      <c r="AR47" s="355"/>
      <c r="AS47" s="355"/>
      <c r="AT47" s="355"/>
      <c r="AU47" s="355"/>
      <c r="AV47" s="355"/>
      <c r="AW47" s="355"/>
      <c r="AX47" s="355"/>
      <c r="AY47" s="355"/>
      <c r="AZ47" s="355"/>
      <c r="BA47" s="355"/>
      <c r="BB47" s="355"/>
      <c r="BC47" s="355"/>
      <c r="BD47" s="355"/>
      <c r="BE47" s="355"/>
      <c r="BF47" s="355"/>
      <c r="BG47" s="355"/>
      <c r="BH47" s="355"/>
      <c r="BI47" s="355"/>
      <c r="BJ47" s="355"/>
      <c r="BK47" s="355"/>
      <c r="ER47" s="360"/>
      <c r="ES47" s="360"/>
      <c r="ET47" s="360"/>
      <c r="EU47" s="360"/>
      <c r="EV47" s="360"/>
      <c r="EW47" s="360"/>
      <c r="EX47" s="360"/>
      <c r="EY47" s="360"/>
      <c r="EZ47" s="360"/>
      <c r="FA47" s="360"/>
      <c r="FB47" s="360"/>
      <c r="FC47" s="360"/>
      <c r="FD47" s="360"/>
      <c r="FE47" s="360"/>
      <c r="FF47" s="360"/>
      <c r="FG47" s="360"/>
      <c r="FH47" s="360"/>
      <c r="FI47" s="360"/>
      <c r="FJ47" s="360"/>
      <c r="FK47" s="360"/>
      <c r="FL47" s="360"/>
      <c r="FM47" s="360"/>
      <c r="FN47" s="360"/>
      <c r="FO47" s="360"/>
      <c r="FP47" s="360"/>
      <c r="FQ47" s="360"/>
      <c r="FR47" s="360"/>
      <c r="FS47" s="360"/>
      <c r="FT47" s="360"/>
      <c r="FU47" s="360"/>
      <c r="FV47" s="360"/>
    </row>
    <row r="48" spans="1:178" s="361" customFormat="1" ht="14" thickBot="1">
      <c r="A48" s="428" t="s">
        <v>964</v>
      </c>
      <c r="B48" s="428"/>
      <c r="C48" s="432">
        <v>2010</v>
      </c>
      <c r="D48" s="432">
        <v>2020</v>
      </c>
      <c r="E48" s="432">
        <v>2030</v>
      </c>
      <c r="F48" s="432">
        <v>2050</v>
      </c>
      <c r="G48" s="435"/>
      <c r="H48" s="428"/>
      <c r="I48" s="428"/>
      <c r="J48" s="428"/>
      <c r="K48" s="428"/>
      <c r="L48" s="428"/>
      <c r="M48" s="428"/>
      <c r="N48" s="428"/>
      <c r="O48" s="428"/>
      <c r="P48" s="428"/>
      <c r="Q48" s="428"/>
      <c r="R48" s="428"/>
      <c r="S48" s="428"/>
      <c r="T48" s="428"/>
      <c r="U48" s="428"/>
      <c r="V48" s="428"/>
      <c r="W48" s="428"/>
      <c r="X48" s="428"/>
      <c r="Y48" s="428"/>
      <c r="Z48" s="428"/>
      <c r="AA48" s="428"/>
      <c r="AB48" s="428"/>
      <c r="AC48" s="428"/>
      <c r="AD48" s="428"/>
      <c r="AE48" s="428"/>
      <c r="AF48" s="428"/>
      <c r="AG48" s="428"/>
      <c r="AH48" s="428"/>
      <c r="AI48" s="428"/>
      <c r="AJ48" s="452"/>
      <c r="AK48" s="453"/>
      <c r="AL48" s="453"/>
      <c r="AM48" s="453"/>
      <c r="AN48" s="453"/>
      <c r="AO48" s="453"/>
      <c r="AP48" s="453"/>
      <c r="AQ48" s="453"/>
      <c r="AR48" s="453"/>
      <c r="AS48" s="453"/>
      <c r="AT48" s="453"/>
      <c r="AU48" s="453"/>
      <c r="AV48" s="453"/>
      <c r="AW48" s="453"/>
      <c r="AX48" s="453"/>
      <c r="AY48" s="453"/>
      <c r="AZ48" s="453"/>
      <c r="BA48" s="453"/>
      <c r="BB48" s="453"/>
      <c r="BC48" s="453"/>
      <c r="BD48" s="453"/>
      <c r="BE48" s="453"/>
      <c r="BF48" s="453"/>
      <c r="BG48" s="453"/>
      <c r="BH48" s="453"/>
      <c r="BI48" s="453"/>
      <c r="BJ48" s="453"/>
      <c r="BK48" s="453"/>
      <c r="ER48" s="360"/>
      <c r="ES48" s="360"/>
      <c r="ET48" s="360"/>
      <c r="EU48" s="360"/>
      <c r="EV48" s="360"/>
      <c r="EW48" s="360"/>
      <c r="EX48" s="360"/>
      <c r="EY48" s="360"/>
      <c r="EZ48" s="360"/>
      <c r="FA48" s="360"/>
      <c r="FB48" s="360"/>
      <c r="FC48" s="360"/>
      <c r="FD48" s="360"/>
      <c r="FE48" s="360"/>
      <c r="FF48" s="360"/>
      <c r="FG48" s="360"/>
      <c r="FH48" s="360"/>
      <c r="FI48" s="360"/>
      <c r="FJ48" s="360"/>
      <c r="FK48" s="360"/>
      <c r="FL48" s="360"/>
      <c r="FM48" s="360"/>
      <c r="FN48" s="360"/>
      <c r="FO48" s="360"/>
      <c r="FP48" s="360"/>
      <c r="FQ48" s="360"/>
      <c r="FR48" s="360"/>
      <c r="FS48" s="360"/>
      <c r="FT48" s="360"/>
      <c r="FU48" s="360"/>
      <c r="FV48" s="360"/>
    </row>
    <row r="49" spans="1:178" s="361" customFormat="1">
      <c r="A49" s="424" t="s">
        <v>531</v>
      </c>
      <c r="B49" s="424" t="s">
        <v>530</v>
      </c>
      <c r="C49" s="433">
        <v>1</v>
      </c>
      <c r="D49" s="433">
        <v>1.0244936495534593</v>
      </c>
      <c r="E49" s="433">
        <v>1.0662469154717669</v>
      </c>
      <c r="F49" s="433">
        <v>1.0684529596700734</v>
      </c>
      <c r="G49" s="436">
        <v>1</v>
      </c>
      <c r="H49" s="425">
        <v>1</v>
      </c>
      <c r="I49" s="425">
        <v>1</v>
      </c>
      <c r="J49" s="425">
        <v>1</v>
      </c>
      <c r="K49" s="425">
        <v>1</v>
      </c>
      <c r="L49" s="462">
        <v>1.0022060441983065</v>
      </c>
      <c r="M49" s="462">
        <v>1.004412088396613</v>
      </c>
      <c r="N49" s="462">
        <v>1.0066181325949195</v>
      </c>
      <c r="O49" s="462">
        <v>1.008824176793226</v>
      </c>
      <c r="P49" s="462">
        <v>1.0110302209915325</v>
      </c>
      <c r="Q49" s="462">
        <v>1.013236265189839</v>
      </c>
      <c r="R49" s="462">
        <v>1.0154423093881455</v>
      </c>
      <c r="S49" s="462">
        <v>1.017648353586452</v>
      </c>
      <c r="T49" s="462">
        <v>1.0198543977847585</v>
      </c>
      <c r="U49" s="462">
        <v>1.0244936495534593</v>
      </c>
      <c r="V49" s="462">
        <v>1.0291329013221602</v>
      </c>
      <c r="W49" s="462">
        <v>1.033772153090861</v>
      </c>
      <c r="X49" s="462">
        <v>1.0384114048595618</v>
      </c>
      <c r="Y49" s="462">
        <v>1.0430506566282627</v>
      </c>
      <c r="Z49" s="462">
        <v>1.0476899083969635</v>
      </c>
      <c r="AA49" s="462">
        <v>1.0523291601656644</v>
      </c>
      <c r="AB49" s="462">
        <v>1.0569684119343652</v>
      </c>
      <c r="AC49" s="462">
        <v>1.061607663703066</v>
      </c>
      <c r="AD49" s="462">
        <v>1.0662469154717669</v>
      </c>
      <c r="AE49" s="462">
        <v>1.0662469154717669</v>
      </c>
      <c r="AF49" s="462">
        <v>1.0662469154717669</v>
      </c>
      <c r="AG49" s="462">
        <v>1.0662469154717669</v>
      </c>
      <c r="AH49" s="462">
        <v>1.0662469154717669</v>
      </c>
      <c r="AI49" s="462">
        <v>1.0684529596700734</v>
      </c>
      <c r="AJ49" s="448">
        <v>1</v>
      </c>
      <c r="AK49" s="455">
        <v>1</v>
      </c>
      <c r="AL49" s="455">
        <v>1</v>
      </c>
      <c r="AM49" s="455">
        <v>1</v>
      </c>
      <c r="AN49" s="449">
        <v>1.0022060441983065</v>
      </c>
      <c r="AO49" s="449">
        <v>1.004412088396613</v>
      </c>
      <c r="AP49" s="449">
        <v>1.0066181325949195</v>
      </c>
      <c r="AQ49" s="443">
        <v>1.008824176793226</v>
      </c>
      <c r="AR49" s="443">
        <v>1.0110302209915325</v>
      </c>
      <c r="AS49" s="443">
        <v>1.013236265189839</v>
      </c>
      <c r="AT49" s="443">
        <v>1.0154423093881455</v>
      </c>
      <c r="AU49" s="443">
        <v>1.017648353586452</v>
      </c>
      <c r="AV49" s="443">
        <v>1.0198543977847585</v>
      </c>
      <c r="AW49" s="443">
        <v>1.0244936495534593</v>
      </c>
      <c r="AX49" s="443">
        <v>1.0291329013221602</v>
      </c>
      <c r="AY49" s="443">
        <v>1.033772153090861</v>
      </c>
      <c r="AZ49" s="443">
        <v>1.0384114048595618</v>
      </c>
      <c r="BA49" s="443">
        <v>1.0430506566282627</v>
      </c>
      <c r="BB49" s="443">
        <v>1.0476899083969635</v>
      </c>
      <c r="BC49" s="443">
        <v>1.0523291601656644</v>
      </c>
      <c r="BD49" s="443">
        <v>1.0569684119343652</v>
      </c>
      <c r="BE49" s="443">
        <v>1.061607663703066</v>
      </c>
      <c r="BF49" s="443">
        <v>1.0662469154717669</v>
      </c>
      <c r="BG49" s="443">
        <v>1.0662469154717669</v>
      </c>
      <c r="BH49" s="443">
        <v>1.0662469154717669</v>
      </c>
      <c r="BI49" s="443">
        <v>1.0662469154717669</v>
      </c>
      <c r="BJ49" s="443">
        <v>1.0662469154717669</v>
      </c>
      <c r="BK49" s="443">
        <v>1.0684529596700734</v>
      </c>
      <c r="ER49" s="360"/>
      <c r="ES49" s="360"/>
      <c r="ET49" s="360"/>
      <c r="EU49" s="360"/>
      <c r="EV49" s="360"/>
      <c r="EW49" s="360"/>
      <c r="EX49" s="360"/>
      <c r="EY49" s="360"/>
      <c r="EZ49" s="360"/>
      <c r="FA49" s="360"/>
      <c r="FB49" s="360"/>
      <c r="FC49" s="360"/>
      <c r="FD49" s="360"/>
      <c r="FE49" s="360"/>
      <c r="FF49" s="360"/>
      <c r="FG49" s="360"/>
      <c r="FH49" s="360"/>
      <c r="FI49" s="360"/>
      <c r="FJ49" s="360"/>
      <c r="FK49" s="360"/>
      <c r="FL49" s="360"/>
      <c r="FM49" s="360"/>
      <c r="FN49" s="360"/>
      <c r="FO49" s="360"/>
      <c r="FP49" s="360"/>
      <c r="FQ49" s="360"/>
      <c r="FR49" s="360"/>
      <c r="FS49" s="360"/>
      <c r="FT49" s="360"/>
      <c r="FU49" s="360"/>
      <c r="FV49" s="360"/>
    </row>
    <row r="50" spans="1:178" s="361" customFormat="1">
      <c r="A50" s="424" t="s">
        <v>529</v>
      </c>
      <c r="B50" s="424" t="s">
        <v>528</v>
      </c>
      <c r="C50" s="433">
        <v>1</v>
      </c>
      <c r="D50" s="433">
        <v>1.0873041282057319</v>
      </c>
      <c r="E50" s="433">
        <v>1.1658778435908905</v>
      </c>
      <c r="F50" s="433">
        <v>1.174608256411465</v>
      </c>
      <c r="G50" s="436">
        <v>1</v>
      </c>
      <c r="H50" s="425">
        <v>1</v>
      </c>
      <c r="I50" s="425">
        <v>1</v>
      </c>
      <c r="J50" s="425">
        <v>1</v>
      </c>
      <c r="K50" s="425">
        <v>1</v>
      </c>
      <c r="L50" s="462">
        <v>1.0087304128205732</v>
      </c>
      <c r="M50" s="462">
        <v>1.0174608256411464</v>
      </c>
      <c r="N50" s="462">
        <v>1.0261912384617196</v>
      </c>
      <c r="O50" s="462">
        <v>1.0349216512822927</v>
      </c>
      <c r="P50" s="462">
        <v>1.0436520641028659</v>
      </c>
      <c r="Q50" s="462">
        <v>1.0523824769234391</v>
      </c>
      <c r="R50" s="462">
        <v>1.0611128897440123</v>
      </c>
      <c r="S50" s="462">
        <v>1.0698433025645855</v>
      </c>
      <c r="T50" s="462">
        <v>1.0785737153851587</v>
      </c>
      <c r="U50" s="462">
        <v>1.0873041282057319</v>
      </c>
      <c r="V50" s="462">
        <v>1.096034541026305</v>
      </c>
      <c r="W50" s="462">
        <v>1.1047649538468782</v>
      </c>
      <c r="X50" s="462">
        <v>1.1134953666674514</v>
      </c>
      <c r="Y50" s="462">
        <v>1.1222257794880246</v>
      </c>
      <c r="Z50" s="462">
        <v>1.1309561923085978</v>
      </c>
      <c r="AA50" s="462">
        <v>1.139686605129171</v>
      </c>
      <c r="AB50" s="462">
        <v>1.1484170179497442</v>
      </c>
      <c r="AC50" s="462">
        <v>1.1571474307703173</v>
      </c>
      <c r="AD50" s="462">
        <v>1.1658778435908905</v>
      </c>
      <c r="AE50" s="462">
        <v>1.1658778435908905</v>
      </c>
      <c r="AF50" s="462">
        <v>1.1658778435908905</v>
      </c>
      <c r="AG50" s="462">
        <v>1.1658778435908905</v>
      </c>
      <c r="AH50" s="462">
        <v>1.1658778435908905</v>
      </c>
      <c r="AI50" s="462">
        <v>1.174608256411465</v>
      </c>
      <c r="AJ50" s="448">
        <v>1</v>
      </c>
      <c r="AK50" s="455">
        <v>1</v>
      </c>
      <c r="AL50" s="455">
        <v>1</v>
      </c>
      <c r="AM50" s="455">
        <v>1</v>
      </c>
      <c r="AN50" s="449">
        <v>1.0087304128205732</v>
      </c>
      <c r="AO50" s="449">
        <v>1.0174608256411464</v>
      </c>
      <c r="AP50" s="449">
        <v>1.0261912384617196</v>
      </c>
      <c r="AQ50" s="443">
        <v>1.0349216512822927</v>
      </c>
      <c r="AR50" s="443">
        <v>1.0436520641028659</v>
      </c>
      <c r="AS50" s="443">
        <v>1.0523824769234391</v>
      </c>
      <c r="AT50" s="443">
        <v>1.0611128897440123</v>
      </c>
      <c r="AU50" s="443">
        <v>1.0698433025645855</v>
      </c>
      <c r="AV50" s="443">
        <v>1.0785737153851587</v>
      </c>
      <c r="AW50" s="443">
        <v>1.0873041282057319</v>
      </c>
      <c r="AX50" s="443">
        <v>1.096034541026305</v>
      </c>
      <c r="AY50" s="443">
        <v>1.1047649538468782</v>
      </c>
      <c r="AZ50" s="443">
        <v>1.1134953666674514</v>
      </c>
      <c r="BA50" s="443">
        <v>1.1222257794880246</v>
      </c>
      <c r="BB50" s="443">
        <v>1.1309561923085978</v>
      </c>
      <c r="BC50" s="443">
        <v>1.139686605129171</v>
      </c>
      <c r="BD50" s="443">
        <v>1.1484170179497442</v>
      </c>
      <c r="BE50" s="443">
        <v>1.1571474307703173</v>
      </c>
      <c r="BF50" s="443">
        <v>1.1658778435908905</v>
      </c>
      <c r="BG50" s="443">
        <v>1.1658778435908905</v>
      </c>
      <c r="BH50" s="443">
        <v>1.1658778435908905</v>
      </c>
      <c r="BI50" s="443">
        <v>1.1658778435908905</v>
      </c>
      <c r="BJ50" s="443">
        <v>1.1658778435908905</v>
      </c>
      <c r="BK50" s="443">
        <v>1.174608256411465</v>
      </c>
      <c r="ER50" s="360"/>
      <c r="ES50" s="360"/>
      <c r="ET50" s="360"/>
      <c r="EU50" s="360"/>
      <c r="EV50" s="360"/>
      <c r="EW50" s="360"/>
      <c r="EX50" s="360"/>
      <c r="EY50" s="360"/>
      <c r="EZ50" s="360"/>
      <c r="FA50" s="360"/>
      <c r="FB50" s="360"/>
      <c r="FC50" s="360"/>
      <c r="FD50" s="360"/>
      <c r="FE50" s="360"/>
      <c r="FF50" s="360"/>
      <c r="FG50" s="360"/>
      <c r="FH50" s="360"/>
      <c r="FI50" s="360"/>
      <c r="FJ50" s="360"/>
      <c r="FK50" s="360"/>
      <c r="FL50" s="360"/>
      <c r="FM50" s="360"/>
      <c r="FN50" s="360"/>
      <c r="FO50" s="360"/>
      <c r="FP50" s="360"/>
      <c r="FQ50" s="360"/>
      <c r="FR50" s="360"/>
      <c r="FS50" s="360"/>
      <c r="FT50" s="360"/>
      <c r="FU50" s="360"/>
      <c r="FV50" s="360"/>
    </row>
    <row r="51" spans="1:178" s="361" customFormat="1">
      <c r="A51" s="424" t="s">
        <v>527</v>
      </c>
      <c r="B51" s="424" t="s">
        <v>526</v>
      </c>
      <c r="C51" s="433">
        <v>1</v>
      </c>
      <c r="D51" s="433">
        <v>0.83926907938383144</v>
      </c>
      <c r="E51" s="433">
        <v>0.73794013202132624</v>
      </c>
      <c r="F51" s="433">
        <v>0.72133211550054832</v>
      </c>
      <c r="G51" s="436">
        <v>1</v>
      </c>
      <c r="H51" s="425">
        <v>1</v>
      </c>
      <c r="I51" s="425">
        <v>1</v>
      </c>
      <c r="J51" s="425">
        <v>1</v>
      </c>
      <c r="K51" s="425">
        <v>1</v>
      </c>
      <c r="L51" s="462">
        <v>0.98339198347922208</v>
      </c>
      <c r="M51" s="462">
        <v>0.96678396695844415</v>
      </c>
      <c r="N51" s="462">
        <v>0.95017595043766623</v>
      </c>
      <c r="O51" s="462">
        <v>0.9335679339168883</v>
      </c>
      <c r="P51" s="462">
        <v>0.91695991739611038</v>
      </c>
      <c r="Q51" s="462">
        <v>0.90035190087533246</v>
      </c>
      <c r="R51" s="462">
        <v>0.88374388435455453</v>
      </c>
      <c r="S51" s="462">
        <v>0.86713586783377661</v>
      </c>
      <c r="T51" s="462">
        <v>0.85052785131299868</v>
      </c>
      <c r="U51" s="462">
        <v>0.83926907938383144</v>
      </c>
      <c r="V51" s="462">
        <v>0.8280103074546642</v>
      </c>
      <c r="W51" s="462">
        <v>0.81675153552549695</v>
      </c>
      <c r="X51" s="462">
        <v>0.80549276359632971</v>
      </c>
      <c r="Y51" s="462">
        <v>0.79423399166716246</v>
      </c>
      <c r="Z51" s="462">
        <v>0.78297521973799522</v>
      </c>
      <c r="AA51" s="462">
        <v>0.77171644780882798</v>
      </c>
      <c r="AB51" s="462">
        <v>0.76045767587966073</v>
      </c>
      <c r="AC51" s="462">
        <v>0.74919890395049349</v>
      </c>
      <c r="AD51" s="462">
        <v>0.73794013202132624</v>
      </c>
      <c r="AE51" s="462">
        <v>0.73794013202132624</v>
      </c>
      <c r="AF51" s="462">
        <v>0.73794013202132624</v>
      </c>
      <c r="AG51" s="462">
        <v>0.73794013202132624</v>
      </c>
      <c r="AH51" s="462">
        <v>0.73794013202132624</v>
      </c>
      <c r="AI51" s="462">
        <v>0.72133211550054832</v>
      </c>
      <c r="AJ51" s="448">
        <v>1</v>
      </c>
      <c r="AK51" s="455">
        <v>1</v>
      </c>
      <c r="AL51" s="455">
        <v>1</v>
      </c>
      <c r="AM51" s="455">
        <v>1</v>
      </c>
      <c r="AN51" s="449">
        <v>0.98339198347922208</v>
      </c>
      <c r="AO51" s="449">
        <v>0.96678396695844415</v>
      </c>
      <c r="AP51" s="449">
        <v>0.95017595043766623</v>
      </c>
      <c r="AQ51" s="443">
        <v>0.9335679339168883</v>
      </c>
      <c r="AR51" s="443">
        <v>0.91695991739611038</v>
      </c>
      <c r="AS51" s="443">
        <v>0.90035190087533246</v>
      </c>
      <c r="AT51" s="443">
        <v>0.88374388435455453</v>
      </c>
      <c r="AU51" s="443">
        <v>0.86713586783377661</v>
      </c>
      <c r="AV51" s="443">
        <v>0.85052785131299868</v>
      </c>
      <c r="AW51" s="443">
        <v>0.83926907938383144</v>
      </c>
      <c r="AX51" s="443">
        <v>0.8280103074546642</v>
      </c>
      <c r="AY51" s="443">
        <v>0.81675153552549695</v>
      </c>
      <c r="AZ51" s="443">
        <v>0.80549276359632971</v>
      </c>
      <c r="BA51" s="443">
        <v>0.79423399166716246</v>
      </c>
      <c r="BB51" s="443">
        <v>0.78297521973799522</v>
      </c>
      <c r="BC51" s="443">
        <v>0.77171644780882798</v>
      </c>
      <c r="BD51" s="443">
        <v>0.76045767587966073</v>
      </c>
      <c r="BE51" s="443">
        <v>0.74919890395049349</v>
      </c>
      <c r="BF51" s="443">
        <v>0.73794013202132624</v>
      </c>
      <c r="BG51" s="443">
        <v>0.73794013202132624</v>
      </c>
      <c r="BH51" s="443">
        <v>0.73794013202132624</v>
      </c>
      <c r="BI51" s="443">
        <v>0.73794013202132624</v>
      </c>
      <c r="BJ51" s="443">
        <v>0.73794013202132624</v>
      </c>
      <c r="BK51" s="443">
        <v>0.72133211550054832</v>
      </c>
      <c r="ER51" s="360"/>
      <c r="ES51" s="360"/>
      <c r="ET51" s="360"/>
      <c r="EU51" s="360"/>
      <c r="EV51" s="360"/>
      <c r="EW51" s="360"/>
      <c r="EX51" s="360"/>
      <c r="EY51" s="360"/>
      <c r="EZ51" s="360"/>
      <c r="FA51" s="360"/>
      <c r="FB51" s="360"/>
      <c r="FC51" s="360"/>
      <c r="FD51" s="360"/>
      <c r="FE51" s="360"/>
      <c r="FF51" s="360"/>
      <c r="FG51" s="360"/>
      <c r="FH51" s="360"/>
      <c r="FI51" s="360"/>
      <c r="FJ51" s="360"/>
      <c r="FK51" s="360"/>
      <c r="FL51" s="360"/>
      <c r="FM51" s="360"/>
      <c r="FN51" s="360"/>
      <c r="FO51" s="360"/>
      <c r="FP51" s="360"/>
      <c r="FQ51" s="360"/>
      <c r="FR51" s="360"/>
      <c r="FS51" s="360"/>
      <c r="FT51" s="360"/>
      <c r="FU51" s="360"/>
      <c r="FV51" s="360"/>
    </row>
    <row r="52" spans="1:178" s="361" customFormat="1">
      <c r="A52" s="424" t="s">
        <v>525</v>
      </c>
      <c r="B52" s="424" t="s">
        <v>524</v>
      </c>
      <c r="C52" s="433">
        <v>1</v>
      </c>
      <c r="D52" s="433">
        <v>0.97837277515259535</v>
      </c>
      <c r="E52" s="433">
        <v>0.96592393875142701</v>
      </c>
      <c r="F52" s="433">
        <v>0.96367460310666808</v>
      </c>
      <c r="G52" s="436">
        <v>1</v>
      </c>
      <c r="H52" s="425">
        <v>1</v>
      </c>
      <c r="I52" s="425">
        <v>1</v>
      </c>
      <c r="J52" s="425">
        <v>1</v>
      </c>
      <c r="K52" s="425">
        <v>1</v>
      </c>
      <c r="L52" s="462">
        <v>0.99775066435524107</v>
      </c>
      <c r="M52" s="462">
        <v>0.99550132871048214</v>
      </c>
      <c r="N52" s="462">
        <v>0.9932519930657232</v>
      </c>
      <c r="O52" s="462">
        <v>0.99100265742096427</v>
      </c>
      <c r="P52" s="462">
        <v>0.98875332177620534</v>
      </c>
      <c r="Q52" s="462">
        <v>0.98650398613144641</v>
      </c>
      <c r="R52" s="462">
        <v>0.98425465048668748</v>
      </c>
      <c r="S52" s="462">
        <v>0.98200531484192854</v>
      </c>
      <c r="T52" s="462">
        <v>0.97975597919716961</v>
      </c>
      <c r="U52" s="462">
        <v>0.97837277515259535</v>
      </c>
      <c r="V52" s="462">
        <v>0.97698957110802109</v>
      </c>
      <c r="W52" s="462">
        <v>0.97560636706344683</v>
      </c>
      <c r="X52" s="462">
        <v>0.97422316301887257</v>
      </c>
      <c r="Y52" s="462">
        <v>0.97283995897429831</v>
      </c>
      <c r="Z52" s="462">
        <v>0.97145675492972405</v>
      </c>
      <c r="AA52" s="462">
        <v>0.97007355088514979</v>
      </c>
      <c r="AB52" s="462">
        <v>0.96869034684057553</v>
      </c>
      <c r="AC52" s="462">
        <v>0.96730714279600127</v>
      </c>
      <c r="AD52" s="462">
        <v>0.96592393875142701</v>
      </c>
      <c r="AE52" s="462">
        <v>0.96592393875142701</v>
      </c>
      <c r="AF52" s="462">
        <v>0.96592393875142701</v>
      </c>
      <c r="AG52" s="462">
        <v>0.96592393875142701</v>
      </c>
      <c r="AH52" s="462">
        <v>0.96592393875142701</v>
      </c>
      <c r="AI52" s="462">
        <v>0.96367460310666808</v>
      </c>
      <c r="AJ52" s="448">
        <v>1</v>
      </c>
      <c r="AK52" s="455">
        <v>1</v>
      </c>
      <c r="AL52" s="455">
        <v>1</v>
      </c>
      <c r="AM52" s="455">
        <v>1</v>
      </c>
      <c r="AN52" s="449">
        <v>0.99775066435524107</v>
      </c>
      <c r="AO52" s="449">
        <v>0.99550132871048214</v>
      </c>
      <c r="AP52" s="449">
        <v>0.9932519930657232</v>
      </c>
      <c r="AQ52" s="443">
        <v>0.99100265742096427</v>
      </c>
      <c r="AR52" s="443">
        <v>0.98875332177620534</v>
      </c>
      <c r="AS52" s="443">
        <v>0.98650398613144641</v>
      </c>
      <c r="AT52" s="443">
        <v>0.98425465048668748</v>
      </c>
      <c r="AU52" s="443">
        <v>0.98200531484192854</v>
      </c>
      <c r="AV52" s="443">
        <v>0.97975597919716961</v>
      </c>
      <c r="AW52" s="443">
        <v>0.97837277515259535</v>
      </c>
      <c r="AX52" s="443">
        <v>0.97698957110802109</v>
      </c>
      <c r="AY52" s="443">
        <v>0.97560636706344683</v>
      </c>
      <c r="AZ52" s="443">
        <v>0.97422316301887257</v>
      </c>
      <c r="BA52" s="443">
        <v>0.97283995897429831</v>
      </c>
      <c r="BB52" s="443">
        <v>0.97145675492972405</v>
      </c>
      <c r="BC52" s="443">
        <v>0.97007355088514979</v>
      </c>
      <c r="BD52" s="443">
        <v>0.96869034684057553</v>
      </c>
      <c r="BE52" s="443">
        <v>0.96730714279600127</v>
      </c>
      <c r="BF52" s="443">
        <v>0.96592393875142701</v>
      </c>
      <c r="BG52" s="443">
        <v>0.96592393875142701</v>
      </c>
      <c r="BH52" s="443">
        <v>0.96592393875142701</v>
      </c>
      <c r="BI52" s="443">
        <v>0.96592393875142701</v>
      </c>
      <c r="BJ52" s="443">
        <v>0.96592393875142701</v>
      </c>
      <c r="BK52" s="443">
        <v>0.96367460310666808</v>
      </c>
      <c r="ER52" s="360"/>
      <c r="ES52" s="360"/>
      <c r="ET52" s="360"/>
      <c r="EU52" s="360"/>
      <c r="EV52" s="360"/>
      <c r="EW52" s="360"/>
      <c r="EX52" s="360"/>
      <c r="EY52" s="360"/>
      <c r="EZ52" s="360"/>
      <c r="FA52" s="360"/>
      <c r="FB52" s="360"/>
      <c r="FC52" s="360"/>
      <c r="FD52" s="360"/>
      <c r="FE52" s="360"/>
      <c r="FF52" s="360"/>
      <c r="FG52" s="360"/>
      <c r="FH52" s="360"/>
      <c r="FI52" s="360"/>
      <c r="FJ52" s="360"/>
      <c r="FK52" s="360"/>
      <c r="FL52" s="360"/>
      <c r="FM52" s="360"/>
      <c r="FN52" s="360"/>
      <c r="FO52" s="360"/>
      <c r="FP52" s="360"/>
      <c r="FQ52" s="360"/>
      <c r="FR52" s="360"/>
      <c r="FS52" s="360"/>
      <c r="FT52" s="360"/>
      <c r="FU52" s="360"/>
      <c r="FV52" s="360"/>
    </row>
    <row r="53" spans="1:178" s="361" customFormat="1">
      <c r="A53" s="424" t="s">
        <v>523</v>
      </c>
      <c r="B53" s="424" t="s">
        <v>522</v>
      </c>
      <c r="C53" s="433">
        <v>1</v>
      </c>
      <c r="D53" s="433">
        <v>1.0111314641972009</v>
      </c>
      <c r="E53" s="433">
        <v>1.0175388409029111</v>
      </c>
      <c r="F53" s="433">
        <v>1.0186965668420345</v>
      </c>
      <c r="G53" s="436">
        <v>1</v>
      </c>
      <c r="H53" s="425">
        <v>1</v>
      </c>
      <c r="I53" s="425">
        <v>1</v>
      </c>
      <c r="J53" s="425">
        <v>1</v>
      </c>
      <c r="K53" s="425">
        <v>1</v>
      </c>
      <c r="L53" s="462">
        <v>1.0011577259391247</v>
      </c>
      <c r="M53" s="462">
        <v>1.0023154518782493</v>
      </c>
      <c r="N53" s="462">
        <v>1.003473177817374</v>
      </c>
      <c r="O53" s="462">
        <v>1.0046309037564987</v>
      </c>
      <c r="P53" s="462">
        <v>1.0057886296956233</v>
      </c>
      <c r="Q53" s="462">
        <v>1.006946355634748</v>
      </c>
      <c r="R53" s="462">
        <v>1.0081040815738727</v>
      </c>
      <c r="S53" s="462">
        <v>1.0092618075129973</v>
      </c>
      <c r="T53" s="462">
        <v>1.010419533452122</v>
      </c>
      <c r="U53" s="462">
        <v>1.0111314641972009</v>
      </c>
      <c r="V53" s="462">
        <v>1.0118433949422798</v>
      </c>
      <c r="W53" s="462">
        <v>1.0125553256873587</v>
      </c>
      <c r="X53" s="462">
        <v>1.0132672564324376</v>
      </c>
      <c r="Y53" s="462">
        <v>1.0139791871775166</v>
      </c>
      <c r="Z53" s="462">
        <v>1.0146911179225955</v>
      </c>
      <c r="AA53" s="462">
        <v>1.0154030486676744</v>
      </c>
      <c r="AB53" s="462">
        <v>1.0161149794127533</v>
      </c>
      <c r="AC53" s="462">
        <v>1.0168269101578322</v>
      </c>
      <c r="AD53" s="462">
        <v>1.0175388409029111</v>
      </c>
      <c r="AE53" s="462">
        <v>1.0175388409029111</v>
      </c>
      <c r="AF53" s="462">
        <v>1.0175388409029111</v>
      </c>
      <c r="AG53" s="462">
        <v>1.0175388409029111</v>
      </c>
      <c r="AH53" s="462">
        <v>1.0175388409029111</v>
      </c>
      <c r="AI53" s="462">
        <v>1.0186965668420345</v>
      </c>
      <c r="AJ53" s="448">
        <v>1</v>
      </c>
      <c r="AK53" s="455">
        <v>1</v>
      </c>
      <c r="AL53" s="455">
        <v>1</v>
      </c>
      <c r="AM53" s="455">
        <v>1</v>
      </c>
      <c r="AN53" s="449">
        <v>1.0011577259391247</v>
      </c>
      <c r="AO53" s="449">
        <v>1.0023154518782493</v>
      </c>
      <c r="AP53" s="449">
        <v>1.003473177817374</v>
      </c>
      <c r="AQ53" s="443">
        <v>1.0046309037564987</v>
      </c>
      <c r="AR53" s="443">
        <v>1.0057886296956233</v>
      </c>
      <c r="AS53" s="443">
        <v>1.006946355634748</v>
      </c>
      <c r="AT53" s="443">
        <v>1.0081040815738727</v>
      </c>
      <c r="AU53" s="443">
        <v>1.0092618075129973</v>
      </c>
      <c r="AV53" s="443">
        <v>1.010419533452122</v>
      </c>
      <c r="AW53" s="443">
        <v>1.0111314641972009</v>
      </c>
      <c r="AX53" s="443">
        <v>1.0118433949422798</v>
      </c>
      <c r="AY53" s="443">
        <v>1.0125553256873587</v>
      </c>
      <c r="AZ53" s="443">
        <v>1.0132672564324376</v>
      </c>
      <c r="BA53" s="443">
        <v>1.0139791871775166</v>
      </c>
      <c r="BB53" s="443">
        <v>1.0146911179225955</v>
      </c>
      <c r="BC53" s="443">
        <v>1.0154030486676744</v>
      </c>
      <c r="BD53" s="443">
        <v>1.0161149794127533</v>
      </c>
      <c r="BE53" s="443">
        <v>1.0168269101578322</v>
      </c>
      <c r="BF53" s="443">
        <v>1.0175388409029111</v>
      </c>
      <c r="BG53" s="443">
        <v>1.0175388409029111</v>
      </c>
      <c r="BH53" s="443">
        <v>1.0175388409029111</v>
      </c>
      <c r="BI53" s="443">
        <v>1.0175388409029111</v>
      </c>
      <c r="BJ53" s="443">
        <v>1.0175388409029111</v>
      </c>
      <c r="BK53" s="443">
        <v>1.0186965668420345</v>
      </c>
      <c r="ER53" s="360"/>
      <c r="ES53" s="360"/>
      <c r="ET53" s="360"/>
      <c r="EU53" s="360"/>
      <c r="EV53" s="360"/>
      <c r="EW53" s="360"/>
      <c r="EX53" s="360"/>
      <c r="EY53" s="360"/>
      <c r="EZ53" s="360"/>
      <c r="FA53" s="360"/>
      <c r="FB53" s="360"/>
      <c r="FC53" s="360"/>
      <c r="FD53" s="360"/>
      <c r="FE53" s="360"/>
      <c r="FF53" s="360"/>
      <c r="FG53" s="360"/>
      <c r="FH53" s="360"/>
      <c r="FI53" s="360"/>
      <c r="FJ53" s="360"/>
      <c r="FK53" s="360"/>
      <c r="FL53" s="360"/>
      <c r="FM53" s="360"/>
      <c r="FN53" s="360"/>
      <c r="FO53" s="360"/>
      <c r="FP53" s="360"/>
      <c r="FQ53" s="360"/>
      <c r="FR53" s="360"/>
      <c r="FS53" s="360"/>
      <c r="FT53" s="360"/>
      <c r="FU53" s="360"/>
      <c r="FV53" s="360"/>
    </row>
    <row r="54" spans="1:178" s="361" customFormat="1">
      <c r="A54" s="424" t="s">
        <v>521</v>
      </c>
      <c r="B54" s="424" t="s">
        <v>520</v>
      </c>
      <c r="C54" s="433">
        <v>1</v>
      </c>
      <c r="D54" s="433">
        <v>1.0545078044933558</v>
      </c>
      <c r="E54" s="433">
        <v>1.0888709402931109</v>
      </c>
      <c r="F54" s="433">
        <v>1.0945031267701544</v>
      </c>
      <c r="G54" s="436">
        <v>1</v>
      </c>
      <c r="H54" s="425">
        <v>1</v>
      </c>
      <c r="I54" s="425">
        <v>1</v>
      </c>
      <c r="J54" s="425">
        <v>1</v>
      </c>
      <c r="K54" s="425">
        <v>1</v>
      </c>
      <c r="L54" s="462">
        <v>1.0056321864770426</v>
      </c>
      <c r="M54" s="462">
        <v>1.0112643729540851</v>
      </c>
      <c r="N54" s="462">
        <v>1.0168965594311277</v>
      </c>
      <c r="O54" s="462">
        <v>1.0225287459081702</v>
      </c>
      <c r="P54" s="462">
        <v>1.0281609323852128</v>
      </c>
      <c r="Q54" s="462">
        <v>1.0337931188622553</v>
      </c>
      <c r="R54" s="462">
        <v>1.0394253053392979</v>
      </c>
      <c r="S54" s="462">
        <v>1.0450574918163404</v>
      </c>
      <c r="T54" s="462">
        <v>1.050689678293383</v>
      </c>
      <c r="U54" s="462">
        <v>1.0545078044933558</v>
      </c>
      <c r="V54" s="462">
        <v>1.0583259306933286</v>
      </c>
      <c r="W54" s="462">
        <v>1.0621440568933014</v>
      </c>
      <c r="X54" s="462">
        <v>1.0659621830932742</v>
      </c>
      <c r="Y54" s="462">
        <v>1.069780309293247</v>
      </c>
      <c r="Z54" s="462">
        <v>1.0735984354932198</v>
      </c>
      <c r="AA54" s="462">
        <v>1.0774165616931926</v>
      </c>
      <c r="AB54" s="462">
        <v>1.0812346878931653</v>
      </c>
      <c r="AC54" s="462">
        <v>1.0850528140931381</v>
      </c>
      <c r="AD54" s="462">
        <v>1.0888709402931109</v>
      </c>
      <c r="AE54" s="462">
        <v>1.0888709402931109</v>
      </c>
      <c r="AF54" s="462">
        <v>1.0888709402931109</v>
      </c>
      <c r="AG54" s="462">
        <v>1.0888709402931109</v>
      </c>
      <c r="AH54" s="462">
        <v>1.0888709402931109</v>
      </c>
      <c r="AI54" s="462">
        <v>1.0945031267701544</v>
      </c>
      <c r="AJ54" s="448">
        <v>1</v>
      </c>
      <c r="AK54" s="455">
        <v>1</v>
      </c>
      <c r="AL54" s="455">
        <v>1</v>
      </c>
      <c r="AM54" s="455">
        <v>1</v>
      </c>
      <c r="AN54" s="449">
        <v>1.0056321864770426</v>
      </c>
      <c r="AO54" s="449">
        <v>1.0112643729540851</v>
      </c>
      <c r="AP54" s="449">
        <v>1.0168965594311277</v>
      </c>
      <c r="AQ54" s="443">
        <v>1.0225287459081702</v>
      </c>
      <c r="AR54" s="443">
        <v>1.0281609323852128</v>
      </c>
      <c r="AS54" s="443">
        <v>1.0337931188622553</v>
      </c>
      <c r="AT54" s="443">
        <v>1.0394253053392979</v>
      </c>
      <c r="AU54" s="443">
        <v>1.0450574918163404</v>
      </c>
      <c r="AV54" s="443">
        <v>1.050689678293383</v>
      </c>
      <c r="AW54" s="443">
        <v>1.0545078044933558</v>
      </c>
      <c r="AX54" s="443">
        <v>1.0583259306933286</v>
      </c>
      <c r="AY54" s="443">
        <v>1.0621440568933014</v>
      </c>
      <c r="AZ54" s="443">
        <v>1.0659621830932742</v>
      </c>
      <c r="BA54" s="443">
        <v>1.069780309293247</v>
      </c>
      <c r="BB54" s="443">
        <v>1.0735984354932198</v>
      </c>
      <c r="BC54" s="443">
        <v>1.0774165616931926</v>
      </c>
      <c r="BD54" s="443">
        <v>1.0812346878931653</v>
      </c>
      <c r="BE54" s="443">
        <v>1.0850528140931381</v>
      </c>
      <c r="BF54" s="443">
        <v>1.0888709402931109</v>
      </c>
      <c r="BG54" s="443">
        <v>1.0888709402931109</v>
      </c>
      <c r="BH54" s="443">
        <v>1.0888709402931109</v>
      </c>
      <c r="BI54" s="443">
        <v>1.0888709402931109</v>
      </c>
      <c r="BJ54" s="443">
        <v>1.0888709402931109</v>
      </c>
      <c r="BK54" s="443">
        <v>1.0945031267701544</v>
      </c>
      <c r="ER54" s="360"/>
      <c r="ES54" s="360"/>
      <c r="ET54" s="360"/>
      <c r="EU54" s="360"/>
      <c r="EV54" s="360"/>
      <c r="EW54" s="360"/>
      <c r="EX54" s="360"/>
      <c r="EY54" s="360"/>
      <c r="EZ54" s="360"/>
      <c r="FA54" s="360"/>
      <c r="FB54" s="360"/>
      <c r="FC54" s="360"/>
      <c r="FD54" s="360"/>
      <c r="FE54" s="360"/>
      <c r="FF54" s="360"/>
      <c r="FG54" s="360"/>
      <c r="FH54" s="360"/>
      <c r="FI54" s="360"/>
      <c r="FJ54" s="360"/>
      <c r="FK54" s="360"/>
      <c r="FL54" s="360"/>
      <c r="FM54" s="360"/>
      <c r="FN54" s="360"/>
      <c r="FO54" s="360"/>
      <c r="FP54" s="360"/>
      <c r="FQ54" s="360"/>
      <c r="FR54" s="360"/>
      <c r="FS54" s="360"/>
      <c r="FT54" s="360"/>
      <c r="FU54" s="360"/>
      <c r="FV54" s="360"/>
    </row>
    <row r="55" spans="1:178" s="361" customFormat="1">
      <c r="A55" s="424" t="s">
        <v>519</v>
      </c>
      <c r="B55" s="424" t="s">
        <v>518</v>
      </c>
      <c r="C55" s="433">
        <v>1</v>
      </c>
      <c r="D55" s="433">
        <v>0.97207606330400709</v>
      </c>
      <c r="E55" s="433">
        <v>0.95600277965075542</v>
      </c>
      <c r="F55" s="433">
        <v>0.95309855561852475</v>
      </c>
      <c r="G55" s="436">
        <v>1</v>
      </c>
      <c r="H55" s="425">
        <v>1</v>
      </c>
      <c r="I55" s="425">
        <v>1</v>
      </c>
      <c r="J55" s="425">
        <v>1</v>
      </c>
      <c r="K55" s="425">
        <v>1</v>
      </c>
      <c r="L55" s="462">
        <v>0.99709577596776933</v>
      </c>
      <c r="M55" s="462">
        <v>0.99430338229817006</v>
      </c>
      <c r="N55" s="462">
        <v>0.99128732790330798</v>
      </c>
      <c r="O55" s="462">
        <v>0.98838310387107731</v>
      </c>
      <c r="P55" s="462">
        <v>0.98547887983884663</v>
      </c>
      <c r="Q55" s="462">
        <v>0.98257465580661596</v>
      </c>
      <c r="R55" s="462">
        <v>0.97967043177438529</v>
      </c>
      <c r="S55" s="462">
        <v>0.97676620774215461</v>
      </c>
      <c r="T55" s="462">
        <v>0.97386198370992394</v>
      </c>
      <c r="U55" s="462">
        <v>0.97207606330400709</v>
      </c>
      <c r="V55" s="462">
        <v>0.97029014289809024</v>
      </c>
      <c r="W55" s="462">
        <v>0.96850422249217338</v>
      </c>
      <c r="X55" s="462">
        <v>0.96671830208625653</v>
      </c>
      <c r="Y55" s="462">
        <v>0.96493238168033968</v>
      </c>
      <c r="Z55" s="462">
        <v>0.96314646127442283</v>
      </c>
      <c r="AA55" s="462">
        <v>0.96136054086850597</v>
      </c>
      <c r="AB55" s="462">
        <v>0.95957462046258912</v>
      </c>
      <c r="AC55" s="462">
        <v>0.95778870005667227</v>
      </c>
      <c r="AD55" s="462">
        <v>0.95600277965075542</v>
      </c>
      <c r="AE55" s="462">
        <v>0.95600277965075542</v>
      </c>
      <c r="AF55" s="462">
        <v>0.95600277965075542</v>
      </c>
      <c r="AG55" s="462">
        <v>0.95600277965075542</v>
      </c>
      <c r="AH55" s="462">
        <v>0.95600277965075542</v>
      </c>
      <c r="AI55" s="462">
        <v>0.95309855561852475</v>
      </c>
      <c r="AJ55" s="448">
        <v>1</v>
      </c>
      <c r="AK55" s="455">
        <v>1</v>
      </c>
      <c r="AL55" s="455">
        <v>1</v>
      </c>
      <c r="AM55" s="455">
        <v>1</v>
      </c>
      <c r="AN55" s="449">
        <v>0.99709577596776933</v>
      </c>
      <c r="AO55" s="449">
        <v>0.99430338229817006</v>
      </c>
      <c r="AP55" s="449">
        <v>0.99128732790330798</v>
      </c>
      <c r="AQ55" s="443">
        <v>0.98838310387107731</v>
      </c>
      <c r="AR55" s="443">
        <v>0.98547887983884663</v>
      </c>
      <c r="AS55" s="443">
        <v>0.98257465580661596</v>
      </c>
      <c r="AT55" s="443">
        <v>0.97967043177438529</v>
      </c>
      <c r="AU55" s="443">
        <v>0.97676620774215461</v>
      </c>
      <c r="AV55" s="443">
        <v>0.97386198370992394</v>
      </c>
      <c r="AW55" s="443">
        <v>0.97207606330400709</v>
      </c>
      <c r="AX55" s="443">
        <v>0.97029014289809024</v>
      </c>
      <c r="AY55" s="443">
        <v>0.96850422249217338</v>
      </c>
      <c r="AZ55" s="443">
        <v>0.96671830208625653</v>
      </c>
      <c r="BA55" s="443">
        <v>0.96493238168033968</v>
      </c>
      <c r="BB55" s="443">
        <v>0.96314646127442283</v>
      </c>
      <c r="BC55" s="443">
        <v>0.96136054086850597</v>
      </c>
      <c r="BD55" s="443">
        <v>0.95957462046258912</v>
      </c>
      <c r="BE55" s="443">
        <v>0.95778870005667227</v>
      </c>
      <c r="BF55" s="443">
        <v>0.95600277965075542</v>
      </c>
      <c r="BG55" s="443">
        <v>0.95600277965075542</v>
      </c>
      <c r="BH55" s="443">
        <v>0.95600277965075542</v>
      </c>
      <c r="BI55" s="443">
        <v>0.95600277965075542</v>
      </c>
      <c r="BJ55" s="443">
        <v>0.95600277965075542</v>
      </c>
      <c r="BK55" s="443">
        <v>0.95309855561852475</v>
      </c>
      <c r="ER55" s="360"/>
      <c r="ES55" s="360"/>
      <c r="ET55" s="360"/>
      <c r="EU55" s="360"/>
      <c r="EV55" s="360"/>
      <c r="EW55" s="360"/>
      <c r="EX55" s="360"/>
      <c r="EY55" s="360"/>
      <c r="EZ55" s="360"/>
      <c r="FA55" s="360"/>
      <c r="FB55" s="360"/>
      <c r="FC55" s="360"/>
      <c r="FD55" s="360"/>
      <c r="FE55" s="360"/>
      <c r="FF55" s="360"/>
      <c r="FG55" s="360"/>
      <c r="FH55" s="360"/>
      <c r="FI55" s="360"/>
      <c r="FJ55" s="360"/>
      <c r="FK55" s="360"/>
      <c r="FL55" s="360"/>
      <c r="FM55" s="360"/>
      <c r="FN55" s="360"/>
      <c r="FO55" s="360"/>
      <c r="FP55" s="360"/>
      <c r="FQ55" s="360"/>
      <c r="FR55" s="360"/>
      <c r="FS55" s="360"/>
      <c r="FT55" s="360"/>
      <c r="FU55" s="360"/>
      <c r="FV55" s="360"/>
    </row>
    <row r="56" spans="1:178" s="361" customFormat="1">
      <c r="A56" s="424" t="s">
        <v>517</v>
      </c>
      <c r="B56" s="424" t="s">
        <v>62</v>
      </c>
      <c r="C56" s="433">
        <v>1</v>
      </c>
      <c r="D56" s="433">
        <v>0.97821350762527204</v>
      </c>
      <c r="E56" s="433">
        <v>0.95860566448801687</v>
      </c>
      <c r="F56" s="433">
        <v>0.95642701525054474</v>
      </c>
      <c r="G56" s="436">
        <v>1</v>
      </c>
      <c r="H56" s="425">
        <v>1</v>
      </c>
      <c r="I56" s="425">
        <v>1</v>
      </c>
      <c r="J56" s="425">
        <v>1</v>
      </c>
      <c r="K56" s="425">
        <v>1</v>
      </c>
      <c r="L56" s="462">
        <v>0.9978213507625272</v>
      </c>
      <c r="M56" s="462">
        <v>0.99564270152505441</v>
      </c>
      <c r="N56" s="462">
        <v>0.99346405228758161</v>
      </c>
      <c r="O56" s="462">
        <v>0.99128540305010882</v>
      </c>
      <c r="P56" s="462">
        <v>0.98910675381263602</v>
      </c>
      <c r="Q56" s="462">
        <v>0.98692810457516322</v>
      </c>
      <c r="R56" s="462">
        <v>0.98474945533769043</v>
      </c>
      <c r="S56" s="462">
        <v>0.98257080610021763</v>
      </c>
      <c r="T56" s="462">
        <v>0.98039215686274483</v>
      </c>
      <c r="U56" s="462">
        <v>0.97821350762527204</v>
      </c>
      <c r="V56" s="462">
        <v>0.97603485838779924</v>
      </c>
      <c r="W56" s="462">
        <v>0.97385620915032645</v>
      </c>
      <c r="X56" s="462">
        <v>0.97167755991285365</v>
      </c>
      <c r="Y56" s="462">
        <v>0.96949891067538085</v>
      </c>
      <c r="Z56" s="462">
        <v>0.96732026143790806</v>
      </c>
      <c r="AA56" s="462">
        <v>0.96514161220043526</v>
      </c>
      <c r="AB56" s="462">
        <v>0.96296296296296247</v>
      </c>
      <c r="AC56" s="462">
        <v>0.96078431372548967</v>
      </c>
      <c r="AD56" s="462">
        <v>0.95860566448801687</v>
      </c>
      <c r="AE56" s="462">
        <v>0.95860566448801687</v>
      </c>
      <c r="AF56" s="462">
        <v>0.95860566448801687</v>
      </c>
      <c r="AG56" s="462">
        <v>0.95860566448801687</v>
      </c>
      <c r="AH56" s="462">
        <v>0.95860566448801687</v>
      </c>
      <c r="AI56" s="462">
        <v>0.95642701525054474</v>
      </c>
      <c r="AJ56" s="448">
        <v>1</v>
      </c>
      <c r="AK56" s="455">
        <v>1</v>
      </c>
      <c r="AL56" s="455">
        <v>1</v>
      </c>
      <c r="AM56" s="455">
        <v>1</v>
      </c>
      <c r="AN56" s="449">
        <v>0.9978213507625272</v>
      </c>
      <c r="AO56" s="449">
        <v>0.99564270152505441</v>
      </c>
      <c r="AP56" s="449">
        <v>0.99346405228758161</v>
      </c>
      <c r="AQ56" s="443">
        <v>0.99128540305010882</v>
      </c>
      <c r="AR56" s="443">
        <v>0.98910675381263602</v>
      </c>
      <c r="AS56" s="443">
        <v>0.98692810457516322</v>
      </c>
      <c r="AT56" s="443">
        <v>0.98474945533769043</v>
      </c>
      <c r="AU56" s="443">
        <v>0.98257080610021763</v>
      </c>
      <c r="AV56" s="443">
        <v>0.98039215686274483</v>
      </c>
      <c r="AW56" s="443">
        <v>0.97821350762527204</v>
      </c>
      <c r="AX56" s="443">
        <v>0.97603485838779924</v>
      </c>
      <c r="AY56" s="443">
        <v>0.97385620915032645</v>
      </c>
      <c r="AZ56" s="443">
        <v>0.97167755991285365</v>
      </c>
      <c r="BA56" s="443">
        <v>0.96949891067538085</v>
      </c>
      <c r="BB56" s="443">
        <v>0.96732026143790806</v>
      </c>
      <c r="BC56" s="443">
        <v>0.96514161220043526</v>
      </c>
      <c r="BD56" s="443">
        <v>0.96296296296296247</v>
      </c>
      <c r="BE56" s="443">
        <v>0.96078431372548967</v>
      </c>
      <c r="BF56" s="443">
        <v>0.95860566448801687</v>
      </c>
      <c r="BG56" s="443">
        <v>0.95860566448801687</v>
      </c>
      <c r="BH56" s="443">
        <v>0.95860566448801687</v>
      </c>
      <c r="BI56" s="443">
        <v>0.95860566448801687</v>
      </c>
      <c r="BJ56" s="443">
        <v>0.95860566448801687</v>
      </c>
      <c r="BK56" s="443">
        <v>0.95642701525054474</v>
      </c>
      <c r="ER56" s="360"/>
      <c r="ES56" s="360"/>
      <c r="ET56" s="360"/>
      <c r="EU56" s="360"/>
      <c r="EV56" s="360"/>
      <c r="EW56" s="360"/>
      <c r="EX56" s="360"/>
      <c r="EY56" s="360"/>
      <c r="EZ56" s="360"/>
      <c r="FA56" s="360"/>
      <c r="FB56" s="360"/>
      <c r="FC56" s="360"/>
      <c r="FD56" s="360"/>
      <c r="FE56" s="360"/>
      <c r="FF56" s="360"/>
      <c r="FG56" s="360"/>
      <c r="FH56" s="360"/>
      <c r="FI56" s="360"/>
      <c r="FJ56" s="360"/>
      <c r="FK56" s="360"/>
      <c r="FL56" s="360"/>
      <c r="FM56" s="360"/>
      <c r="FN56" s="360"/>
      <c r="FO56" s="360"/>
      <c r="FP56" s="360"/>
      <c r="FQ56" s="360"/>
      <c r="FR56" s="360"/>
      <c r="FS56" s="360"/>
      <c r="FT56" s="360"/>
      <c r="FU56" s="360"/>
      <c r="FV56" s="360"/>
    </row>
    <row r="57" spans="1:178" s="361" customFormat="1">
      <c r="A57" s="424"/>
      <c r="B57" s="424"/>
      <c r="C57" s="424"/>
      <c r="D57" s="424"/>
      <c r="E57" s="424"/>
      <c r="F57" s="424"/>
      <c r="G57" s="436"/>
      <c r="H57" s="425"/>
      <c r="I57" s="425"/>
      <c r="J57" s="425"/>
      <c r="K57" s="425"/>
      <c r="L57" s="425"/>
      <c r="M57" s="425"/>
      <c r="N57" s="425"/>
      <c r="O57" s="425"/>
      <c r="P57" s="425"/>
      <c r="Q57" s="425"/>
      <c r="R57" s="425"/>
      <c r="S57" s="425"/>
      <c r="T57" s="425"/>
      <c r="U57" s="425"/>
      <c r="V57" s="425"/>
      <c r="W57" s="425"/>
      <c r="X57" s="425"/>
      <c r="Y57" s="425"/>
      <c r="Z57" s="425"/>
      <c r="AA57" s="425"/>
      <c r="AB57" s="425"/>
      <c r="AC57" s="425"/>
      <c r="AD57" s="425"/>
      <c r="AE57" s="425"/>
      <c r="AF57" s="425"/>
      <c r="AG57" s="425"/>
      <c r="AH57" s="425"/>
      <c r="AI57" s="425"/>
      <c r="AJ57" s="423"/>
      <c r="AK57" s="355"/>
      <c r="AL57" s="355"/>
      <c r="AM57" s="355"/>
      <c r="AN57" s="355"/>
      <c r="AO57" s="355"/>
      <c r="AP57" s="355"/>
      <c r="AQ57" s="355"/>
      <c r="AR57" s="355"/>
      <c r="AS57" s="355"/>
      <c r="AT57" s="355"/>
      <c r="AU57" s="355"/>
      <c r="AV57" s="355"/>
      <c r="AW57" s="355"/>
      <c r="AX57" s="355"/>
      <c r="AY57" s="355"/>
      <c r="AZ57" s="355"/>
      <c r="BA57" s="355"/>
      <c r="BB57" s="355"/>
      <c r="BC57" s="355"/>
      <c r="BD57" s="355"/>
      <c r="BE57" s="355"/>
      <c r="BF57" s="355"/>
      <c r="BG57" s="355"/>
      <c r="BH57" s="355"/>
      <c r="BI57" s="355"/>
      <c r="BJ57" s="355"/>
      <c r="BK57" s="355"/>
      <c r="ER57" s="360"/>
      <c r="ES57" s="360"/>
      <c r="ET57" s="360"/>
      <c r="EU57" s="360"/>
      <c r="EV57" s="360"/>
      <c r="EW57" s="360"/>
      <c r="EX57" s="360"/>
      <c r="EY57" s="360"/>
      <c r="EZ57" s="360"/>
      <c r="FA57" s="360"/>
      <c r="FB57" s="360"/>
      <c r="FC57" s="360"/>
      <c r="FD57" s="360"/>
      <c r="FE57" s="360"/>
      <c r="FF57" s="360"/>
      <c r="FG57" s="360"/>
      <c r="FH57" s="360"/>
      <c r="FI57" s="360"/>
      <c r="FJ57" s="360"/>
      <c r="FK57" s="360"/>
      <c r="FL57" s="360"/>
      <c r="FM57" s="360"/>
      <c r="FN57" s="360"/>
      <c r="FO57" s="360"/>
      <c r="FP57" s="360"/>
      <c r="FQ57" s="360"/>
      <c r="FR57" s="360"/>
      <c r="FS57" s="360"/>
      <c r="FT57" s="360"/>
      <c r="FU57" s="360"/>
      <c r="FV57" s="360"/>
    </row>
    <row r="58" spans="1:178" ht="14" thickBot="1">
      <c r="A58" s="428" t="s">
        <v>72</v>
      </c>
      <c r="B58" s="428"/>
      <c r="C58" s="428"/>
      <c r="D58" s="428"/>
      <c r="E58" s="428"/>
      <c r="F58" s="428"/>
      <c r="G58" s="435"/>
      <c r="H58" s="428"/>
      <c r="I58" s="428"/>
      <c r="J58" s="428"/>
      <c r="K58" s="428"/>
      <c r="L58" s="428"/>
      <c r="M58" s="428"/>
      <c r="N58" s="428"/>
      <c r="O58" s="428"/>
      <c r="P58" s="428"/>
      <c r="Q58" s="428"/>
      <c r="R58" s="428"/>
      <c r="S58" s="428"/>
      <c r="T58" s="428"/>
      <c r="U58" s="428"/>
      <c r="V58" s="428"/>
      <c r="W58" s="428"/>
      <c r="X58" s="428"/>
      <c r="Y58" s="428"/>
      <c r="Z58" s="428"/>
      <c r="AA58" s="428"/>
      <c r="AB58" s="428"/>
      <c r="AC58" s="428"/>
      <c r="AD58" s="428"/>
      <c r="AE58" s="428"/>
      <c r="AF58" s="428"/>
      <c r="AG58" s="428"/>
      <c r="AH58" s="428"/>
      <c r="AI58" s="428"/>
      <c r="AJ58" s="452"/>
      <c r="AK58" s="453"/>
      <c r="AL58" s="453"/>
      <c r="AM58" s="453"/>
      <c r="AN58" s="453"/>
      <c r="AO58" s="453"/>
      <c r="AP58" s="453"/>
      <c r="AQ58" s="453"/>
      <c r="AR58" s="453"/>
      <c r="AS58" s="453"/>
      <c r="AT58" s="453"/>
      <c r="AU58" s="453"/>
      <c r="AV58" s="453"/>
      <c r="AW58" s="453"/>
      <c r="AX58" s="453"/>
      <c r="AY58" s="453"/>
      <c r="AZ58" s="453"/>
      <c r="BA58" s="453"/>
      <c r="BB58" s="453"/>
      <c r="BC58" s="453"/>
      <c r="BD58" s="453"/>
      <c r="BE58" s="453"/>
      <c r="BF58" s="453"/>
      <c r="BG58" s="453"/>
      <c r="BH58" s="453"/>
      <c r="BI58" s="453"/>
      <c r="BJ58" s="453"/>
      <c r="BK58" s="453"/>
    </row>
    <row r="59" spans="1:178">
      <c r="A59" s="430" t="s">
        <v>395</v>
      </c>
      <c r="B59" s="430" t="s">
        <v>396</v>
      </c>
      <c r="C59" s="427"/>
      <c r="D59" s="427"/>
      <c r="E59" s="427"/>
      <c r="F59" s="427"/>
      <c r="G59" s="486"/>
      <c r="H59" s="427"/>
      <c r="I59" s="427"/>
      <c r="J59" s="427"/>
      <c r="K59" s="427"/>
      <c r="L59" s="427"/>
      <c r="M59" s="427"/>
      <c r="N59" s="427"/>
      <c r="O59" s="427"/>
      <c r="P59" s="427"/>
      <c r="Q59" s="427"/>
      <c r="R59" s="427"/>
      <c r="S59" s="427"/>
      <c r="T59" s="427"/>
      <c r="U59" s="427"/>
      <c r="V59" s="427"/>
      <c r="W59" s="427"/>
      <c r="X59" s="427"/>
      <c r="Y59" s="427"/>
      <c r="Z59" s="427"/>
      <c r="AA59" s="427"/>
      <c r="AB59" s="427"/>
      <c r="AC59" s="427"/>
      <c r="AD59" s="427"/>
      <c r="AE59" s="427"/>
      <c r="AF59" s="427"/>
      <c r="AG59" s="427"/>
      <c r="AH59" s="427"/>
      <c r="AI59" s="427"/>
      <c r="AJ59" s="423"/>
      <c r="AK59" s="367"/>
      <c r="AL59" s="367"/>
      <c r="AM59" s="367"/>
      <c r="AN59" s="367"/>
      <c r="AO59" s="367"/>
      <c r="AP59" s="367"/>
      <c r="AQ59" s="367"/>
      <c r="AR59" s="367"/>
      <c r="AS59" s="367"/>
      <c r="AT59" s="367"/>
      <c r="AU59" s="367"/>
      <c r="AV59" s="367"/>
      <c r="AW59" s="367"/>
      <c r="AX59" s="367"/>
      <c r="AY59" s="367"/>
      <c r="AZ59" s="367"/>
      <c r="BA59" s="367"/>
      <c r="BB59" s="367"/>
      <c r="BC59" s="367"/>
      <c r="BD59" s="367"/>
      <c r="BE59" s="367"/>
      <c r="BF59" s="367"/>
      <c r="BG59" s="367"/>
      <c r="BH59" s="367"/>
      <c r="BI59" s="367"/>
      <c r="BJ59" s="367"/>
      <c r="BK59" s="367"/>
    </row>
    <row r="60" spans="1:178" s="360" customFormat="1">
      <c r="A60" s="426" t="s">
        <v>936</v>
      </c>
      <c r="B60" s="498" t="s">
        <v>1009</v>
      </c>
      <c r="C60" s="488"/>
      <c r="D60" s="488"/>
      <c r="E60" s="488"/>
      <c r="F60" s="488"/>
      <c r="G60" s="500">
        <v>3.9220999999999999E-2</v>
      </c>
      <c r="H60" s="501">
        <v>3.9759000000000003E-2</v>
      </c>
      <c r="I60" s="501">
        <v>3.9094000000000004E-2</v>
      </c>
      <c r="J60" s="501">
        <v>3.8780999999999996E-2</v>
      </c>
      <c r="K60" s="501">
        <v>3.8107000000000002E-2</v>
      </c>
      <c r="L60" s="501">
        <v>3.8378000000000002E-2</v>
      </c>
      <c r="M60" s="501">
        <v>3.8163999999999997E-2</v>
      </c>
      <c r="N60" s="501">
        <v>3.8371000000000002E-2</v>
      </c>
      <c r="O60" s="501">
        <v>3.7804000000000004E-2</v>
      </c>
      <c r="P60" s="501">
        <v>3.8544000000000002E-2</v>
      </c>
      <c r="Q60" s="501">
        <v>3.8418000000000001E-2</v>
      </c>
      <c r="R60" s="501">
        <v>3.9004999999999998E-2</v>
      </c>
      <c r="S60" s="501">
        <v>3.9386000000000004E-2</v>
      </c>
      <c r="T60" s="501">
        <v>3.9845999999999999E-2</v>
      </c>
      <c r="U60" s="501">
        <v>3.9584000000000001E-2</v>
      </c>
      <c r="V60" s="501">
        <v>3.8940999999999996E-2</v>
      </c>
      <c r="W60" s="501">
        <v>3.7831000000000004E-2</v>
      </c>
      <c r="X60" s="501">
        <v>3.7749999999999999E-2</v>
      </c>
      <c r="Y60" s="501">
        <v>3.8554999999999999E-2</v>
      </c>
      <c r="Z60" s="501">
        <v>3.9229E-2</v>
      </c>
      <c r="AA60" s="501">
        <v>3.9169999999999996E-2</v>
      </c>
      <c r="AB60" s="501">
        <v>3.8719999999999997E-2</v>
      </c>
      <c r="AC60" s="501">
        <v>3.9505999999999999E-2</v>
      </c>
      <c r="AD60" s="501">
        <v>4.0848000000000002E-2</v>
      </c>
      <c r="AE60" s="501">
        <v>4.1755000000000007E-2</v>
      </c>
      <c r="AF60" s="501">
        <v>4.2699999999999995E-2</v>
      </c>
      <c r="AG60" s="501">
        <v>3.9E-2</v>
      </c>
      <c r="AH60" s="501">
        <v>3.4000000000000002E-2</v>
      </c>
      <c r="AI60" s="501">
        <v>3.1E-2</v>
      </c>
      <c r="AJ60" s="448"/>
      <c r="AK60" s="455"/>
      <c r="AL60" s="455"/>
      <c r="AM60" s="455"/>
      <c r="AN60" s="455"/>
      <c r="AO60" s="455"/>
      <c r="AP60" s="455"/>
      <c r="AQ60" s="451"/>
      <c r="AR60" s="451"/>
      <c r="AS60" s="451"/>
      <c r="AT60" s="451"/>
      <c r="AU60" s="451"/>
      <c r="AV60" s="451"/>
      <c r="AW60" s="451"/>
      <c r="AX60" s="451"/>
      <c r="AY60" s="451"/>
      <c r="AZ60" s="451"/>
      <c r="BA60" s="451"/>
      <c r="BB60" s="451"/>
      <c r="BC60" s="451"/>
      <c r="BD60" s="451"/>
      <c r="BE60" s="451"/>
      <c r="BF60" s="451"/>
      <c r="BG60" s="451"/>
      <c r="BH60" s="451"/>
      <c r="BI60" s="451"/>
      <c r="BJ60" s="451"/>
      <c r="BK60" s="451"/>
    </row>
    <row r="61" spans="1:178" s="361" customFormat="1">
      <c r="A61" s="424"/>
      <c r="B61" s="424"/>
      <c r="C61" s="433"/>
      <c r="D61" s="433"/>
      <c r="E61" s="433"/>
      <c r="F61" s="433"/>
      <c r="G61" s="436"/>
      <c r="H61" s="425"/>
      <c r="I61" s="425"/>
      <c r="J61" s="425"/>
      <c r="K61" s="425"/>
      <c r="L61" s="462"/>
      <c r="M61" s="462"/>
      <c r="N61" s="462"/>
      <c r="O61" s="462"/>
      <c r="P61" s="462"/>
      <c r="Q61" s="462"/>
      <c r="R61" s="462"/>
      <c r="S61" s="462"/>
      <c r="T61" s="462"/>
      <c r="U61" s="462"/>
      <c r="V61" s="462"/>
      <c r="W61" s="462"/>
      <c r="X61" s="462"/>
      <c r="Y61" s="462"/>
      <c r="Z61" s="462"/>
      <c r="AA61" s="462"/>
      <c r="AB61" s="462"/>
      <c r="AC61" s="462"/>
      <c r="AD61" s="462"/>
      <c r="AE61" s="462"/>
      <c r="AF61" s="462"/>
      <c r="AG61" s="462"/>
      <c r="AH61" s="462"/>
      <c r="AI61" s="462"/>
      <c r="AJ61" s="448">
        <v>1</v>
      </c>
      <c r="AK61" s="455">
        <v>1</v>
      </c>
      <c r="AL61" s="455"/>
      <c r="AM61" s="455"/>
      <c r="AN61" s="449"/>
      <c r="AO61" s="449"/>
      <c r="AP61" s="449"/>
      <c r="AQ61" s="443"/>
      <c r="AR61" s="443"/>
      <c r="AS61" s="443"/>
      <c r="AT61" s="443"/>
      <c r="AU61" s="443"/>
      <c r="AV61" s="443"/>
      <c r="AW61" s="443"/>
      <c r="AX61" s="443"/>
      <c r="AY61" s="443"/>
      <c r="AZ61" s="443"/>
      <c r="BA61" s="443"/>
      <c r="BB61" s="443"/>
      <c r="BC61" s="443"/>
      <c r="BD61" s="443"/>
      <c r="BE61" s="443"/>
      <c r="BF61" s="443"/>
      <c r="BG61" s="443"/>
      <c r="BH61" s="443"/>
      <c r="BI61" s="443"/>
      <c r="BJ61" s="443"/>
      <c r="BK61" s="443"/>
      <c r="ER61" s="360"/>
      <c r="ES61" s="360"/>
      <c r="ET61" s="360"/>
      <c r="EU61" s="360"/>
      <c r="EV61" s="360"/>
      <c r="EW61" s="360"/>
      <c r="EX61" s="360"/>
      <c r="EY61" s="360"/>
      <c r="EZ61" s="360"/>
      <c r="FA61" s="360"/>
      <c r="FB61" s="360"/>
      <c r="FC61" s="360"/>
      <c r="FD61" s="360"/>
      <c r="FE61" s="360"/>
      <c r="FF61" s="360"/>
      <c r="FG61" s="360"/>
      <c r="FH61" s="360"/>
      <c r="FI61" s="360"/>
      <c r="FJ61" s="360"/>
      <c r="FK61" s="360"/>
      <c r="FL61" s="360"/>
      <c r="FM61" s="360"/>
      <c r="FN61" s="360"/>
      <c r="FO61" s="360"/>
      <c r="FP61" s="360"/>
      <c r="FQ61" s="360"/>
      <c r="FR61" s="360"/>
      <c r="FS61" s="360"/>
      <c r="FT61" s="360"/>
      <c r="FU61" s="360"/>
      <c r="FV61" s="360"/>
    </row>
    <row r="62" spans="1:178" ht="14" thickBot="1">
      <c r="A62" s="428" t="s">
        <v>24</v>
      </c>
      <c r="B62" s="428"/>
      <c r="C62" s="428"/>
      <c r="D62" s="428"/>
      <c r="E62" s="428"/>
      <c r="F62" s="428"/>
      <c r="G62" s="435"/>
      <c r="H62" s="428"/>
      <c r="I62" s="428"/>
      <c r="J62" s="428"/>
      <c r="K62" s="428"/>
      <c r="L62" s="428"/>
      <c r="M62" s="428"/>
      <c r="N62" s="428"/>
      <c r="O62" s="428"/>
      <c r="P62" s="428"/>
      <c r="Q62" s="428"/>
      <c r="R62" s="428"/>
      <c r="S62" s="428"/>
      <c r="T62" s="428"/>
      <c r="U62" s="428"/>
      <c r="V62" s="428"/>
      <c r="W62" s="428"/>
      <c r="X62" s="428"/>
      <c r="Y62" s="428"/>
      <c r="Z62" s="428"/>
      <c r="AA62" s="428"/>
      <c r="AB62" s="428"/>
      <c r="AC62" s="428"/>
      <c r="AD62" s="428"/>
      <c r="AE62" s="428"/>
      <c r="AF62" s="428"/>
      <c r="AG62" s="428"/>
      <c r="AH62" s="428"/>
      <c r="AI62" s="428"/>
      <c r="AJ62" s="454"/>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359"/>
    </row>
    <row r="63" spans="1:178">
      <c r="A63" s="430" t="s">
        <v>395</v>
      </c>
      <c r="B63" s="430" t="s">
        <v>396</v>
      </c>
      <c r="C63" s="427"/>
      <c r="D63" s="427"/>
      <c r="E63" s="427"/>
      <c r="F63" s="427"/>
      <c r="G63" s="486"/>
      <c r="H63" s="427"/>
      <c r="I63" s="427"/>
      <c r="J63" s="427"/>
      <c r="K63" s="427"/>
      <c r="L63" s="427"/>
      <c r="M63" s="427"/>
      <c r="N63" s="427"/>
      <c r="O63" s="427"/>
      <c r="P63" s="427"/>
      <c r="Q63" s="427"/>
      <c r="R63" s="427"/>
      <c r="S63" s="427"/>
      <c r="T63" s="427"/>
      <c r="U63" s="427"/>
      <c r="V63" s="427"/>
      <c r="W63" s="427"/>
      <c r="X63" s="427"/>
      <c r="Y63" s="427"/>
      <c r="Z63" s="427"/>
      <c r="AA63" s="427"/>
      <c r="AB63" s="427"/>
      <c r="AC63" s="427"/>
      <c r="AD63" s="427"/>
      <c r="AE63" s="427"/>
      <c r="AF63" s="427"/>
      <c r="AG63" s="427"/>
      <c r="AH63" s="427"/>
      <c r="AI63" s="427"/>
      <c r="AJ63" s="487"/>
      <c r="AK63" s="379"/>
      <c r="AL63" s="379"/>
      <c r="AM63" s="379"/>
      <c r="AN63" s="379"/>
      <c r="AO63" s="379"/>
      <c r="AP63" s="379"/>
      <c r="AQ63" s="379"/>
      <c r="AR63" s="379"/>
      <c r="AS63" s="379"/>
      <c r="AT63" s="379"/>
      <c r="AU63" s="379"/>
      <c r="AV63" s="379"/>
      <c r="AW63" s="379"/>
      <c r="AX63" s="379"/>
      <c r="AY63" s="379"/>
      <c r="AZ63" s="379"/>
      <c r="BA63" s="379"/>
      <c r="BB63" s="379"/>
      <c r="BC63" s="379"/>
      <c r="BD63" s="379"/>
      <c r="BE63" s="379"/>
      <c r="BF63" s="379"/>
      <c r="BG63" s="379"/>
      <c r="BH63" s="379"/>
      <c r="BI63" s="379"/>
      <c r="BJ63" s="379"/>
      <c r="BK63" s="379"/>
      <c r="BL63" s="389"/>
    </row>
    <row r="64" spans="1:178" s="360" customFormat="1">
      <c r="A64" s="426" t="s">
        <v>392</v>
      </c>
      <c r="B64" s="426"/>
      <c r="C64" s="488"/>
      <c r="D64" s="488"/>
      <c r="E64" s="488"/>
      <c r="F64" s="488"/>
      <c r="G64" s="436">
        <v>1</v>
      </c>
      <c r="H64" s="425">
        <v>1.039929506396418</v>
      </c>
      <c r="I64" s="425">
        <v>1.081041723430517</v>
      </c>
      <c r="J64" s="425">
        <v>1.1234226489165411</v>
      </c>
      <c r="K64" s="425">
        <v>1.1668313395825833</v>
      </c>
      <c r="L64" s="462">
        <v>1.2120228016055707</v>
      </c>
      <c r="M64" s="462">
        <v>1.25860162384741</v>
      </c>
      <c r="N64" s="462">
        <v>1.307092525530624</v>
      </c>
      <c r="O64" s="462">
        <v>1.3570100486636256</v>
      </c>
      <c r="P64" s="462">
        <v>1.4096098210591959</v>
      </c>
      <c r="Q64" s="462">
        <v>1.4639789243173902</v>
      </c>
      <c r="R64" s="462">
        <v>1.521139171836043</v>
      </c>
      <c r="S64" s="462">
        <v>1.5809340256327564</v>
      </c>
      <c r="T64" s="462">
        <v>1.6436191035748067</v>
      </c>
      <c r="U64" s="462">
        <v>1.708363187292737</v>
      </c>
      <c r="V64" s="462">
        <v>1.7745617830725788</v>
      </c>
      <c r="W64" s="462">
        <v>1.8415184731996395</v>
      </c>
      <c r="X64" s="462">
        <v>1.9107591193766025</v>
      </c>
      <c r="Y64" s="462">
        <v>1.9838125964643396</v>
      </c>
      <c r="Z64" s="462">
        <v>2.060768813851916</v>
      </c>
      <c r="AA64" s="462">
        <v>2.1404784474108061</v>
      </c>
      <c r="AB64" s="462">
        <v>2.2222486776721131</v>
      </c>
      <c r="AC64" s="462">
        <v>2.308633617487426</v>
      </c>
      <c r="AD64" s="462">
        <v>2.4011043793124514</v>
      </c>
      <c r="AE64" s="462">
        <v>2.4991501884232794</v>
      </c>
      <c r="AF64" s="462">
        <v>3.0663809965526436</v>
      </c>
      <c r="AG64" s="462">
        <v>3.697468916333233</v>
      </c>
      <c r="AH64" s="462">
        <v>4.3544276843167449</v>
      </c>
      <c r="AI64" s="462">
        <v>5.0557221767307148</v>
      </c>
      <c r="AJ64" s="448">
        <v>1.039929506396418</v>
      </c>
      <c r="AK64" s="443">
        <v>1.081041723430517</v>
      </c>
      <c r="AL64" s="443">
        <v>1.1234226489165411</v>
      </c>
      <c r="AM64" s="443">
        <v>1.1668313395825833</v>
      </c>
      <c r="AN64" s="443">
        <v>1.2120228016055707</v>
      </c>
      <c r="AO64" s="443">
        <v>1.25860162384741</v>
      </c>
      <c r="AP64" s="443">
        <v>1.307092525530624</v>
      </c>
      <c r="AQ64" s="443">
        <v>1.3570100486636256</v>
      </c>
      <c r="AR64" s="443">
        <v>1.4096098210591959</v>
      </c>
      <c r="AS64" s="443">
        <v>1.4639789243173902</v>
      </c>
      <c r="AT64" s="443">
        <v>1.521139171836043</v>
      </c>
      <c r="AU64" s="443">
        <v>1.5809340256327564</v>
      </c>
      <c r="AV64" s="443">
        <v>1.6436191035748067</v>
      </c>
      <c r="AW64" s="443">
        <v>1.708363187292737</v>
      </c>
      <c r="AX64" s="443">
        <v>1.7745617830725788</v>
      </c>
      <c r="AY64" s="443">
        <v>1.8415184731996395</v>
      </c>
      <c r="AZ64" s="443">
        <v>1.9107591193766025</v>
      </c>
      <c r="BA64" s="443">
        <v>1.9838125964643396</v>
      </c>
      <c r="BB64" s="443">
        <v>2.060768813851916</v>
      </c>
      <c r="BC64" s="443">
        <v>2.1404784474108061</v>
      </c>
      <c r="BD64" s="443">
        <v>2.2222486776721131</v>
      </c>
      <c r="BE64" s="443">
        <v>2.308633617487426</v>
      </c>
      <c r="BF64" s="443">
        <v>2.4011043793124514</v>
      </c>
      <c r="BG64" s="443">
        <v>2.4991501884232794</v>
      </c>
      <c r="BH64" s="443">
        <v>3.0663809965526436</v>
      </c>
      <c r="BI64" s="443">
        <v>3.697468916333233</v>
      </c>
      <c r="BJ64" s="443">
        <v>4.3544276843167449</v>
      </c>
      <c r="BK64" s="443">
        <v>5.0557221767307148</v>
      </c>
    </row>
    <row r="65" spans="1:178" s="361" customFormat="1">
      <c r="A65" s="424"/>
      <c r="B65" s="424"/>
      <c r="C65" s="433"/>
      <c r="D65" s="433"/>
      <c r="E65" s="433"/>
      <c r="F65" s="433"/>
      <c r="G65" s="436"/>
      <c r="H65" s="425"/>
      <c r="I65" s="425"/>
      <c r="J65" s="425"/>
      <c r="K65" s="425"/>
      <c r="L65" s="462"/>
      <c r="M65" s="462"/>
      <c r="N65" s="462"/>
      <c r="O65" s="462"/>
      <c r="P65" s="462"/>
      <c r="Q65" s="462"/>
      <c r="R65" s="462"/>
      <c r="S65" s="462"/>
      <c r="T65" s="462"/>
      <c r="U65" s="462"/>
      <c r="V65" s="462"/>
      <c r="W65" s="462"/>
      <c r="X65" s="462"/>
      <c r="Y65" s="462"/>
      <c r="Z65" s="462"/>
      <c r="AA65" s="462"/>
      <c r="AB65" s="462"/>
      <c r="AC65" s="462"/>
      <c r="AD65" s="462"/>
      <c r="AE65" s="462"/>
      <c r="AF65" s="462"/>
      <c r="AG65" s="462"/>
      <c r="AH65" s="462"/>
      <c r="AI65" s="462"/>
      <c r="AJ65" s="448"/>
      <c r="AK65" s="455"/>
      <c r="AL65" s="455"/>
      <c r="AM65" s="455"/>
      <c r="AN65" s="449"/>
      <c r="AO65" s="449"/>
      <c r="AP65" s="449"/>
      <c r="AQ65" s="443"/>
      <c r="AR65" s="443"/>
      <c r="AS65" s="443"/>
      <c r="AT65" s="443"/>
      <c r="AU65" s="443"/>
      <c r="AV65" s="443"/>
      <c r="AW65" s="443"/>
      <c r="AX65" s="443"/>
      <c r="AY65" s="443"/>
      <c r="AZ65" s="443"/>
      <c r="BA65" s="443"/>
      <c r="BB65" s="443"/>
      <c r="BC65" s="443"/>
      <c r="BD65" s="443"/>
      <c r="BE65" s="443"/>
      <c r="BF65" s="443"/>
      <c r="BG65" s="443"/>
      <c r="BH65" s="443"/>
      <c r="BI65" s="443"/>
      <c r="BJ65" s="443"/>
      <c r="BK65" s="443"/>
      <c r="ER65" s="360"/>
      <c r="ES65" s="360"/>
      <c r="ET65" s="360"/>
      <c r="EU65" s="360"/>
      <c r="EV65" s="360"/>
      <c r="EW65" s="360"/>
      <c r="EX65" s="360"/>
      <c r="EY65" s="360"/>
      <c r="EZ65" s="360"/>
      <c r="FA65" s="360"/>
      <c r="FB65" s="360"/>
      <c r="FC65" s="360"/>
      <c r="FD65" s="360"/>
      <c r="FE65" s="360"/>
      <c r="FF65" s="360"/>
      <c r="FG65" s="360"/>
      <c r="FH65" s="360"/>
      <c r="FI65" s="360"/>
      <c r="FJ65" s="360"/>
      <c r="FK65" s="360"/>
      <c r="FL65" s="360"/>
      <c r="FM65" s="360"/>
      <c r="FN65" s="360"/>
      <c r="FO65" s="360"/>
      <c r="FP65" s="360"/>
      <c r="FQ65" s="360"/>
      <c r="FR65" s="360"/>
      <c r="FS65" s="360"/>
      <c r="FT65" s="360"/>
      <c r="FU65" s="360"/>
      <c r="FV65" s="360"/>
    </row>
    <row r="66" spans="1:178" ht="14" thickBot="1">
      <c r="A66" s="428" t="s">
        <v>66</v>
      </c>
      <c r="B66" s="428"/>
      <c r="C66" s="428"/>
      <c r="D66" s="428"/>
      <c r="E66" s="428"/>
      <c r="F66" s="428"/>
      <c r="G66" s="435"/>
      <c r="H66" s="428"/>
      <c r="I66" s="428"/>
      <c r="J66" s="428"/>
      <c r="K66" s="428"/>
      <c r="L66" s="428"/>
      <c r="M66" s="428"/>
      <c r="N66" s="428"/>
      <c r="O66" s="428"/>
      <c r="P66" s="428"/>
      <c r="Q66" s="428"/>
      <c r="R66" s="428"/>
      <c r="S66" s="428"/>
      <c r="T66" s="428"/>
      <c r="U66" s="428"/>
      <c r="V66" s="428"/>
      <c r="W66" s="428"/>
      <c r="X66" s="428"/>
      <c r="Y66" s="428"/>
      <c r="Z66" s="428"/>
      <c r="AA66" s="428"/>
      <c r="AB66" s="428"/>
      <c r="AC66" s="428"/>
      <c r="AD66" s="428"/>
      <c r="AE66" s="428"/>
      <c r="AF66" s="428"/>
      <c r="AG66" s="428"/>
      <c r="AH66" s="428"/>
      <c r="AI66" s="428"/>
      <c r="AJ66" s="454"/>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359"/>
    </row>
    <row r="67" spans="1:178">
      <c r="A67" s="430" t="s">
        <v>395</v>
      </c>
      <c r="B67" s="430" t="s">
        <v>396</v>
      </c>
      <c r="C67" s="427"/>
      <c r="D67" s="427"/>
      <c r="E67" s="427"/>
      <c r="F67" s="427"/>
      <c r="G67" s="486"/>
      <c r="H67" s="427"/>
      <c r="I67" s="427"/>
      <c r="J67" s="427"/>
      <c r="K67" s="427"/>
      <c r="L67" s="427"/>
      <c r="M67" s="427"/>
      <c r="N67" s="427"/>
      <c r="O67" s="427"/>
      <c r="P67" s="427"/>
      <c r="Q67" s="427"/>
      <c r="R67" s="427"/>
      <c r="S67" s="427"/>
      <c r="T67" s="427"/>
      <c r="U67" s="427"/>
      <c r="V67" s="427"/>
      <c r="W67" s="427"/>
      <c r="X67" s="427"/>
      <c r="Y67" s="427"/>
      <c r="Z67" s="427"/>
      <c r="AA67" s="427"/>
      <c r="AB67" s="427"/>
      <c r="AC67" s="427"/>
      <c r="AD67" s="427"/>
      <c r="AE67" s="427"/>
      <c r="AF67" s="427"/>
      <c r="AG67" s="427"/>
      <c r="AH67" s="427"/>
      <c r="AI67" s="427"/>
      <c r="AJ67" s="487"/>
      <c r="AK67" s="379"/>
      <c r="AL67" s="379"/>
      <c r="AM67" s="379"/>
      <c r="AN67" s="379"/>
      <c r="AO67" s="379"/>
      <c r="AP67" s="379"/>
      <c r="AQ67" s="379"/>
      <c r="AR67" s="379"/>
      <c r="AS67" s="379"/>
      <c r="AT67" s="379"/>
      <c r="AU67" s="379"/>
      <c r="AV67" s="379"/>
      <c r="AW67" s="379"/>
      <c r="AX67" s="379"/>
      <c r="AY67" s="379"/>
      <c r="AZ67" s="379"/>
      <c r="BA67" s="379"/>
      <c r="BB67" s="379"/>
      <c r="BC67" s="379"/>
      <c r="BD67" s="379"/>
      <c r="BE67" s="379"/>
      <c r="BF67" s="379"/>
      <c r="BG67" s="379"/>
      <c r="BH67" s="379"/>
      <c r="BI67" s="379"/>
      <c r="BJ67" s="379"/>
      <c r="BK67" s="379"/>
      <c r="BL67" s="389"/>
    </row>
    <row r="68" spans="1:178" s="360" customFormat="1">
      <c r="A68" s="426" t="s">
        <v>935</v>
      </c>
      <c r="B68" s="426"/>
      <c r="C68" s="488"/>
      <c r="D68" s="488"/>
      <c r="E68" s="488"/>
      <c r="F68" s="488"/>
      <c r="G68" s="436">
        <v>1</v>
      </c>
      <c r="H68" s="425">
        <v>1.0376369999999999</v>
      </c>
      <c r="I68" s="425">
        <v>1.0754049115259998</v>
      </c>
      <c r="J68" s="425">
        <v>1.1134828486333126</v>
      </c>
      <c r="K68" s="425">
        <v>1.1521930798660496</v>
      </c>
      <c r="L68" s="462">
        <v>1.1919955898100223</v>
      </c>
      <c r="M68" s="462">
        <v>1.2324638400840724</v>
      </c>
      <c r="N68" s="462">
        <v>1.2740853764275515</v>
      </c>
      <c r="O68" s="462">
        <v>1.3172220850172591</v>
      </c>
      <c r="P68" s="462">
        <v>1.3628611958189372</v>
      </c>
      <c r="Q68" s="462">
        <v>1.4100393618346012</v>
      </c>
      <c r="R68" s="462">
        <v>1.4598278517009808</v>
      </c>
      <c r="S68" s="462">
        <v>1.5119787418751469</v>
      </c>
      <c r="T68" s="462">
        <v>1.5666866686924155</v>
      </c>
      <c r="U68" s="462">
        <v>1.6233443253790081</v>
      </c>
      <c r="V68" s="462">
        <v>1.681312327893967</v>
      </c>
      <c r="W68" s="462">
        <v>1.7401952482414698</v>
      </c>
      <c r="X68" s="462">
        <v>1.8017668365147494</v>
      </c>
      <c r="Y68" s="462">
        <v>1.8667763857430382</v>
      </c>
      <c r="Z68" s="462">
        <v>1.9352497435720928</v>
      </c>
      <c r="AA68" s="462">
        <v>2.0062598624129837</v>
      </c>
      <c r="AB68" s="462">
        <v>2.0790068450240784</v>
      </c>
      <c r="AC68" s="462">
        <v>2.1562045271935122</v>
      </c>
      <c r="AD68" s="462">
        <v>2.2400140409609968</v>
      </c>
      <c r="AE68" s="462">
        <v>2.3299707648319496</v>
      </c>
      <c r="AF68" s="462">
        <v>2.3299707648319496</v>
      </c>
      <c r="AG68" s="462">
        <v>2.3299707648319496</v>
      </c>
      <c r="AH68" s="462">
        <v>2.3299707648319496</v>
      </c>
      <c r="AI68" s="462">
        <v>2.3299707648319496</v>
      </c>
      <c r="AJ68" s="448">
        <v>1.0376369999999999</v>
      </c>
      <c r="AK68" s="455">
        <v>1.0754049115259998</v>
      </c>
      <c r="AL68" s="455">
        <v>1.1134828486333126</v>
      </c>
      <c r="AM68" s="455">
        <v>1.1521930798660496</v>
      </c>
      <c r="AN68" s="455">
        <v>1.1919955898100223</v>
      </c>
      <c r="AO68" s="455">
        <v>1.2324638400840724</v>
      </c>
      <c r="AP68" s="455">
        <v>1.2740853764275515</v>
      </c>
      <c r="AQ68" s="451">
        <v>1.3172220850172591</v>
      </c>
      <c r="AR68" s="451">
        <v>1.3628611958189372</v>
      </c>
      <c r="AS68" s="451">
        <v>1.4100393618346012</v>
      </c>
      <c r="AT68" s="451">
        <v>1.4598278517009808</v>
      </c>
      <c r="AU68" s="451">
        <v>1.5119787418751469</v>
      </c>
      <c r="AV68" s="451">
        <v>1.5666866686924155</v>
      </c>
      <c r="AW68" s="451">
        <v>1.6233443253790081</v>
      </c>
      <c r="AX68" s="451">
        <v>1.681312327893967</v>
      </c>
      <c r="AY68" s="451">
        <v>1.7401952482414698</v>
      </c>
      <c r="AZ68" s="451">
        <v>1.8017668365147494</v>
      </c>
      <c r="BA68" s="451">
        <v>1.8667763857430382</v>
      </c>
      <c r="BB68" s="451">
        <v>1.9352497435720928</v>
      </c>
      <c r="BC68" s="451">
        <v>2.0062598624129837</v>
      </c>
      <c r="BD68" s="451">
        <v>2.0790068450240784</v>
      </c>
      <c r="BE68" s="451">
        <v>2.1562045271935122</v>
      </c>
      <c r="BF68" s="451">
        <v>2.2400140409609968</v>
      </c>
      <c r="BG68" s="451">
        <v>2.3299707648319496</v>
      </c>
      <c r="BH68" s="451">
        <v>2.3299707648319496</v>
      </c>
      <c r="BI68" s="451">
        <v>2.3299707648319496</v>
      </c>
      <c r="BJ68" s="451">
        <v>2.3299707648319496</v>
      </c>
      <c r="BK68" s="451">
        <v>2.3299707648319496</v>
      </c>
    </row>
    <row r="69" spans="1:178" s="361" customFormat="1">
      <c r="A69" s="424"/>
      <c r="B69" s="424"/>
      <c r="C69" s="433"/>
      <c r="D69" s="433"/>
      <c r="E69" s="433"/>
      <c r="F69" s="433"/>
      <c r="G69" s="436"/>
      <c r="H69" s="425"/>
      <c r="I69" s="425"/>
      <c r="J69" s="425"/>
      <c r="K69" s="425"/>
      <c r="L69" s="462"/>
      <c r="M69" s="462"/>
      <c r="N69" s="462"/>
      <c r="O69" s="462"/>
      <c r="P69" s="462"/>
      <c r="Q69" s="462"/>
      <c r="R69" s="462"/>
      <c r="S69" s="462"/>
      <c r="T69" s="462"/>
      <c r="U69" s="462"/>
      <c r="V69" s="462"/>
      <c r="W69" s="462"/>
      <c r="X69" s="462"/>
      <c r="Y69" s="462"/>
      <c r="Z69" s="462"/>
      <c r="AA69" s="462"/>
      <c r="AB69" s="462"/>
      <c r="AC69" s="462"/>
      <c r="AD69" s="462"/>
      <c r="AE69" s="462"/>
      <c r="AF69" s="462"/>
      <c r="AG69" s="462"/>
      <c r="AH69" s="462"/>
      <c r="AI69" s="462"/>
      <c r="AJ69" s="448"/>
      <c r="AK69" s="455"/>
      <c r="AL69" s="455"/>
      <c r="AM69" s="455"/>
      <c r="AN69" s="449"/>
      <c r="AO69" s="449"/>
      <c r="AP69" s="449"/>
      <c r="AQ69" s="443"/>
      <c r="AR69" s="443"/>
      <c r="AS69" s="443"/>
      <c r="AT69" s="443"/>
      <c r="AU69" s="443"/>
      <c r="AV69" s="443"/>
      <c r="AW69" s="443"/>
      <c r="AX69" s="443"/>
      <c r="AY69" s="443"/>
      <c r="AZ69" s="443"/>
      <c r="BA69" s="443"/>
      <c r="BB69" s="443"/>
      <c r="BC69" s="443"/>
      <c r="BD69" s="443"/>
      <c r="BE69" s="443"/>
      <c r="BF69" s="443"/>
      <c r="BG69" s="443"/>
      <c r="BH69" s="443"/>
      <c r="BI69" s="443"/>
      <c r="BJ69" s="443"/>
      <c r="BK69" s="443"/>
      <c r="ER69" s="360"/>
      <c r="ES69" s="360"/>
      <c r="ET69" s="360"/>
      <c r="EU69" s="360"/>
      <c r="EV69" s="360"/>
      <c r="EW69" s="360"/>
      <c r="EX69" s="360"/>
      <c r="EY69" s="360"/>
      <c r="EZ69" s="360"/>
      <c r="FA69" s="360"/>
      <c r="FB69" s="360"/>
      <c r="FC69" s="360"/>
      <c r="FD69" s="360"/>
      <c r="FE69" s="360"/>
      <c r="FF69" s="360"/>
      <c r="FG69" s="360"/>
      <c r="FH69" s="360"/>
      <c r="FI69" s="360"/>
      <c r="FJ69" s="360"/>
      <c r="FK69" s="360"/>
      <c r="FL69" s="360"/>
      <c r="FM69" s="360"/>
      <c r="FN69" s="360"/>
      <c r="FO69" s="360"/>
      <c r="FP69" s="360"/>
      <c r="FQ69" s="360"/>
      <c r="FR69" s="360"/>
      <c r="FS69" s="360"/>
      <c r="FT69" s="360"/>
      <c r="FU69" s="360"/>
      <c r="FV69" s="360"/>
    </row>
    <row r="70" spans="1:178" s="361" customFormat="1">
      <c r="A70" s="424"/>
      <c r="B70" s="424"/>
      <c r="C70" s="433"/>
      <c r="D70" s="433"/>
      <c r="E70" s="433"/>
      <c r="F70" s="433"/>
      <c r="G70" s="436"/>
      <c r="H70" s="425"/>
      <c r="I70" s="425"/>
      <c r="J70" s="425"/>
      <c r="K70" s="425"/>
      <c r="L70" s="462"/>
      <c r="M70" s="462"/>
      <c r="N70" s="462"/>
      <c r="O70" s="462"/>
      <c r="P70" s="462"/>
      <c r="Q70" s="462"/>
      <c r="R70" s="462"/>
      <c r="S70" s="462"/>
      <c r="T70" s="462"/>
      <c r="U70" s="462"/>
      <c r="V70" s="462"/>
      <c r="W70" s="462"/>
      <c r="X70" s="462"/>
      <c r="Y70" s="462"/>
      <c r="Z70" s="462"/>
      <c r="AA70" s="462"/>
      <c r="AB70" s="462"/>
      <c r="AC70" s="462"/>
      <c r="AD70" s="462"/>
      <c r="AE70" s="462"/>
      <c r="AF70" s="462"/>
      <c r="AG70" s="462"/>
      <c r="AH70" s="462"/>
      <c r="AI70" s="462"/>
      <c r="AJ70" s="448"/>
      <c r="AK70" s="455"/>
      <c r="AL70" s="455"/>
      <c r="AM70" s="455"/>
      <c r="AN70" s="449"/>
      <c r="AO70" s="449"/>
      <c r="AP70" s="449"/>
      <c r="AQ70" s="443"/>
      <c r="AR70" s="443"/>
      <c r="AS70" s="443"/>
      <c r="AT70" s="443"/>
      <c r="AU70" s="443"/>
      <c r="AV70" s="443"/>
      <c r="AW70" s="443"/>
      <c r="AX70" s="443"/>
      <c r="AY70" s="443"/>
      <c r="AZ70" s="443"/>
      <c r="BA70" s="443"/>
      <c r="BB70" s="443"/>
      <c r="BC70" s="443"/>
      <c r="BD70" s="443"/>
      <c r="BE70" s="443"/>
      <c r="BF70" s="443"/>
      <c r="BG70" s="443"/>
      <c r="BH70" s="443"/>
      <c r="BI70" s="443"/>
      <c r="BJ70" s="443"/>
      <c r="BK70" s="443"/>
      <c r="ER70" s="360"/>
      <c r="ES70" s="360"/>
      <c r="ET70" s="360"/>
      <c r="EU70" s="360"/>
      <c r="EV70" s="360"/>
      <c r="EW70" s="360"/>
      <c r="EX70" s="360"/>
      <c r="EY70" s="360"/>
      <c r="EZ70" s="360"/>
      <c r="FA70" s="360"/>
      <c r="FB70" s="360"/>
      <c r="FC70" s="360"/>
      <c r="FD70" s="360"/>
      <c r="FE70" s="360"/>
      <c r="FF70" s="360"/>
      <c r="FG70" s="360"/>
      <c r="FH70" s="360"/>
      <c r="FI70" s="360"/>
      <c r="FJ70" s="360"/>
      <c r="FK70" s="360"/>
      <c r="FL70" s="360"/>
      <c r="FM70" s="360"/>
      <c r="FN70" s="360"/>
      <c r="FO70" s="360"/>
      <c r="FP70" s="360"/>
      <c r="FQ70" s="360"/>
      <c r="FR70" s="360"/>
      <c r="FS70" s="360"/>
      <c r="FT70" s="360"/>
      <c r="FU70" s="360"/>
      <c r="FV70" s="360"/>
    </row>
    <row r="71" spans="1:178" s="361" customFormat="1">
      <c r="A71" s="424"/>
      <c r="B71" s="424"/>
      <c r="C71" s="433"/>
      <c r="D71" s="433"/>
      <c r="E71" s="433"/>
      <c r="F71" s="433"/>
      <c r="G71" s="436"/>
      <c r="H71" s="425"/>
      <c r="I71" s="425"/>
      <c r="J71" s="425"/>
      <c r="K71" s="425"/>
      <c r="L71" s="462"/>
      <c r="M71" s="462"/>
      <c r="N71" s="462"/>
      <c r="O71" s="462"/>
      <c r="P71" s="462"/>
      <c r="Q71" s="462"/>
      <c r="R71" s="462"/>
      <c r="S71" s="462"/>
      <c r="T71" s="462"/>
      <c r="U71" s="462"/>
      <c r="V71" s="462"/>
      <c r="W71" s="462"/>
      <c r="X71" s="462"/>
      <c r="Y71" s="462"/>
      <c r="Z71" s="462"/>
      <c r="AA71" s="462"/>
      <c r="AB71" s="462"/>
      <c r="AC71" s="462"/>
      <c r="AD71" s="462"/>
      <c r="AE71" s="462"/>
      <c r="AF71" s="462"/>
      <c r="AG71" s="462"/>
      <c r="AH71" s="462"/>
      <c r="AI71" s="462"/>
      <c r="AJ71" s="448"/>
      <c r="AK71" s="455"/>
      <c r="AL71" s="455"/>
      <c r="AM71" s="455"/>
      <c r="AN71" s="449"/>
      <c r="AO71" s="449"/>
      <c r="AP71" s="449"/>
      <c r="AQ71" s="443"/>
      <c r="AR71" s="443"/>
      <c r="AS71" s="443"/>
      <c r="AT71" s="443"/>
      <c r="AU71" s="443"/>
      <c r="AV71" s="443"/>
      <c r="AW71" s="443"/>
      <c r="AX71" s="443"/>
      <c r="AY71" s="443"/>
      <c r="AZ71" s="443"/>
      <c r="BA71" s="443"/>
      <c r="BB71" s="443"/>
      <c r="BC71" s="443"/>
      <c r="BD71" s="443"/>
      <c r="BE71" s="443"/>
      <c r="BF71" s="443"/>
      <c r="BG71" s="443"/>
      <c r="BH71" s="443"/>
      <c r="BI71" s="443"/>
      <c r="BJ71" s="443"/>
      <c r="BK71" s="443"/>
      <c r="ER71" s="360"/>
      <c r="ES71" s="360"/>
      <c r="ET71" s="360"/>
      <c r="EU71" s="360"/>
      <c r="EV71" s="360"/>
      <c r="EW71" s="360"/>
      <c r="EX71" s="360"/>
      <c r="EY71" s="360"/>
      <c r="EZ71" s="360"/>
      <c r="FA71" s="360"/>
      <c r="FB71" s="360"/>
      <c r="FC71" s="360"/>
      <c r="FD71" s="360"/>
      <c r="FE71" s="360"/>
      <c r="FF71" s="360"/>
      <c r="FG71" s="360"/>
      <c r="FH71" s="360"/>
      <c r="FI71" s="360"/>
      <c r="FJ71" s="360"/>
      <c r="FK71" s="360"/>
      <c r="FL71" s="360"/>
      <c r="FM71" s="360"/>
      <c r="FN71" s="360"/>
      <c r="FO71" s="360"/>
      <c r="FP71" s="360"/>
      <c r="FQ71" s="360"/>
      <c r="FR71" s="360"/>
      <c r="FS71" s="360"/>
      <c r="FT71" s="360"/>
      <c r="FU71" s="360"/>
      <c r="FV71" s="360"/>
    </row>
    <row r="72" spans="1:178" s="361" customFormat="1">
      <c r="A72" s="424"/>
      <c r="B72" s="424"/>
      <c r="C72" s="433"/>
      <c r="D72" s="433"/>
      <c r="E72" s="433"/>
      <c r="F72" s="433"/>
      <c r="G72" s="436"/>
      <c r="H72" s="425"/>
      <c r="I72" s="425"/>
      <c r="J72" s="425"/>
      <c r="K72" s="425"/>
      <c r="L72" s="462"/>
      <c r="M72" s="462"/>
      <c r="N72" s="462"/>
      <c r="O72" s="462"/>
      <c r="P72" s="462"/>
      <c r="Q72" s="462"/>
      <c r="R72" s="462"/>
      <c r="S72" s="462"/>
      <c r="T72" s="462"/>
      <c r="U72" s="462"/>
      <c r="V72" s="462"/>
      <c r="W72" s="462"/>
      <c r="X72" s="462"/>
      <c r="Y72" s="462"/>
      <c r="Z72" s="462"/>
      <c r="AA72" s="462"/>
      <c r="AB72" s="462"/>
      <c r="AC72" s="462"/>
      <c r="AD72" s="462"/>
      <c r="AE72" s="462"/>
      <c r="AF72" s="462"/>
      <c r="AG72" s="462"/>
      <c r="AH72" s="462"/>
      <c r="AI72" s="462"/>
      <c r="AJ72" s="448"/>
      <c r="AK72" s="455"/>
      <c r="AL72" s="455"/>
      <c r="AM72" s="455"/>
      <c r="AN72" s="449"/>
      <c r="AO72" s="449"/>
      <c r="AP72" s="449"/>
      <c r="AQ72" s="443"/>
      <c r="AR72" s="443"/>
      <c r="AS72" s="443"/>
      <c r="AT72" s="443"/>
      <c r="AU72" s="443"/>
      <c r="AV72" s="443"/>
      <c r="AW72" s="443"/>
      <c r="AX72" s="443"/>
      <c r="AY72" s="443"/>
      <c r="AZ72" s="443"/>
      <c r="BA72" s="443"/>
      <c r="BB72" s="443"/>
      <c r="BC72" s="443"/>
      <c r="BD72" s="443"/>
      <c r="BE72" s="443"/>
      <c r="BF72" s="443"/>
      <c r="BG72" s="443"/>
      <c r="BH72" s="443"/>
      <c r="BI72" s="443"/>
      <c r="BJ72" s="443"/>
      <c r="BK72" s="443"/>
      <c r="ER72" s="360"/>
      <c r="ES72" s="360"/>
      <c r="ET72" s="360"/>
      <c r="EU72" s="360"/>
      <c r="EV72" s="360"/>
      <c r="EW72" s="360"/>
      <c r="EX72" s="360"/>
      <c r="EY72" s="360"/>
      <c r="EZ72" s="360"/>
      <c r="FA72" s="360"/>
      <c r="FB72" s="360"/>
      <c r="FC72" s="360"/>
      <c r="FD72" s="360"/>
      <c r="FE72" s="360"/>
      <c r="FF72" s="360"/>
      <c r="FG72" s="360"/>
      <c r="FH72" s="360"/>
      <c r="FI72" s="360"/>
      <c r="FJ72" s="360"/>
      <c r="FK72" s="360"/>
      <c r="FL72" s="360"/>
      <c r="FM72" s="360"/>
      <c r="FN72" s="360"/>
      <c r="FO72" s="360"/>
      <c r="FP72" s="360"/>
      <c r="FQ72" s="360"/>
      <c r="FR72" s="360"/>
      <c r="FS72" s="360"/>
      <c r="FT72" s="360"/>
      <c r="FU72" s="360"/>
      <c r="FV72" s="360"/>
    </row>
    <row r="73" spans="1:178">
      <c r="H73" s="425"/>
    </row>
    <row r="74" spans="1:178">
      <c r="A74" s="426"/>
      <c r="H74" s="425"/>
      <c r="AJ74" s="464"/>
    </row>
    <row r="75" spans="1:178">
      <c r="A75" s="426"/>
      <c r="H75" s="425"/>
    </row>
    <row r="76" spans="1:178">
      <c r="A76" s="426"/>
      <c r="H76" s="425"/>
    </row>
    <row r="77" spans="1:178">
      <c r="A77" s="426"/>
      <c r="H77" s="425"/>
    </row>
    <row r="78" spans="1:178">
      <c r="A78" s="426"/>
      <c r="H78" s="425"/>
    </row>
    <row r="79" spans="1:178">
      <c r="A79" s="426"/>
      <c r="H79" s="425"/>
    </row>
    <row r="80" spans="1:178">
      <c r="A80" s="426"/>
      <c r="H80" s="425"/>
    </row>
    <row r="81" spans="1:8">
      <c r="A81" s="426"/>
      <c r="H81" s="425"/>
    </row>
    <row r="82" spans="1:8">
      <c r="H82" s="425"/>
    </row>
    <row r="83" spans="1:8">
      <c r="H83" s="425"/>
    </row>
    <row r="84" spans="1:8">
      <c r="H84" s="425"/>
    </row>
    <row r="85" spans="1:8">
      <c r="H85" s="425"/>
    </row>
    <row r="86" spans="1:8">
      <c r="H86" s="425"/>
    </row>
    <row r="87" spans="1:8">
      <c r="H87" s="425"/>
    </row>
    <row r="88" spans="1:8">
      <c r="H88" s="425"/>
    </row>
    <row r="89" spans="1:8">
      <c r="H89" s="425"/>
    </row>
    <row r="90" spans="1:8">
      <c r="H90" s="425"/>
    </row>
    <row r="91" spans="1:8">
      <c r="H91" s="425"/>
    </row>
    <row r="92" spans="1:8">
      <c r="H92" s="425"/>
    </row>
    <row r="93" spans="1:8">
      <c r="H93" s="425"/>
    </row>
    <row r="94" spans="1:8">
      <c r="H94" s="425"/>
    </row>
    <row r="95" spans="1:8">
      <c r="H95" s="425"/>
    </row>
    <row r="96" spans="1:8">
      <c r="H96" s="425"/>
    </row>
    <row r="97" spans="8:8">
      <c r="H97" s="425"/>
    </row>
    <row r="98" spans="8:8">
      <c r="H98" s="425"/>
    </row>
    <row r="99" spans="8:8">
      <c r="H99" s="425"/>
    </row>
    <row r="100" spans="8:8">
      <c r="H100" s="425"/>
    </row>
    <row r="101" spans="8:8">
      <c r="H101" s="425"/>
    </row>
    <row r="102" spans="8:8">
      <c r="H102" s="425"/>
    </row>
    <row r="103" spans="8:8">
      <c r="H103" s="425"/>
    </row>
    <row r="104" spans="8:8">
      <c r="H104" s="425"/>
    </row>
    <row r="105" spans="8:8">
      <c r="H105" s="425"/>
    </row>
    <row r="106" spans="8:8">
      <c r="H106" s="425"/>
    </row>
    <row r="107" spans="8:8">
      <c r="H107" s="425"/>
    </row>
    <row r="108" spans="8:8">
      <c r="H108" s="425"/>
    </row>
    <row r="109" spans="8:8">
      <c r="H109" s="425"/>
    </row>
    <row r="110" spans="8:8">
      <c r="H110" s="425"/>
    </row>
    <row r="111" spans="8:8">
      <c r="H111" s="425"/>
    </row>
    <row r="112" spans="8:8">
      <c r="H112" s="425"/>
    </row>
    <row r="113" spans="8:8">
      <c r="H113" s="425"/>
    </row>
    <row r="114" spans="8:8">
      <c r="H114" s="425"/>
    </row>
    <row r="115" spans="8:8">
      <c r="H115" s="425"/>
    </row>
    <row r="116" spans="8:8">
      <c r="H116" s="425"/>
    </row>
    <row r="117" spans="8:8">
      <c r="H117" s="425"/>
    </row>
    <row r="118" spans="8:8">
      <c r="H118" s="425"/>
    </row>
    <row r="119" spans="8:8">
      <c r="H119" s="425"/>
    </row>
    <row r="120" spans="8:8">
      <c r="H120" s="425"/>
    </row>
    <row r="121" spans="8:8">
      <c r="H121" s="425"/>
    </row>
    <row r="122" spans="8:8">
      <c r="H122" s="425"/>
    </row>
    <row r="123" spans="8:8">
      <c r="H123" s="425"/>
    </row>
    <row r="124" spans="8:8">
      <c r="H124" s="425"/>
    </row>
    <row r="125" spans="8:8">
      <c r="H125" s="425"/>
    </row>
    <row r="126" spans="8:8">
      <c r="H126" s="425"/>
    </row>
    <row r="127" spans="8:8">
      <c r="H127" s="425"/>
    </row>
    <row r="128" spans="8:8">
      <c r="H128" s="425"/>
    </row>
    <row r="129" spans="8:8">
      <c r="H129" s="425"/>
    </row>
    <row r="130" spans="8:8">
      <c r="H130" s="425"/>
    </row>
    <row r="131" spans="8:8">
      <c r="H131" s="425"/>
    </row>
    <row r="132" spans="8:8">
      <c r="H132" s="425"/>
    </row>
    <row r="133" spans="8:8">
      <c r="H133" s="425"/>
    </row>
    <row r="134" spans="8:8">
      <c r="H134" s="425"/>
    </row>
    <row r="135" spans="8:8">
      <c r="H135" s="425"/>
    </row>
    <row r="136" spans="8:8">
      <c r="H136" s="425"/>
    </row>
    <row r="137" spans="8:8">
      <c r="H137" s="425"/>
    </row>
    <row r="138" spans="8:8">
      <c r="H138" s="425"/>
    </row>
    <row r="139" spans="8:8">
      <c r="H139" s="425"/>
    </row>
    <row r="140" spans="8:8">
      <c r="H140" s="425"/>
    </row>
    <row r="141" spans="8:8">
      <c r="H141" s="425"/>
    </row>
    <row r="142" spans="8:8">
      <c r="H142" s="425"/>
    </row>
    <row r="143" spans="8:8">
      <c r="H143" s="425"/>
    </row>
    <row r="144" spans="8:8">
      <c r="H144" s="425"/>
    </row>
    <row r="145" spans="8:8">
      <c r="H145" s="425"/>
    </row>
    <row r="146" spans="8:8">
      <c r="H146" s="425"/>
    </row>
    <row r="147" spans="8:8">
      <c r="H147" s="425"/>
    </row>
    <row r="148" spans="8:8">
      <c r="H148" s="425"/>
    </row>
    <row r="149" spans="8:8">
      <c r="H149" s="425"/>
    </row>
    <row r="150" spans="8:8">
      <c r="H150" s="425"/>
    </row>
    <row r="151" spans="8:8">
      <c r="H151" s="425"/>
    </row>
    <row r="152" spans="8:8">
      <c r="H152" s="425"/>
    </row>
    <row r="153" spans="8:8">
      <c r="H153" s="425"/>
    </row>
    <row r="154" spans="8:8">
      <c r="H154" s="425"/>
    </row>
    <row r="155" spans="8:8">
      <c r="H155" s="425"/>
    </row>
    <row r="156" spans="8:8">
      <c r="H156" s="425"/>
    </row>
    <row r="157" spans="8:8">
      <c r="H157" s="425"/>
    </row>
    <row r="158" spans="8:8">
      <c r="H158" s="425"/>
    </row>
    <row r="159" spans="8:8">
      <c r="H159" s="425"/>
    </row>
    <row r="160" spans="8:8">
      <c r="H160" s="425"/>
    </row>
    <row r="161" spans="8:8">
      <c r="H161" s="425"/>
    </row>
    <row r="162" spans="8:8">
      <c r="H162" s="425"/>
    </row>
    <row r="163" spans="8:8">
      <c r="H163" s="425"/>
    </row>
    <row r="164" spans="8:8">
      <c r="H164" s="425"/>
    </row>
    <row r="165" spans="8:8">
      <c r="H165" s="425"/>
    </row>
    <row r="166" spans="8:8">
      <c r="H166" s="425"/>
    </row>
    <row r="167" spans="8:8">
      <c r="H167" s="425"/>
    </row>
    <row r="168" spans="8:8">
      <c r="H168" s="425"/>
    </row>
    <row r="169" spans="8:8">
      <c r="H169" s="425"/>
    </row>
    <row r="170" spans="8:8">
      <c r="H170" s="425"/>
    </row>
    <row r="171" spans="8:8">
      <c r="H171" s="425"/>
    </row>
    <row r="172" spans="8:8">
      <c r="H172" s="425"/>
    </row>
    <row r="173" spans="8:8">
      <c r="H173" s="425"/>
    </row>
    <row r="174" spans="8:8">
      <c r="H174" s="425"/>
    </row>
    <row r="175" spans="8:8">
      <c r="H175" s="425"/>
    </row>
    <row r="176" spans="8:8">
      <c r="H176" s="425"/>
    </row>
    <row r="177" spans="8:8">
      <c r="H177" s="425"/>
    </row>
    <row r="178" spans="8:8">
      <c r="H178" s="425"/>
    </row>
    <row r="179" spans="8:8">
      <c r="H179" s="425"/>
    </row>
    <row r="180" spans="8:8">
      <c r="H180" s="425"/>
    </row>
    <row r="181" spans="8:8">
      <c r="H181" s="425"/>
    </row>
    <row r="182" spans="8:8">
      <c r="H182" s="425"/>
    </row>
    <row r="183" spans="8:8">
      <c r="H183" s="425"/>
    </row>
    <row r="184" spans="8:8">
      <c r="H184" s="425"/>
    </row>
    <row r="185" spans="8:8">
      <c r="H185" s="425"/>
    </row>
    <row r="186" spans="8:8">
      <c r="H186" s="425"/>
    </row>
    <row r="187" spans="8:8">
      <c r="H187" s="425"/>
    </row>
    <row r="188" spans="8:8">
      <c r="H188" s="425"/>
    </row>
    <row r="189" spans="8:8">
      <c r="H189" s="425"/>
    </row>
    <row r="190" spans="8:8">
      <c r="H190" s="425"/>
    </row>
    <row r="191" spans="8:8">
      <c r="H191" s="425"/>
    </row>
    <row r="192" spans="8:8">
      <c r="H192" s="425"/>
    </row>
    <row r="193" spans="8:8">
      <c r="H193" s="425"/>
    </row>
    <row r="194" spans="8:8">
      <c r="H194" s="425"/>
    </row>
    <row r="195" spans="8:8">
      <c r="H195" s="425"/>
    </row>
    <row r="196" spans="8:8">
      <c r="H196" s="425"/>
    </row>
    <row r="197" spans="8:8">
      <c r="H197" s="425"/>
    </row>
    <row r="198" spans="8:8">
      <c r="H198" s="425"/>
    </row>
    <row r="199" spans="8:8">
      <c r="H199" s="425"/>
    </row>
    <row r="200" spans="8:8">
      <c r="H200" s="425"/>
    </row>
    <row r="201" spans="8:8">
      <c r="H201" s="425"/>
    </row>
    <row r="202" spans="8:8">
      <c r="H202" s="425"/>
    </row>
    <row r="203" spans="8:8">
      <c r="H203" s="425"/>
    </row>
    <row r="204" spans="8:8">
      <c r="H204" s="425"/>
    </row>
    <row r="205" spans="8:8">
      <c r="H205" s="425"/>
    </row>
    <row r="206" spans="8:8">
      <c r="H206" s="425"/>
    </row>
    <row r="207" spans="8:8">
      <c r="H207" s="425"/>
    </row>
    <row r="208" spans="8:8">
      <c r="H208" s="425"/>
    </row>
    <row r="209" spans="8:8">
      <c r="H209" s="425"/>
    </row>
    <row r="210" spans="8:8">
      <c r="H210" s="425"/>
    </row>
    <row r="211" spans="8:8">
      <c r="H211" s="425"/>
    </row>
    <row r="212" spans="8:8">
      <c r="H212" s="425"/>
    </row>
    <row r="213" spans="8:8">
      <c r="H213" s="425"/>
    </row>
    <row r="214" spans="8:8">
      <c r="H214" s="425"/>
    </row>
    <row r="215" spans="8:8">
      <c r="H215" s="425"/>
    </row>
    <row r="216" spans="8:8">
      <c r="H216" s="425"/>
    </row>
    <row r="217" spans="8:8">
      <c r="H217" s="425"/>
    </row>
    <row r="218" spans="8:8">
      <c r="H218" s="425"/>
    </row>
    <row r="219" spans="8:8">
      <c r="H219" s="425"/>
    </row>
    <row r="220" spans="8:8">
      <c r="H220" s="425"/>
    </row>
    <row r="221" spans="8:8">
      <c r="H221" s="425"/>
    </row>
    <row r="222" spans="8:8">
      <c r="H222" s="425"/>
    </row>
    <row r="223" spans="8:8">
      <c r="H223" s="425"/>
    </row>
    <row r="224" spans="8:8">
      <c r="H224" s="425"/>
    </row>
    <row r="225" spans="8:8">
      <c r="H225" s="425"/>
    </row>
    <row r="226" spans="8:8">
      <c r="H226" s="425"/>
    </row>
    <row r="227" spans="8:8">
      <c r="H227" s="425"/>
    </row>
    <row r="228" spans="8:8">
      <c r="H228" s="425"/>
    </row>
    <row r="229" spans="8:8">
      <c r="H229" s="425"/>
    </row>
    <row r="230" spans="8:8">
      <c r="H230" s="425"/>
    </row>
    <row r="231" spans="8:8">
      <c r="H231" s="425"/>
    </row>
    <row r="232" spans="8:8">
      <c r="H232" s="425"/>
    </row>
    <row r="233" spans="8:8">
      <c r="H233" s="425"/>
    </row>
    <row r="234" spans="8:8">
      <c r="H234" s="425"/>
    </row>
    <row r="235" spans="8:8">
      <c r="H235" s="425"/>
    </row>
    <row r="236" spans="8:8">
      <c r="H236" s="425"/>
    </row>
    <row r="237" spans="8:8">
      <c r="H237" s="425"/>
    </row>
    <row r="238" spans="8:8">
      <c r="H238" s="425"/>
    </row>
    <row r="239" spans="8:8">
      <c r="H239" s="425"/>
    </row>
    <row r="240" spans="8:8">
      <c r="H240" s="425"/>
    </row>
    <row r="241" spans="8:8">
      <c r="H241" s="425"/>
    </row>
    <row r="242" spans="8:8">
      <c r="H242" s="425"/>
    </row>
    <row r="243" spans="8:8">
      <c r="H243" s="425"/>
    </row>
    <row r="244" spans="8:8">
      <c r="H244" s="425"/>
    </row>
    <row r="245" spans="8:8">
      <c r="H245" s="425"/>
    </row>
    <row r="246" spans="8:8">
      <c r="H246" s="425"/>
    </row>
    <row r="247" spans="8:8">
      <c r="H247" s="425"/>
    </row>
    <row r="248" spans="8:8">
      <c r="H248" s="425"/>
    </row>
    <row r="249" spans="8:8">
      <c r="H249" s="425"/>
    </row>
    <row r="250" spans="8:8">
      <c r="H250" s="425"/>
    </row>
    <row r="251" spans="8:8">
      <c r="H251" s="425"/>
    </row>
    <row r="252" spans="8:8">
      <c r="H252" s="425"/>
    </row>
    <row r="253" spans="8:8">
      <c r="H253" s="425"/>
    </row>
    <row r="254" spans="8:8">
      <c r="H254" s="425"/>
    </row>
    <row r="255" spans="8:8">
      <c r="H255" s="425"/>
    </row>
    <row r="256" spans="8:8">
      <c r="H256" s="425"/>
    </row>
    <row r="257" spans="8:8">
      <c r="H257" s="425"/>
    </row>
    <row r="258" spans="8:8">
      <c r="H258" s="425"/>
    </row>
    <row r="259" spans="8:8">
      <c r="H259" s="425"/>
    </row>
    <row r="260" spans="8:8">
      <c r="H260" s="425"/>
    </row>
    <row r="261" spans="8:8">
      <c r="H261" s="425"/>
    </row>
    <row r="262" spans="8:8">
      <c r="H262" s="425"/>
    </row>
    <row r="263" spans="8:8">
      <c r="H263" s="425"/>
    </row>
    <row r="264" spans="8:8">
      <c r="H264" s="425"/>
    </row>
    <row r="265" spans="8:8">
      <c r="H265" s="425"/>
    </row>
    <row r="266" spans="8:8">
      <c r="H266" s="425"/>
    </row>
    <row r="267" spans="8:8">
      <c r="H267" s="425"/>
    </row>
    <row r="268" spans="8:8">
      <c r="H268" s="425"/>
    </row>
    <row r="269" spans="8:8">
      <c r="H269" s="425"/>
    </row>
    <row r="270" spans="8:8">
      <c r="H270" s="425"/>
    </row>
    <row r="271" spans="8:8">
      <c r="H271" s="425"/>
    </row>
    <row r="272" spans="8:8">
      <c r="H272" s="425"/>
    </row>
    <row r="273" spans="8:8">
      <c r="H273" s="425"/>
    </row>
    <row r="274" spans="8:8">
      <c r="H274" s="425"/>
    </row>
    <row r="275" spans="8:8">
      <c r="H275" s="425"/>
    </row>
    <row r="276" spans="8:8">
      <c r="H276" s="425"/>
    </row>
    <row r="277" spans="8:8">
      <c r="H277" s="425"/>
    </row>
    <row r="278" spans="8:8">
      <c r="H278" s="425"/>
    </row>
    <row r="279" spans="8:8">
      <c r="H279" s="425"/>
    </row>
    <row r="280" spans="8:8">
      <c r="H280" s="425"/>
    </row>
    <row r="281" spans="8:8">
      <c r="H281" s="425"/>
    </row>
    <row r="282" spans="8:8">
      <c r="H282" s="425"/>
    </row>
    <row r="283" spans="8:8">
      <c r="H283" s="425"/>
    </row>
    <row r="284" spans="8:8">
      <c r="H284" s="425"/>
    </row>
    <row r="285" spans="8:8">
      <c r="H285" s="425"/>
    </row>
    <row r="286" spans="8:8">
      <c r="H286" s="425"/>
    </row>
    <row r="287" spans="8:8">
      <c r="H287" s="425"/>
    </row>
    <row r="288" spans="8:8">
      <c r="H288" s="425"/>
    </row>
    <row r="289" spans="8:8">
      <c r="H289" s="425"/>
    </row>
    <row r="290" spans="8:8">
      <c r="H290" s="425"/>
    </row>
    <row r="291" spans="8:8">
      <c r="H291" s="425"/>
    </row>
    <row r="292" spans="8:8">
      <c r="H292" s="425"/>
    </row>
    <row r="293" spans="8:8">
      <c r="H293" s="425"/>
    </row>
    <row r="294" spans="8:8">
      <c r="H294" s="425"/>
    </row>
    <row r="295" spans="8:8">
      <c r="H295" s="425"/>
    </row>
    <row r="296" spans="8:8">
      <c r="H296" s="425"/>
    </row>
    <row r="297" spans="8:8">
      <c r="H297" s="425"/>
    </row>
    <row r="298" spans="8:8">
      <c r="H298" s="425"/>
    </row>
    <row r="299" spans="8:8">
      <c r="H299" s="425"/>
    </row>
    <row r="300" spans="8:8">
      <c r="H300" s="425"/>
    </row>
    <row r="301" spans="8:8">
      <c r="H301" s="425"/>
    </row>
    <row r="302" spans="8:8">
      <c r="H302" s="425"/>
    </row>
    <row r="303" spans="8:8">
      <c r="H303" s="425"/>
    </row>
    <row r="304" spans="8:8">
      <c r="H304" s="425"/>
    </row>
    <row r="305" spans="8:8">
      <c r="H305" s="425"/>
    </row>
    <row r="306" spans="8:8">
      <c r="H306" s="425"/>
    </row>
    <row r="307" spans="8:8">
      <c r="H307" s="425"/>
    </row>
    <row r="308" spans="8:8">
      <c r="H308" s="425"/>
    </row>
    <row r="309" spans="8:8">
      <c r="H309" s="425"/>
    </row>
    <row r="310" spans="8:8">
      <c r="H310" s="425"/>
    </row>
    <row r="311" spans="8:8">
      <c r="H311" s="425"/>
    </row>
    <row r="312" spans="8:8">
      <c r="H312" s="425"/>
    </row>
    <row r="313" spans="8:8">
      <c r="H313" s="425"/>
    </row>
    <row r="314" spans="8:8">
      <c r="H314" s="425"/>
    </row>
    <row r="315" spans="8:8">
      <c r="H315" s="425"/>
    </row>
    <row r="316" spans="8:8">
      <c r="H316" s="425"/>
    </row>
    <row r="317" spans="8:8">
      <c r="H317" s="425"/>
    </row>
    <row r="318" spans="8:8">
      <c r="H318" s="425"/>
    </row>
    <row r="319" spans="8:8">
      <c r="H319" s="425"/>
    </row>
    <row r="320" spans="8:8">
      <c r="H320" s="425"/>
    </row>
    <row r="321" spans="8:8">
      <c r="H321" s="425"/>
    </row>
    <row r="322" spans="8:8">
      <c r="H322" s="425"/>
    </row>
    <row r="323" spans="8:8">
      <c r="H323" s="425"/>
    </row>
    <row r="324" spans="8:8">
      <c r="H324" s="425"/>
    </row>
    <row r="325" spans="8:8">
      <c r="H325" s="425"/>
    </row>
    <row r="326" spans="8:8">
      <c r="H326" s="425"/>
    </row>
    <row r="327" spans="8:8">
      <c r="H327" s="425"/>
    </row>
    <row r="328" spans="8:8">
      <c r="H328" s="425"/>
    </row>
    <row r="329" spans="8:8">
      <c r="H329" s="425"/>
    </row>
    <row r="330" spans="8:8">
      <c r="H330" s="425"/>
    </row>
    <row r="331" spans="8:8">
      <c r="H331" s="425"/>
    </row>
    <row r="332" spans="8:8">
      <c r="H332" s="425"/>
    </row>
    <row r="333" spans="8:8">
      <c r="H333" s="425"/>
    </row>
    <row r="334" spans="8:8">
      <c r="H334" s="425"/>
    </row>
    <row r="335" spans="8:8">
      <c r="H335" s="425"/>
    </row>
    <row r="336" spans="8:8">
      <c r="H336" s="425"/>
    </row>
    <row r="337" spans="8:8">
      <c r="H337" s="425"/>
    </row>
    <row r="338" spans="8:8">
      <c r="H338" s="425"/>
    </row>
    <row r="339" spans="8:8">
      <c r="H339" s="425"/>
    </row>
    <row r="340" spans="8:8">
      <c r="H340" s="425"/>
    </row>
    <row r="341" spans="8:8">
      <c r="H341" s="425"/>
    </row>
    <row r="342" spans="8:8">
      <c r="H342" s="425"/>
    </row>
    <row r="343" spans="8:8">
      <c r="H343" s="425"/>
    </row>
    <row r="344" spans="8:8">
      <c r="H344" s="425"/>
    </row>
    <row r="345" spans="8:8">
      <c r="H345" s="425"/>
    </row>
    <row r="346" spans="8:8">
      <c r="H346" s="425"/>
    </row>
    <row r="347" spans="8:8">
      <c r="H347" s="425"/>
    </row>
    <row r="348" spans="8:8">
      <c r="H348" s="425"/>
    </row>
    <row r="349" spans="8:8">
      <c r="H349" s="425"/>
    </row>
    <row r="350" spans="8:8">
      <c r="H350" s="425"/>
    </row>
    <row r="351" spans="8:8">
      <c r="H351" s="425"/>
    </row>
    <row r="352" spans="8:8">
      <c r="H352" s="425"/>
    </row>
    <row r="353" spans="8:8">
      <c r="H353" s="425"/>
    </row>
    <row r="354" spans="8:8">
      <c r="H354" s="425"/>
    </row>
    <row r="355" spans="8:8">
      <c r="H355" s="425"/>
    </row>
    <row r="356" spans="8:8">
      <c r="H356" s="425"/>
    </row>
    <row r="357" spans="8:8">
      <c r="H357" s="425"/>
    </row>
    <row r="358" spans="8:8">
      <c r="H358" s="425"/>
    </row>
    <row r="359" spans="8:8">
      <c r="H359" s="425"/>
    </row>
    <row r="360" spans="8:8">
      <c r="H360" s="425"/>
    </row>
    <row r="361" spans="8:8">
      <c r="H361" s="425"/>
    </row>
    <row r="362" spans="8:8">
      <c r="H362" s="425"/>
    </row>
    <row r="363" spans="8:8">
      <c r="H363" s="425"/>
    </row>
    <row r="364" spans="8:8">
      <c r="H364" s="425"/>
    </row>
    <row r="365" spans="8:8">
      <c r="H365" s="425"/>
    </row>
    <row r="366" spans="8:8">
      <c r="H366" s="425"/>
    </row>
    <row r="367" spans="8:8">
      <c r="H367" s="425"/>
    </row>
    <row r="368" spans="8:8">
      <c r="H368" s="425"/>
    </row>
    <row r="369" spans="8:8">
      <c r="H369" s="425"/>
    </row>
    <row r="370" spans="8:8">
      <c r="H370" s="425"/>
    </row>
    <row r="371" spans="8:8">
      <c r="H371" s="425"/>
    </row>
    <row r="372" spans="8:8">
      <c r="H372" s="425"/>
    </row>
    <row r="373" spans="8:8">
      <c r="H373" s="425"/>
    </row>
    <row r="374" spans="8:8">
      <c r="H374" s="425"/>
    </row>
    <row r="375" spans="8:8">
      <c r="H375" s="425"/>
    </row>
    <row r="376" spans="8:8">
      <c r="H376" s="425"/>
    </row>
    <row r="377" spans="8:8">
      <c r="H377" s="425"/>
    </row>
    <row r="378" spans="8:8">
      <c r="H378" s="425"/>
    </row>
    <row r="379" spans="8:8">
      <c r="H379" s="425"/>
    </row>
    <row r="380" spans="8:8">
      <c r="H380" s="425"/>
    </row>
    <row r="381" spans="8:8">
      <c r="H381" s="425"/>
    </row>
    <row r="382" spans="8:8">
      <c r="H382" s="425"/>
    </row>
    <row r="383" spans="8:8">
      <c r="H383" s="425"/>
    </row>
    <row r="384" spans="8:8">
      <c r="H384" s="425"/>
    </row>
    <row r="385" spans="8:8">
      <c r="H385" s="425"/>
    </row>
    <row r="386" spans="8:8">
      <c r="H386" s="425"/>
    </row>
    <row r="387" spans="8:8">
      <c r="H387" s="425"/>
    </row>
    <row r="388" spans="8:8">
      <c r="H388" s="425"/>
    </row>
    <row r="389" spans="8:8">
      <c r="H389" s="425"/>
    </row>
    <row r="390" spans="8:8">
      <c r="H390" s="425"/>
    </row>
    <row r="391" spans="8:8">
      <c r="H391" s="425"/>
    </row>
    <row r="392" spans="8:8">
      <c r="H392" s="425"/>
    </row>
    <row r="393" spans="8:8">
      <c r="H393" s="425"/>
    </row>
    <row r="394" spans="8:8">
      <c r="H394" s="425"/>
    </row>
    <row r="395" spans="8:8">
      <c r="H395" s="425"/>
    </row>
    <row r="396" spans="8:8">
      <c r="H396" s="425"/>
    </row>
    <row r="397" spans="8:8">
      <c r="H397" s="425"/>
    </row>
    <row r="398" spans="8:8">
      <c r="H398" s="425"/>
    </row>
    <row r="399" spans="8:8">
      <c r="H399" s="425"/>
    </row>
    <row r="400" spans="8:8">
      <c r="H400" s="425"/>
    </row>
    <row r="401" spans="8:8">
      <c r="H401" s="425"/>
    </row>
    <row r="402" spans="8:8">
      <c r="H402" s="425"/>
    </row>
    <row r="403" spans="8:8">
      <c r="H403" s="425"/>
    </row>
    <row r="404" spans="8:8">
      <c r="H404" s="425"/>
    </row>
    <row r="405" spans="8:8">
      <c r="H405" s="425"/>
    </row>
    <row r="406" spans="8:8">
      <c r="H406" s="425"/>
    </row>
    <row r="407" spans="8:8">
      <c r="H407" s="425"/>
    </row>
    <row r="408" spans="8:8">
      <c r="H408" s="425"/>
    </row>
    <row r="409" spans="8:8">
      <c r="H409" s="425"/>
    </row>
    <row r="410" spans="8:8">
      <c r="H410" s="425"/>
    </row>
    <row r="411" spans="8:8">
      <c r="H411" s="425"/>
    </row>
    <row r="412" spans="8:8">
      <c r="H412" s="425"/>
    </row>
    <row r="413" spans="8:8">
      <c r="H413" s="425"/>
    </row>
    <row r="414" spans="8:8">
      <c r="H414" s="425"/>
    </row>
    <row r="415" spans="8:8">
      <c r="H415" s="425"/>
    </row>
    <row r="416" spans="8:8">
      <c r="H416" s="425"/>
    </row>
    <row r="417" spans="8:8">
      <c r="H417" s="425"/>
    </row>
    <row r="418" spans="8:8">
      <c r="H418" s="425"/>
    </row>
    <row r="419" spans="8:8">
      <c r="H419" s="425"/>
    </row>
    <row r="420" spans="8:8">
      <c r="H420" s="425"/>
    </row>
    <row r="421" spans="8:8">
      <c r="H421" s="425"/>
    </row>
    <row r="422" spans="8:8">
      <c r="H422" s="425"/>
    </row>
    <row r="423" spans="8:8">
      <c r="H423" s="425"/>
    </row>
    <row r="424" spans="8:8">
      <c r="H424" s="425"/>
    </row>
    <row r="425" spans="8:8">
      <c r="H425" s="425"/>
    </row>
    <row r="426" spans="8:8">
      <c r="H426" s="425"/>
    </row>
    <row r="427" spans="8:8">
      <c r="H427" s="425"/>
    </row>
    <row r="428" spans="8:8">
      <c r="H428" s="425"/>
    </row>
    <row r="429" spans="8:8">
      <c r="H429" s="425"/>
    </row>
    <row r="430" spans="8:8">
      <c r="H430" s="425"/>
    </row>
    <row r="431" spans="8:8">
      <c r="H431" s="425"/>
    </row>
    <row r="432" spans="8:8">
      <c r="H432" s="425"/>
    </row>
    <row r="433" spans="8:8">
      <c r="H433" s="425"/>
    </row>
    <row r="434" spans="8:8">
      <c r="H434" s="425"/>
    </row>
    <row r="435" spans="8:8">
      <c r="H435" s="425"/>
    </row>
    <row r="436" spans="8:8">
      <c r="H436" s="425"/>
    </row>
    <row r="437" spans="8:8">
      <c r="H437" s="425"/>
    </row>
    <row r="438" spans="8:8">
      <c r="H438" s="425"/>
    </row>
    <row r="439" spans="8:8">
      <c r="H439" s="425"/>
    </row>
    <row r="440" spans="8:8">
      <c r="H440" s="425"/>
    </row>
    <row r="441" spans="8:8">
      <c r="H441" s="425"/>
    </row>
    <row r="442" spans="8:8">
      <c r="H442" s="425"/>
    </row>
    <row r="443" spans="8:8">
      <c r="H443" s="425"/>
    </row>
    <row r="444" spans="8:8">
      <c r="H444" s="425"/>
    </row>
    <row r="445" spans="8:8">
      <c r="H445" s="425"/>
    </row>
    <row r="446" spans="8:8">
      <c r="H446" s="425"/>
    </row>
    <row r="447" spans="8:8">
      <c r="H447" s="425"/>
    </row>
    <row r="448" spans="8:8">
      <c r="H448" s="425"/>
    </row>
    <row r="449" spans="8:8">
      <c r="H449" s="425"/>
    </row>
    <row r="450" spans="8:8">
      <c r="H450" s="425"/>
    </row>
    <row r="451" spans="8:8">
      <c r="H451" s="425"/>
    </row>
    <row r="452" spans="8:8">
      <c r="H452" s="425"/>
    </row>
    <row r="453" spans="8:8">
      <c r="H453" s="425"/>
    </row>
    <row r="454" spans="8:8">
      <c r="H454" s="425"/>
    </row>
    <row r="455" spans="8:8">
      <c r="H455" s="425"/>
    </row>
    <row r="456" spans="8:8">
      <c r="H456" s="425"/>
    </row>
    <row r="457" spans="8:8">
      <c r="H457" s="425"/>
    </row>
    <row r="458" spans="8:8">
      <c r="H458" s="425"/>
    </row>
    <row r="459" spans="8:8">
      <c r="H459" s="425"/>
    </row>
    <row r="460" spans="8:8">
      <c r="H460" s="425"/>
    </row>
    <row r="461" spans="8:8">
      <c r="H461" s="425"/>
    </row>
    <row r="462" spans="8:8">
      <c r="H462" s="425"/>
    </row>
    <row r="463" spans="8:8">
      <c r="H463" s="425"/>
    </row>
    <row r="464" spans="8:8">
      <c r="H464" s="425"/>
    </row>
    <row r="465" spans="8:8">
      <c r="H465" s="425"/>
    </row>
    <row r="466" spans="8:8">
      <c r="H466" s="425"/>
    </row>
    <row r="467" spans="8:8">
      <c r="H467" s="425"/>
    </row>
    <row r="468" spans="8:8">
      <c r="H468" s="425"/>
    </row>
    <row r="469" spans="8:8">
      <c r="H469" s="425"/>
    </row>
    <row r="470" spans="8:8">
      <c r="H470" s="425"/>
    </row>
    <row r="471" spans="8:8">
      <c r="H471" s="425"/>
    </row>
    <row r="472" spans="8:8">
      <c r="H472" s="425"/>
    </row>
    <row r="473" spans="8:8">
      <c r="H473" s="425"/>
    </row>
    <row r="474" spans="8:8">
      <c r="H474" s="425"/>
    </row>
    <row r="475" spans="8:8">
      <c r="H475" s="425"/>
    </row>
    <row r="476" spans="8:8">
      <c r="H476" s="425"/>
    </row>
    <row r="477" spans="8:8">
      <c r="H477" s="425"/>
    </row>
    <row r="478" spans="8:8">
      <c r="H478" s="425"/>
    </row>
    <row r="479" spans="8:8">
      <c r="H479" s="425"/>
    </row>
    <row r="480" spans="8:8">
      <c r="H480" s="425"/>
    </row>
    <row r="481" spans="8:8">
      <c r="H481" s="425"/>
    </row>
    <row r="482" spans="8:8">
      <c r="H482" s="425"/>
    </row>
    <row r="483" spans="8:8">
      <c r="H483" s="425"/>
    </row>
    <row r="484" spans="8:8">
      <c r="H484" s="425"/>
    </row>
    <row r="485" spans="8:8">
      <c r="H485" s="425"/>
    </row>
    <row r="486" spans="8:8">
      <c r="H486" s="425"/>
    </row>
    <row r="487" spans="8:8">
      <c r="H487" s="425"/>
    </row>
    <row r="488" spans="8:8">
      <c r="H488" s="425"/>
    </row>
    <row r="489" spans="8:8">
      <c r="H489" s="425"/>
    </row>
    <row r="490" spans="8:8">
      <c r="H490" s="425"/>
    </row>
    <row r="491" spans="8:8">
      <c r="H491" s="425"/>
    </row>
    <row r="492" spans="8:8">
      <c r="H492" s="425"/>
    </row>
    <row r="493" spans="8:8">
      <c r="H493" s="425"/>
    </row>
    <row r="494" spans="8:8">
      <c r="H494" s="425"/>
    </row>
    <row r="495" spans="8:8">
      <c r="H495" s="425"/>
    </row>
    <row r="496" spans="8:8">
      <c r="H496" s="425"/>
    </row>
    <row r="497" spans="8:8">
      <c r="H497" s="425"/>
    </row>
    <row r="498" spans="8:8">
      <c r="H498" s="425"/>
    </row>
    <row r="499" spans="8:8">
      <c r="H499" s="425"/>
    </row>
    <row r="500" spans="8:8">
      <c r="H500" s="425"/>
    </row>
    <row r="501" spans="8:8">
      <c r="H501" s="425"/>
    </row>
    <row r="502" spans="8:8">
      <c r="H502" s="425"/>
    </row>
    <row r="503" spans="8:8">
      <c r="H503" s="425"/>
    </row>
    <row r="504" spans="8:8">
      <c r="H504" s="425"/>
    </row>
    <row r="505" spans="8:8">
      <c r="H505" s="425"/>
    </row>
    <row r="506" spans="8:8">
      <c r="H506" s="425"/>
    </row>
    <row r="507" spans="8:8">
      <c r="H507" s="425"/>
    </row>
    <row r="508" spans="8:8">
      <c r="H508" s="425"/>
    </row>
    <row r="509" spans="8:8">
      <c r="H509" s="425"/>
    </row>
    <row r="510" spans="8:8">
      <c r="H510" s="425"/>
    </row>
    <row r="511" spans="8:8">
      <c r="H511" s="425"/>
    </row>
    <row r="512" spans="8:8">
      <c r="H512" s="425"/>
    </row>
    <row r="513" spans="8:8">
      <c r="H513" s="425"/>
    </row>
    <row r="514" spans="8:8">
      <c r="H514" s="425"/>
    </row>
    <row r="515" spans="8:8">
      <c r="H515" s="425"/>
    </row>
    <row r="516" spans="8:8">
      <c r="H516" s="425"/>
    </row>
    <row r="517" spans="8:8">
      <c r="H517" s="425"/>
    </row>
    <row r="518" spans="8:8">
      <c r="H518" s="425"/>
    </row>
    <row r="519" spans="8:8">
      <c r="H519" s="425"/>
    </row>
    <row r="520" spans="8:8">
      <c r="H520" s="425"/>
    </row>
    <row r="521" spans="8:8">
      <c r="H521" s="425"/>
    </row>
    <row r="522" spans="8:8">
      <c r="H522" s="425"/>
    </row>
    <row r="523" spans="8:8">
      <c r="H523" s="425"/>
    </row>
    <row r="524" spans="8:8">
      <c r="H524" s="425"/>
    </row>
    <row r="525" spans="8:8">
      <c r="H525" s="425"/>
    </row>
    <row r="526" spans="8:8">
      <c r="H526" s="425"/>
    </row>
    <row r="527" spans="8:8">
      <c r="H527" s="425"/>
    </row>
    <row r="528" spans="8:8">
      <c r="H528" s="425"/>
    </row>
    <row r="529" spans="8:8">
      <c r="H529" s="425"/>
    </row>
    <row r="530" spans="8:8">
      <c r="H530" s="425"/>
    </row>
    <row r="531" spans="8:8">
      <c r="H531" s="425"/>
    </row>
    <row r="532" spans="8:8">
      <c r="H532" s="425"/>
    </row>
    <row r="533" spans="8:8">
      <c r="H533" s="425"/>
    </row>
    <row r="534" spans="8:8">
      <c r="H534" s="425"/>
    </row>
    <row r="535" spans="8:8">
      <c r="H535" s="425"/>
    </row>
    <row r="536" spans="8:8">
      <c r="H536" s="425"/>
    </row>
    <row r="537" spans="8:8">
      <c r="H537" s="425"/>
    </row>
    <row r="538" spans="8:8">
      <c r="H538" s="425"/>
    </row>
    <row r="539" spans="8:8">
      <c r="H539" s="425"/>
    </row>
    <row r="540" spans="8:8">
      <c r="H540" s="425"/>
    </row>
    <row r="541" spans="8:8">
      <c r="H541" s="425"/>
    </row>
    <row r="542" spans="8:8">
      <c r="H542" s="425"/>
    </row>
    <row r="543" spans="8:8">
      <c r="H543" s="425"/>
    </row>
    <row r="544" spans="8:8">
      <c r="H544" s="425"/>
    </row>
    <row r="545" spans="8:8">
      <c r="H545" s="425"/>
    </row>
    <row r="546" spans="8:8">
      <c r="H546" s="425"/>
    </row>
    <row r="547" spans="8:8">
      <c r="H547" s="425"/>
    </row>
    <row r="548" spans="8:8">
      <c r="H548" s="425"/>
    </row>
    <row r="549" spans="8:8">
      <c r="H549" s="425"/>
    </row>
    <row r="550" spans="8:8">
      <c r="H550" s="425"/>
    </row>
    <row r="551" spans="8:8">
      <c r="H551" s="425"/>
    </row>
    <row r="552" spans="8:8">
      <c r="H552" s="425"/>
    </row>
    <row r="553" spans="8:8">
      <c r="H553" s="425"/>
    </row>
    <row r="554" spans="8:8">
      <c r="H554" s="425"/>
    </row>
    <row r="555" spans="8:8">
      <c r="H555" s="425"/>
    </row>
    <row r="556" spans="8:8">
      <c r="H556" s="425"/>
    </row>
    <row r="557" spans="8:8">
      <c r="H557" s="425"/>
    </row>
    <row r="558" spans="8:8">
      <c r="H558" s="425"/>
    </row>
    <row r="559" spans="8:8">
      <c r="H559" s="425"/>
    </row>
    <row r="560" spans="8:8">
      <c r="H560" s="425"/>
    </row>
    <row r="561" spans="8:8">
      <c r="H561" s="425"/>
    </row>
    <row r="562" spans="8:8">
      <c r="H562" s="425"/>
    </row>
    <row r="563" spans="8:8">
      <c r="H563" s="425"/>
    </row>
    <row r="564" spans="8:8">
      <c r="H564" s="425"/>
    </row>
    <row r="565" spans="8:8">
      <c r="H565" s="425"/>
    </row>
    <row r="566" spans="8:8">
      <c r="H566" s="425"/>
    </row>
    <row r="567" spans="8:8">
      <c r="H567" s="425"/>
    </row>
    <row r="568" spans="8:8">
      <c r="H568" s="425"/>
    </row>
    <row r="569" spans="8:8">
      <c r="H569" s="425"/>
    </row>
    <row r="570" spans="8:8">
      <c r="H570" s="425"/>
    </row>
    <row r="571" spans="8:8">
      <c r="H571" s="425"/>
    </row>
    <row r="572" spans="8:8">
      <c r="H572" s="425"/>
    </row>
    <row r="573" spans="8:8">
      <c r="H573" s="425"/>
    </row>
    <row r="574" spans="8:8">
      <c r="H574" s="425"/>
    </row>
    <row r="575" spans="8:8">
      <c r="H575" s="425"/>
    </row>
    <row r="576" spans="8:8">
      <c r="H576" s="425"/>
    </row>
    <row r="577" spans="8:8">
      <c r="H577" s="425"/>
    </row>
    <row r="578" spans="8:8">
      <c r="H578" s="425"/>
    </row>
    <row r="579" spans="8:8">
      <c r="H579" s="425"/>
    </row>
    <row r="580" spans="8:8">
      <c r="H580" s="425"/>
    </row>
    <row r="581" spans="8:8">
      <c r="H581" s="425"/>
    </row>
    <row r="582" spans="8:8">
      <c r="H582" s="425"/>
    </row>
    <row r="583" spans="8:8">
      <c r="H583" s="425"/>
    </row>
    <row r="584" spans="8:8">
      <c r="H584" s="425"/>
    </row>
    <row r="585" spans="8:8">
      <c r="H585" s="425"/>
    </row>
    <row r="586" spans="8:8">
      <c r="H586" s="425"/>
    </row>
    <row r="587" spans="8:8">
      <c r="H587" s="425"/>
    </row>
    <row r="588" spans="8:8">
      <c r="H588" s="425"/>
    </row>
    <row r="589" spans="8:8">
      <c r="H589" s="425"/>
    </row>
    <row r="590" spans="8:8">
      <c r="H590" s="425"/>
    </row>
    <row r="591" spans="8:8">
      <c r="H591" s="425"/>
    </row>
    <row r="592" spans="8:8">
      <c r="H592" s="425"/>
    </row>
    <row r="593" spans="8:8">
      <c r="H593" s="425"/>
    </row>
    <row r="594" spans="8:8">
      <c r="H594" s="425"/>
    </row>
    <row r="595" spans="8:8">
      <c r="H595" s="425"/>
    </row>
    <row r="596" spans="8:8">
      <c r="H596" s="425"/>
    </row>
    <row r="597" spans="8:8">
      <c r="H597" s="425"/>
    </row>
    <row r="598" spans="8:8">
      <c r="H598" s="425"/>
    </row>
    <row r="599" spans="8:8">
      <c r="H599" s="425"/>
    </row>
    <row r="600" spans="8:8">
      <c r="H600" s="425"/>
    </row>
    <row r="601" spans="8:8">
      <c r="H601" s="425"/>
    </row>
    <row r="602" spans="8:8">
      <c r="H602" s="425"/>
    </row>
    <row r="603" spans="8:8">
      <c r="H603" s="425"/>
    </row>
    <row r="604" spans="8:8">
      <c r="H604" s="425"/>
    </row>
    <row r="605" spans="8:8">
      <c r="H605" s="425"/>
    </row>
    <row r="606" spans="8:8">
      <c r="H606" s="425"/>
    </row>
    <row r="607" spans="8:8">
      <c r="H607" s="425"/>
    </row>
    <row r="608" spans="8:8">
      <c r="H608" s="425"/>
    </row>
    <row r="609" spans="8:8">
      <c r="H609" s="425"/>
    </row>
    <row r="610" spans="8:8">
      <c r="H610" s="425"/>
    </row>
    <row r="611" spans="8:8">
      <c r="H611" s="425"/>
    </row>
    <row r="612" spans="8:8">
      <c r="H612" s="425"/>
    </row>
    <row r="613" spans="8:8">
      <c r="H613" s="425"/>
    </row>
    <row r="614" spans="8:8">
      <c r="H614" s="425"/>
    </row>
    <row r="615" spans="8:8">
      <c r="H615" s="425"/>
    </row>
    <row r="616" spans="8:8">
      <c r="H616" s="425"/>
    </row>
    <row r="617" spans="8:8">
      <c r="H617" s="425"/>
    </row>
    <row r="618" spans="8:8">
      <c r="H618" s="425"/>
    </row>
    <row r="619" spans="8:8">
      <c r="H619" s="425"/>
    </row>
    <row r="620" spans="8:8">
      <c r="H620" s="425"/>
    </row>
    <row r="621" spans="8:8">
      <c r="H621" s="425"/>
    </row>
    <row r="622" spans="8:8">
      <c r="H622" s="425"/>
    </row>
    <row r="623" spans="8:8">
      <c r="H623" s="425"/>
    </row>
    <row r="624" spans="8:8">
      <c r="H624" s="425"/>
    </row>
    <row r="625" spans="8:8">
      <c r="H625" s="425"/>
    </row>
    <row r="626" spans="8:8">
      <c r="H626" s="425"/>
    </row>
    <row r="627" spans="8:8">
      <c r="H627" s="425"/>
    </row>
    <row r="628" spans="8:8">
      <c r="H628" s="425"/>
    </row>
    <row r="629" spans="8:8">
      <c r="H629" s="425"/>
    </row>
    <row r="630" spans="8:8">
      <c r="H630" s="425"/>
    </row>
    <row r="631" spans="8:8">
      <c r="H631" s="425"/>
    </row>
    <row r="632" spans="8:8">
      <c r="H632" s="425"/>
    </row>
    <row r="633" spans="8:8">
      <c r="H633" s="425"/>
    </row>
    <row r="634" spans="8:8">
      <c r="H634" s="425"/>
    </row>
    <row r="635" spans="8:8">
      <c r="H635" s="425"/>
    </row>
    <row r="636" spans="8:8">
      <c r="H636" s="425"/>
    </row>
    <row r="637" spans="8:8">
      <c r="H637" s="425"/>
    </row>
    <row r="638" spans="8:8">
      <c r="H638" s="425"/>
    </row>
    <row r="639" spans="8:8">
      <c r="H639" s="425"/>
    </row>
    <row r="640" spans="8:8">
      <c r="H640" s="425"/>
    </row>
    <row r="641" spans="8:8">
      <c r="H641" s="425"/>
    </row>
    <row r="642" spans="8:8">
      <c r="H642" s="425"/>
    </row>
    <row r="643" spans="8:8">
      <c r="H643" s="425"/>
    </row>
    <row r="644" spans="8:8">
      <c r="H644" s="425"/>
    </row>
    <row r="645" spans="8:8">
      <c r="H645" s="425"/>
    </row>
    <row r="646" spans="8:8">
      <c r="H646" s="425"/>
    </row>
    <row r="647" spans="8:8">
      <c r="H647" s="425"/>
    </row>
    <row r="648" spans="8:8">
      <c r="H648" s="425"/>
    </row>
    <row r="649" spans="8:8">
      <c r="H649" s="425"/>
    </row>
    <row r="650" spans="8:8">
      <c r="H650" s="425"/>
    </row>
    <row r="651" spans="8:8">
      <c r="H651" s="425"/>
    </row>
    <row r="652" spans="8:8">
      <c r="H652" s="425"/>
    </row>
    <row r="653" spans="8:8">
      <c r="H653" s="425"/>
    </row>
    <row r="654" spans="8:8">
      <c r="H654" s="425"/>
    </row>
    <row r="655" spans="8:8">
      <c r="H655" s="425"/>
    </row>
    <row r="656" spans="8:8">
      <c r="H656" s="425"/>
    </row>
    <row r="657" spans="8:8">
      <c r="H657" s="425"/>
    </row>
    <row r="658" spans="8:8">
      <c r="H658" s="425"/>
    </row>
    <row r="659" spans="8:8">
      <c r="H659" s="425"/>
    </row>
    <row r="660" spans="8:8">
      <c r="H660" s="425"/>
    </row>
    <row r="661" spans="8:8">
      <c r="H661" s="425"/>
    </row>
    <row r="662" spans="8:8">
      <c r="H662" s="425"/>
    </row>
    <row r="663" spans="8:8">
      <c r="H663" s="425"/>
    </row>
    <row r="664" spans="8:8">
      <c r="H664" s="425"/>
    </row>
    <row r="665" spans="8:8">
      <c r="H665" s="425"/>
    </row>
    <row r="666" spans="8:8">
      <c r="H666" s="425"/>
    </row>
    <row r="667" spans="8:8">
      <c r="H667" s="425"/>
    </row>
    <row r="668" spans="8:8">
      <c r="H668" s="425"/>
    </row>
    <row r="669" spans="8:8">
      <c r="H669" s="425"/>
    </row>
    <row r="670" spans="8:8">
      <c r="H670" s="425"/>
    </row>
    <row r="671" spans="8:8">
      <c r="H671" s="425"/>
    </row>
    <row r="672" spans="8:8">
      <c r="H672" s="425"/>
    </row>
    <row r="673" spans="8:8">
      <c r="H673" s="425"/>
    </row>
    <row r="674" spans="8:8">
      <c r="H674" s="425"/>
    </row>
    <row r="675" spans="8:8">
      <c r="H675" s="425"/>
    </row>
    <row r="676" spans="8:8">
      <c r="H676" s="425"/>
    </row>
    <row r="677" spans="8:8">
      <c r="H677" s="425"/>
    </row>
    <row r="678" spans="8:8">
      <c r="H678" s="425"/>
    </row>
    <row r="679" spans="8:8">
      <c r="H679" s="425"/>
    </row>
    <row r="680" spans="8:8">
      <c r="H680" s="425"/>
    </row>
    <row r="681" spans="8:8">
      <c r="H681" s="425"/>
    </row>
    <row r="682" spans="8:8">
      <c r="H682" s="425"/>
    </row>
    <row r="683" spans="8:8">
      <c r="H683" s="425"/>
    </row>
    <row r="684" spans="8:8">
      <c r="H684" s="425"/>
    </row>
    <row r="685" spans="8:8">
      <c r="H685" s="425"/>
    </row>
    <row r="686" spans="8:8">
      <c r="H686" s="425"/>
    </row>
    <row r="687" spans="8:8">
      <c r="H687" s="425"/>
    </row>
    <row r="688" spans="8:8">
      <c r="H688" s="425"/>
    </row>
    <row r="689" spans="8:8">
      <c r="H689" s="425"/>
    </row>
    <row r="690" spans="8:8">
      <c r="H690" s="425"/>
    </row>
    <row r="691" spans="8:8">
      <c r="H691" s="425"/>
    </row>
    <row r="692" spans="8:8">
      <c r="H692" s="425"/>
    </row>
    <row r="693" spans="8:8">
      <c r="H693" s="425"/>
    </row>
    <row r="694" spans="8:8">
      <c r="H694" s="425"/>
    </row>
    <row r="695" spans="8:8">
      <c r="H695" s="425"/>
    </row>
    <row r="696" spans="8:8">
      <c r="H696" s="425"/>
    </row>
    <row r="697" spans="8:8">
      <c r="H697" s="425"/>
    </row>
    <row r="698" spans="8:8">
      <c r="H698" s="425"/>
    </row>
    <row r="699" spans="8:8">
      <c r="H699" s="425"/>
    </row>
    <row r="700" spans="8:8">
      <c r="H700" s="425"/>
    </row>
    <row r="701" spans="8:8">
      <c r="H701" s="425"/>
    </row>
    <row r="702" spans="8:8">
      <c r="H702" s="425"/>
    </row>
    <row r="703" spans="8:8">
      <c r="H703" s="425"/>
    </row>
    <row r="704" spans="8:8">
      <c r="H704" s="425"/>
    </row>
    <row r="705" spans="8:8">
      <c r="H705" s="425"/>
    </row>
    <row r="706" spans="8:8">
      <c r="H706" s="425"/>
    </row>
    <row r="707" spans="8:8">
      <c r="H707" s="425"/>
    </row>
    <row r="708" spans="8:8">
      <c r="H708" s="425"/>
    </row>
    <row r="709" spans="8:8">
      <c r="H709" s="425"/>
    </row>
    <row r="710" spans="8:8">
      <c r="H710" s="425"/>
    </row>
    <row r="711" spans="8:8">
      <c r="H711" s="425"/>
    </row>
    <row r="712" spans="8:8">
      <c r="H712" s="425"/>
    </row>
    <row r="713" spans="8:8">
      <c r="H713" s="425"/>
    </row>
    <row r="714" spans="8:8">
      <c r="H714" s="425"/>
    </row>
    <row r="715" spans="8:8">
      <c r="H715" s="425"/>
    </row>
    <row r="716" spans="8:8">
      <c r="H716" s="425"/>
    </row>
    <row r="717" spans="8:8">
      <c r="H717" s="425"/>
    </row>
    <row r="718" spans="8:8">
      <c r="H718" s="425"/>
    </row>
    <row r="719" spans="8:8">
      <c r="H719" s="425"/>
    </row>
    <row r="720" spans="8:8">
      <c r="H720" s="425"/>
    </row>
    <row r="721" spans="8:8">
      <c r="H721" s="425"/>
    </row>
    <row r="722" spans="8:8">
      <c r="H722" s="425"/>
    </row>
    <row r="723" spans="8:8">
      <c r="H723" s="425"/>
    </row>
    <row r="724" spans="8:8">
      <c r="H724" s="425"/>
    </row>
    <row r="725" spans="8:8">
      <c r="H725" s="425"/>
    </row>
    <row r="726" spans="8:8">
      <c r="H726" s="425"/>
    </row>
    <row r="727" spans="8:8">
      <c r="H727" s="425"/>
    </row>
    <row r="728" spans="8:8">
      <c r="H728" s="425"/>
    </row>
    <row r="729" spans="8:8">
      <c r="H729" s="425"/>
    </row>
    <row r="730" spans="8:8">
      <c r="H730" s="425"/>
    </row>
    <row r="731" spans="8:8">
      <c r="H731" s="425"/>
    </row>
    <row r="732" spans="8:8">
      <c r="H732" s="425"/>
    </row>
    <row r="733" spans="8:8">
      <c r="H733" s="425"/>
    </row>
    <row r="734" spans="8:8">
      <c r="H734" s="425"/>
    </row>
    <row r="735" spans="8:8">
      <c r="H735" s="425"/>
    </row>
    <row r="736" spans="8:8">
      <c r="H736" s="425"/>
    </row>
    <row r="737" spans="8:8">
      <c r="H737" s="425"/>
    </row>
    <row r="738" spans="8:8">
      <c r="H738" s="425"/>
    </row>
    <row r="739" spans="8:8">
      <c r="H739" s="425"/>
    </row>
    <row r="740" spans="8:8">
      <c r="H740" s="425"/>
    </row>
    <row r="741" spans="8:8">
      <c r="H741" s="425"/>
    </row>
    <row r="742" spans="8:8">
      <c r="H742" s="425"/>
    </row>
    <row r="743" spans="8:8">
      <c r="H743" s="425"/>
    </row>
    <row r="744" spans="8:8">
      <c r="H744" s="425"/>
    </row>
    <row r="745" spans="8:8">
      <c r="H745" s="425"/>
    </row>
    <row r="746" spans="8:8">
      <c r="H746" s="425"/>
    </row>
    <row r="747" spans="8:8">
      <c r="H747" s="425"/>
    </row>
    <row r="748" spans="8:8">
      <c r="H748" s="425"/>
    </row>
    <row r="749" spans="8:8">
      <c r="H749" s="425"/>
    </row>
    <row r="750" spans="8:8">
      <c r="H750" s="425"/>
    </row>
    <row r="751" spans="8:8">
      <c r="H751" s="425"/>
    </row>
    <row r="752" spans="8:8">
      <c r="H752" s="425"/>
    </row>
    <row r="753" spans="8:8">
      <c r="H753" s="425"/>
    </row>
    <row r="754" spans="8:8">
      <c r="H754" s="425"/>
    </row>
    <row r="755" spans="8:8">
      <c r="H755" s="425"/>
    </row>
    <row r="756" spans="8:8">
      <c r="H756" s="425"/>
    </row>
    <row r="757" spans="8:8">
      <c r="H757" s="425"/>
    </row>
    <row r="758" spans="8:8">
      <c r="H758" s="425"/>
    </row>
    <row r="759" spans="8:8">
      <c r="H759" s="425"/>
    </row>
    <row r="760" spans="8:8">
      <c r="H760" s="425"/>
    </row>
    <row r="761" spans="8:8">
      <c r="H761" s="425"/>
    </row>
    <row r="762" spans="8:8">
      <c r="H762" s="425"/>
    </row>
    <row r="763" spans="8:8">
      <c r="H763" s="425"/>
    </row>
    <row r="764" spans="8:8">
      <c r="H764" s="425"/>
    </row>
    <row r="765" spans="8:8">
      <c r="H765" s="425"/>
    </row>
    <row r="766" spans="8:8">
      <c r="H766" s="425"/>
    </row>
    <row r="767" spans="8:8">
      <c r="H767" s="425"/>
    </row>
    <row r="768" spans="8:8">
      <c r="H768" s="425"/>
    </row>
    <row r="769" spans="8:8">
      <c r="H769" s="425"/>
    </row>
    <row r="770" spans="8:8">
      <c r="H770" s="425"/>
    </row>
    <row r="771" spans="8:8">
      <c r="H771" s="425"/>
    </row>
    <row r="772" spans="8:8">
      <c r="H772" s="425"/>
    </row>
    <row r="773" spans="8:8">
      <c r="H773" s="425"/>
    </row>
    <row r="774" spans="8:8">
      <c r="H774" s="425"/>
    </row>
    <row r="775" spans="8:8">
      <c r="H775" s="425"/>
    </row>
    <row r="776" spans="8:8">
      <c r="H776" s="425"/>
    </row>
    <row r="777" spans="8:8">
      <c r="H777" s="425"/>
    </row>
    <row r="778" spans="8:8">
      <c r="H778" s="425"/>
    </row>
    <row r="779" spans="8:8">
      <c r="H779" s="425"/>
    </row>
    <row r="780" spans="8:8">
      <c r="H780" s="425"/>
    </row>
    <row r="781" spans="8:8">
      <c r="H781" s="425"/>
    </row>
    <row r="782" spans="8:8">
      <c r="H782" s="425"/>
    </row>
    <row r="783" spans="8:8">
      <c r="H783" s="425"/>
    </row>
    <row r="784" spans="8:8">
      <c r="H784" s="425"/>
    </row>
    <row r="785" spans="8:8">
      <c r="H785" s="425"/>
    </row>
    <row r="786" spans="8:8">
      <c r="H786" s="425"/>
    </row>
    <row r="787" spans="8:8">
      <c r="H787" s="425"/>
    </row>
    <row r="788" spans="8:8">
      <c r="H788" s="425"/>
    </row>
    <row r="789" spans="8:8">
      <c r="H789" s="425"/>
    </row>
    <row r="790" spans="8:8">
      <c r="H790" s="425"/>
    </row>
    <row r="791" spans="8:8">
      <c r="H791" s="425"/>
    </row>
    <row r="792" spans="8:8">
      <c r="H792" s="425"/>
    </row>
    <row r="793" spans="8:8">
      <c r="H793" s="425"/>
    </row>
    <row r="794" spans="8:8">
      <c r="H794" s="425"/>
    </row>
    <row r="795" spans="8:8">
      <c r="H795" s="425"/>
    </row>
    <row r="796" spans="8:8">
      <c r="H796" s="425"/>
    </row>
    <row r="797" spans="8:8">
      <c r="H797" s="425"/>
    </row>
    <row r="798" spans="8:8">
      <c r="H798" s="425"/>
    </row>
    <row r="799" spans="8:8">
      <c r="H799" s="425"/>
    </row>
    <row r="800" spans="8:8">
      <c r="H800" s="425"/>
    </row>
    <row r="801" spans="8:8">
      <c r="H801" s="425"/>
    </row>
    <row r="802" spans="8:8">
      <c r="H802" s="425"/>
    </row>
    <row r="803" spans="8:8">
      <c r="H803" s="425"/>
    </row>
    <row r="804" spans="8:8">
      <c r="H804" s="425"/>
    </row>
    <row r="805" spans="8:8">
      <c r="H805" s="425"/>
    </row>
    <row r="806" spans="8:8">
      <c r="H806" s="425"/>
    </row>
    <row r="807" spans="8:8">
      <c r="H807" s="425"/>
    </row>
    <row r="808" spans="8:8">
      <c r="H808" s="425"/>
    </row>
    <row r="809" spans="8:8">
      <c r="H809" s="425"/>
    </row>
    <row r="810" spans="8:8">
      <c r="H810" s="425"/>
    </row>
    <row r="811" spans="8:8">
      <c r="H811" s="425"/>
    </row>
    <row r="812" spans="8:8">
      <c r="H812" s="425"/>
    </row>
    <row r="813" spans="8:8">
      <c r="H813" s="425"/>
    </row>
    <row r="814" spans="8:8">
      <c r="H814" s="425"/>
    </row>
    <row r="815" spans="8:8">
      <c r="H815" s="425"/>
    </row>
    <row r="816" spans="8:8">
      <c r="H816" s="425"/>
    </row>
    <row r="817" spans="8:8">
      <c r="H817" s="425"/>
    </row>
    <row r="818" spans="8:8">
      <c r="H818" s="425"/>
    </row>
    <row r="819" spans="8:8">
      <c r="H819" s="425"/>
    </row>
    <row r="820" spans="8:8">
      <c r="H820" s="425"/>
    </row>
    <row r="821" spans="8:8">
      <c r="H821" s="425"/>
    </row>
    <row r="822" spans="8:8">
      <c r="H822" s="425"/>
    </row>
    <row r="823" spans="8:8">
      <c r="H823" s="425"/>
    </row>
    <row r="824" spans="8:8">
      <c r="H824" s="425"/>
    </row>
    <row r="825" spans="8:8">
      <c r="H825" s="425"/>
    </row>
    <row r="826" spans="8:8">
      <c r="H826" s="425"/>
    </row>
    <row r="827" spans="8:8">
      <c r="H827" s="425"/>
    </row>
    <row r="828" spans="8:8">
      <c r="H828" s="425"/>
    </row>
    <row r="829" spans="8:8">
      <c r="H829" s="425"/>
    </row>
    <row r="830" spans="8:8">
      <c r="H830" s="425"/>
    </row>
    <row r="831" spans="8:8">
      <c r="H831" s="425"/>
    </row>
    <row r="832" spans="8:8">
      <c r="H832" s="425"/>
    </row>
    <row r="833" spans="8:8">
      <c r="H833" s="425"/>
    </row>
    <row r="834" spans="8:8">
      <c r="H834" s="425"/>
    </row>
    <row r="835" spans="8:8">
      <c r="H835" s="425"/>
    </row>
    <row r="836" spans="8:8">
      <c r="H836" s="425"/>
    </row>
    <row r="837" spans="8:8">
      <c r="H837" s="425"/>
    </row>
    <row r="838" spans="8:8">
      <c r="H838" s="425"/>
    </row>
    <row r="839" spans="8:8">
      <c r="H839" s="425"/>
    </row>
    <row r="840" spans="8:8">
      <c r="H840" s="425"/>
    </row>
    <row r="841" spans="8:8">
      <c r="H841" s="425"/>
    </row>
    <row r="842" spans="8:8">
      <c r="H842" s="425"/>
    </row>
    <row r="843" spans="8:8">
      <c r="H843" s="425"/>
    </row>
    <row r="844" spans="8:8">
      <c r="H844" s="425"/>
    </row>
    <row r="845" spans="8:8">
      <c r="H845" s="425"/>
    </row>
    <row r="846" spans="8:8">
      <c r="H846" s="425"/>
    </row>
    <row r="847" spans="8:8">
      <c r="H847" s="425"/>
    </row>
    <row r="848" spans="8:8">
      <c r="H848" s="425"/>
    </row>
    <row r="849" spans="8:8">
      <c r="H849" s="425"/>
    </row>
    <row r="850" spans="8:8">
      <c r="H850" s="425"/>
    </row>
    <row r="851" spans="8:8">
      <c r="H851" s="425"/>
    </row>
    <row r="852" spans="8:8">
      <c r="H852" s="425"/>
    </row>
    <row r="853" spans="8:8">
      <c r="H853" s="425"/>
    </row>
    <row r="854" spans="8:8">
      <c r="H854" s="425"/>
    </row>
    <row r="855" spans="8:8">
      <c r="H855" s="425"/>
    </row>
    <row r="856" spans="8:8">
      <c r="H856" s="425"/>
    </row>
    <row r="857" spans="8:8">
      <c r="H857" s="425"/>
    </row>
    <row r="858" spans="8:8">
      <c r="H858" s="425"/>
    </row>
    <row r="859" spans="8:8">
      <c r="H859" s="425"/>
    </row>
    <row r="860" spans="8:8">
      <c r="H860" s="425"/>
    </row>
    <row r="861" spans="8:8">
      <c r="H861" s="425"/>
    </row>
    <row r="862" spans="8:8">
      <c r="H862" s="425"/>
    </row>
    <row r="863" spans="8:8">
      <c r="H863" s="425"/>
    </row>
    <row r="864" spans="8:8">
      <c r="H864" s="425"/>
    </row>
    <row r="865" spans="8:8">
      <c r="H865" s="425"/>
    </row>
    <row r="866" spans="8:8">
      <c r="H866" s="425"/>
    </row>
    <row r="867" spans="8:8">
      <c r="H867" s="425"/>
    </row>
    <row r="868" spans="8:8">
      <c r="H868" s="425"/>
    </row>
    <row r="869" spans="8:8">
      <c r="H869" s="425"/>
    </row>
    <row r="870" spans="8:8">
      <c r="H870" s="425"/>
    </row>
    <row r="871" spans="8:8">
      <c r="H871" s="425"/>
    </row>
    <row r="872" spans="8:8">
      <c r="H872" s="425"/>
    </row>
    <row r="873" spans="8:8">
      <c r="H873" s="425"/>
    </row>
    <row r="874" spans="8:8">
      <c r="H874" s="425"/>
    </row>
    <row r="875" spans="8:8">
      <c r="H875" s="425"/>
    </row>
    <row r="876" spans="8:8">
      <c r="H876" s="425"/>
    </row>
    <row r="877" spans="8:8">
      <c r="H877" s="425"/>
    </row>
    <row r="878" spans="8:8">
      <c r="H878" s="425"/>
    </row>
    <row r="879" spans="8:8">
      <c r="H879" s="425"/>
    </row>
    <row r="880" spans="8:8">
      <c r="H880" s="425"/>
    </row>
    <row r="881" spans="8:8">
      <c r="H881" s="425"/>
    </row>
    <row r="882" spans="8:8">
      <c r="H882" s="425"/>
    </row>
    <row r="883" spans="8:8">
      <c r="H883" s="425"/>
    </row>
    <row r="884" spans="8:8">
      <c r="H884" s="425"/>
    </row>
    <row r="885" spans="8:8">
      <c r="H885" s="425"/>
    </row>
    <row r="886" spans="8:8">
      <c r="H886" s="425"/>
    </row>
    <row r="887" spans="8:8">
      <c r="H887" s="425"/>
    </row>
    <row r="888" spans="8:8">
      <c r="H888" s="425"/>
    </row>
    <row r="889" spans="8:8">
      <c r="H889" s="425"/>
    </row>
    <row r="890" spans="8:8">
      <c r="H890" s="425"/>
    </row>
    <row r="891" spans="8:8">
      <c r="H891" s="425"/>
    </row>
    <row r="892" spans="8:8">
      <c r="H892" s="425"/>
    </row>
    <row r="893" spans="8:8">
      <c r="H893" s="425"/>
    </row>
    <row r="894" spans="8:8">
      <c r="H894" s="425"/>
    </row>
    <row r="895" spans="8:8">
      <c r="H895" s="425"/>
    </row>
    <row r="896" spans="8:8">
      <c r="H896" s="425"/>
    </row>
    <row r="897" spans="8:8">
      <c r="H897" s="425"/>
    </row>
    <row r="898" spans="8:8">
      <c r="H898" s="425"/>
    </row>
    <row r="899" spans="8:8">
      <c r="H899" s="425"/>
    </row>
    <row r="900" spans="8:8">
      <c r="H900" s="425"/>
    </row>
    <row r="901" spans="8:8">
      <c r="H901" s="425"/>
    </row>
    <row r="902" spans="8:8">
      <c r="H902" s="425"/>
    </row>
    <row r="903" spans="8:8">
      <c r="H903" s="425"/>
    </row>
    <row r="904" spans="8:8">
      <c r="H904" s="425"/>
    </row>
    <row r="905" spans="8:8">
      <c r="H905" s="425"/>
    </row>
    <row r="906" spans="8:8">
      <c r="H906" s="425"/>
    </row>
    <row r="907" spans="8:8">
      <c r="H907" s="425"/>
    </row>
    <row r="908" spans="8:8">
      <c r="H908" s="425"/>
    </row>
    <row r="909" spans="8:8">
      <c r="H909" s="425"/>
    </row>
    <row r="910" spans="8:8">
      <c r="H910" s="425"/>
    </row>
    <row r="911" spans="8:8">
      <c r="H911" s="425"/>
    </row>
    <row r="912" spans="8:8">
      <c r="H912" s="425"/>
    </row>
    <row r="913" spans="8:8">
      <c r="H913" s="425"/>
    </row>
    <row r="914" spans="8:8">
      <c r="H914" s="425"/>
    </row>
    <row r="915" spans="8:8">
      <c r="H915" s="425"/>
    </row>
    <row r="916" spans="8:8">
      <c r="H916" s="425"/>
    </row>
    <row r="917" spans="8:8">
      <c r="H917" s="425"/>
    </row>
    <row r="918" spans="8:8">
      <c r="H918" s="425"/>
    </row>
    <row r="919" spans="8:8">
      <c r="H919" s="425"/>
    </row>
    <row r="920" spans="8:8">
      <c r="H920" s="425"/>
    </row>
    <row r="921" spans="8:8">
      <c r="H921" s="425"/>
    </row>
    <row r="922" spans="8:8">
      <c r="H922" s="425"/>
    </row>
    <row r="923" spans="8:8">
      <c r="H923" s="425"/>
    </row>
    <row r="924" spans="8:8">
      <c r="H924" s="425"/>
    </row>
    <row r="925" spans="8:8">
      <c r="H925" s="425"/>
    </row>
    <row r="926" spans="8:8">
      <c r="H926" s="425"/>
    </row>
    <row r="927" spans="8:8">
      <c r="H927" s="425"/>
    </row>
    <row r="928" spans="8:8">
      <c r="H928" s="425"/>
    </row>
    <row r="929" spans="8:8">
      <c r="H929" s="425"/>
    </row>
    <row r="930" spans="8:8">
      <c r="H930" s="425"/>
    </row>
    <row r="931" spans="8:8">
      <c r="H931" s="425"/>
    </row>
    <row r="932" spans="8:8">
      <c r="H932" s="425"/>
    </row>
    <row r="933" spans="8:8">
      <c r="H933" s="425"/>
    </row>
    <row r="934" spans="8:8">
      <c r="H934" s="425"/>
    </row>
    <row r="935" spans="8:8">
      <c r="H935" s="425"/>
    </row>
    <row r="936" spans="8:8">
      <c r="H936" s="425"/>
    </row>
    <row r="937" spans="8:8">
      <c r="H937" s="425"/>
    </row>
    <row r="938" spans="8:8">
      <c r="H938" s="425"/>
    </row>
    <row r="939" spans="8:8">
      <c r="H939" s="425"/>
    </row>
    <row r="940" spans="8:8">
      <c r="H940" s="425"/>
    </row>
    <row r="941" spans="8:8">
      <c r="H941" s="425"/>
    </row>
    <row r="942" spans="8:8">
      <c r="H942" s="425"/>
    </row>
    <row r="943" spans="8:8">
      <c r="H943" s="425"/>
    </row>
    <row r="944" spans="8:8">
      <c r="H944" s="425"/>
    </row>
    <row r="945" spans="8:8">
      <c r="H945" s="425"/>
    </row>
    <row r="946" spans="8:8">
      <c r="H946" s="425"/>
    </row>
    <row r="947" spans="8:8">
      <c r="H947" s="425"/>
    </row>
    <row r="948" spans="8:8">
      <c r="H948" s="425"/>
    </row>
    <row r="949" spans="8:8">
      <c r="H949" s="425"/>
    </row>
    <row r="950" spans="8:8">
      <c r="H950" s="425"/>
    </row>
    <row r="951" spans="8:8">
      <c r="H951" s="425"/>
    </row>
    <row r="952" spans="8:8">
      <c r="H952" s="425"/>
    </row>
    <row r="953" spans="8:8">
      <c r="H953" s="425"/>
    </row>
    <row r="954" spans="8:8">
      <c r="H954" s="425"/>
    </row>
    <row r="955" spans="8:8">
      <c r="H955" s="425"/>
    </row>
    <row r="956" spans="8:8">
      <c r="H956" s="425"/>
    </row>
    <row r="957" spans="8:8">
      <c r="H957" s="425"/>
    </row>
    <row r="958" spans="8:8">
      <c r="H958" s="425"/>
    </row>
    <row r="959" spans="8:8">
      <c r="H959" s="425"/>
    </row>
    <row r="960" spans="8:8">
      <c r="H960" s="425"/>
    </row>
    <row r="961" spans="8:8">
      <c r="H961" s="425"/>
    </row>
    <row r="962" spans="8:8">
      <c r="H962" s="425"/>
    </row>
    <row r="963" spans="8:8">
      <c r="H963" s="425"/>
    </row>
    <row r="964" spans="8:8">
      <c r="H964" s="425"/>
    </row>
    <row r="965" spans="8:8">
      <c r="H965" s="425"/>
    </row>
    <row r="966" spans="8:8">
      <c r="H966" s="425"/>
    </row>
    <row r="967" spans="8:8">
      <c r="H967" s="425"/>
    </row>
    <row r="968" spans="8:8">
      <c r="H968" s="425"/>
    </row>
    <row r="969" spans="8:8">
      <c r="H969" s="425"/>
    </row>
    <row r="970" spans="8:8">
      <c r="H970" s="425"/>
    </row>
    <row r="971" spans="8:8">
      <c r="H971" s="425"/>
    </row>
    <row r="972" spans="8:8">
      <c r="H972" s="425"/>
    </row>
    <row r="973" spans="8:8">
      <c r="H973" s="425"/>
    </row>
    <row r="974" spans="8:8">
      <c r="H974" s="425"/>
    </row>
    <row r="975" spans="8:8">
      <c r="H975" s="425"/>
    </row>
    <row r="976" spans="8:8">
      <c r="H976" s="425"/>
    </row>
    <row r="977" spans="8:8">
      <c r="H977" s="425"/>
    </row>
    <row r="978" spans="8:8">
      <c r="H978" s="425"/>
    </row>
    <row r="979" spans="8:8">
      <c r="H979" s="425"/>
    </row>
    <row r="980" spans="8:8">
      <c r="H980" s="425"/>
    </row>
    <row r="981" spans="8:8">
      <c r="H981" s="425"/>
    </row>
    <row r="982" spans="8:8">
      <c r="H982" s="425"/>
    </row>
    <row r="983" spans="8:8">
      <c r="H983" s="425"/>
    </row>
    <row r="984" spans="8:8">
      <c r="H984" s="425"/>
    </row>
    <row r="985" spans="8:8">
      <c r="H985" s="425"/>
    </row>
    <row r="986" spans="8:8">
      <c r="H986" s="425"/>
    </row>
    <row r="987" spans="8:8">
      <c r="H987" s="425"/>
    </row>
    <row r="988" spans="8:8">
      <c r="H988" s="425"/>
    </row>
    <row r="989" spans="8:8">
      <c r="H989" s="425"/>
    </row>
    <row r="990" spans="8:8">
      <c r="H990" s="425"/>
    </row>
    <row r="991" spans="8:8">
      <c r="H991" s="425"/>
    </row>
    <row r="992" spans="8:8">
      <c r="H992" s="425"/>
    </row>
    <row r="993" spans="8:8">
      <c r="H993" s="425"/>
    </row>
    <row r="994" spans="8:8">
      <c r="H994" s="425"/>
    </row>
    <row r="995" spans="8:8">
      <c r="H995" s="425"/>
    </row>
    <row r="996" spans="8:8">
      <c r="H996" s="425"/>
    </row>
    <row r="997" spans="8:8">
      <c r="H997" s="425"/>
    </row>
    <row r="998" spans="8:8">
      <c r="H998" s="425"/>
    </row>
    <row r="999" spans="8:8">
      <c r="H999" s="425"/>
    </row>
    <row r="1000" spans="8:8">
      <c r="H1000" s="425"/>
    </row>
    <row r="1001" spans="8:8">
      <c r="H1001" s="425"/>
    </row>
    <row r="1002" spans="8:8">
      <c r="H1002" s="425"/>
    </row>
    <row r="1003" spans="8:8">
      <c r="H1003" s="425"/>
    </row>
    <row r="1004" spans="8:8">
      <c r="H1004" s="425"/>
    </row>
    <row r="1005" spans="8:8">
      <c r="H1005" s="425"/>
    </row>
    <row r="1006" spans="8:8">
      <c r="H1006" s="425"/>
    </row>
    <row r="1007" spans="8:8">
      <c r="H1007" s="425"/>
    </row>
    <row r="1008" spans="8:8">
      <c r="H1008" s="425"/>
    </row>
    <row r="1009" spans="8:8">
      <c r="H1009" s="425"/>
    </row>
    <row r="1010" spans="8:8">
      <c r="H1010" s="425"/>
    </row>
    <row r="1011" spans="8:8">
      <c r="H1011" s="425"/>
    </row>
    <row r="1012" spans="8:8">
      <c r="H1012" s="425"/>
    </row>
    <row r="1013" spans="8:8">
      <c r="H1013" s="425"/>
    </row>
    <row r="1014" spans="8:8">
      <c r="H1014" s="425"/>
    </row>
    <row r="1015" spans="8:8">
      <c r="H1015" s="425"/>
    </row>
    <row r="1016" spans="8:8">
      <c r="H1016" s="425"/>
    </row>
    <row r="1017" spans="8:8">
      <c r="H1017" s="425"/>
    </row>
    <row r="1018" spans="8:8">
      <c r="H1018" s="425"/>
    </row>
    <row r="1019" spans="8:8">
      <c r="H1019" s="425"/>
    </row>
    <row r="1020" spans="8:8">
      <c r="H1020" s="425"/>
    </row>
    <row r="1021" spans="8:8">
      <c r="H1021" s="425"/>
    </row>
    <row r="1022" spans="8:8">
      <c r="H1022" s="425"/>
    </row>
    <row r="1023" spans="8:8">
      <c r="H1023" s="425"/>
    </row>
    <row r="1024" spans="8:8">
      <c r="H1024" s="425"/>
    </row>
    <row r="1025" spans="8:8">
      <c r="H1025" s="425"/>
    </row>
    <row r="1026" spans="8:8">
      <c r="H1026" s="425"/>
    </row>
    <row r="1027" spans="8:8">
      <c r="H1027" s="425"/>
    </row>
    <row r="1028" spans="8:8">
      <c r="H1028" s="425"/>
    </row>
    <row r="1029" spans="8:8">
      <c r="H1029" s="425"/>
    </row>
    <row r="1030" spans="8:8">
      <c r="H1030" s="425"/>
    </row>
    <row r="1031" spans="8:8">
      <c r="H1031" s="425"/>
    </row>
    <row r="1032" spans="8:8">
      <c r="H1032" s="425"/>
    </row>
    <row r="1033" spans="8:8">
      <c r="H1033" s="425"/>
    </row>
    <row r="1034" spans="8:8">
      <c r="H1034" s="425"/>
    </row>
    <row r="1035" spans="8:8">
      <c r="H1035" s="425"/>
    </row>
    <row r="1036" spans="8:8">
      <c r="H1036" s="425"/>
    </row>
    <row r="1037" spans="8:8">
      <c r="H1037" s="425"/>
    </row>
    <row r="1038" spans="8:8">
      <c r="H1038" s="425"/>
    </row>
    <row r="1039" spans="8:8">
      <c r="H1039" s="425"/>
    </row>
    <row r="1040" spans="8:8">
      <c r="H1040" s="425"/>
    </row>
    <row r="1041" spans="8:8">
      <c r="H1041" s="425"/>
    </row>
    <row r="1042" spans="8:8">
      <c r="H1042" s="425"/>
    </row>
    <row r="1043" spans="8:8">
      <c r="H1043" s="425"/>
    </row>
    <row r="1044" spans="8:8">
      <c r="H1044" s="425"/>
    </row>
    <row r="1045" spans="8:8">
      <c r="H1045" s="425"/>
    </row>
    <row r="1046" spans="8:8">
      <c r="H1046" s="425"/>
    </row>
    <row r="1047" spans="8:8">
      <c r="H1047" s="425"/>
    </row>
    <row r="1048" spans="8:8">
      <c r="H1048" s="425"/>
    </row>
    <row r="1049" spans="8:8">
      <c r="H1049" s="425"/>
    </row>
    <row r="1050" spans="8:8">
      <c r="H1050" s="425"/>
    </row>
    <row r="1051" spans="8:8">
      <c r="H1051" s="425"/>
    </row>
    <row r="1052" spans="8:8">
      <c r="H1052" s="425"/>
    </row>
    <row r="1053" spans="8:8">
      <c r="H1053" s="425"/>
    </row>
    <row r="1054" spans="8:8">
      <c r="H1054" s="425"/>
    </row>
    <row r="1055" spans="8:8">
      <c r="H1055" s="425"/>
    </row>
    <row r="1056" spans="8:8">
      <c r="H1056" s="425"/>
    </row>
    <row r="1057" spans="8:8">
      <c r="H1057" s="425"/>
    </row>
    <row r="1058" spans="8:8">
      <c r="H1058" s="425"/>
    </row>
    <row r="1059" spans="8:8">
      <c r="H1059" s="425"/>
    </row>
    <row r="1060" spans="8:8">
      <c r="H1060" s="425"/>
    </row>
    <row r="1061" spans="8:8">
      <c r="H1061" s="425"/>
    </row>
    <row r="1062" spans="8:8">
      <c r="H1062" s="425"/>
    </row>
    <row r="1063" spans="8:8">
      <c r="H1063" s="425"/>
    </row>
    <row r="1064" spans="8:8">
      <c r="H1064" s="425"/>
    </row>
    <row r="1065" spans="8:8">
      <c r="H1065" s="425"/>
    </row>
    <row r="1066" spans="8:8">
      <c r="H1066" s="425"/>
    </row>
    <row r="1067" spans="8:8">
      <c r="H1067" s="425"/>
    </row>
    <row r="1068" spans="8:8">
      <c r="H1068" s="425"/>
    </row>
    <row r="1069" spans="8:8">
      <c r="H1069" s="425"/>
    </row>
    <row r="1070" spans="8:8">
      <c r="H1070" s="425"/>
    </row>
    <row r="1071" spans="8:8">
      <c r="H1071" s="425"/>
    </row>
    <row r="1072" spans="8:8">
      <c r="H1072" s="425"/>
    </row>
    <row r="1073" spans="8:8">
      <c r="H1073" s="425"/>
    </row>
    <row r="1074" spans="8:8">
      <c r="H1074" s="425"/>
    </row>
    <row r="1075" spans="8:8">
      <c r="H1075" s="425"/>
    </row>
    <row r="1076" spans="8:8">
      <c r="H1076" s="425"/>
    </row>
    <row r="1077" spans="8:8">
      <c r="H1077" s="425"/>
    </row>
    <row r="1078" spans="8:8">
      <c r="H1078" s="425"/>
    </row>
    <row r="1079" spans="8:8">
      <c r="H1079" s="425"/>
    </row>
    <row r="1080" spans="8:8">
      <c r="H1080" s="425"/>
    </row>
    <row r="1081" spans="8:8">
      <c r="H1081" s="425"/>
    </row>
    <row r="1082" spans="8:8">
      <c r="H1082" s="425"/>
    </row>
    <row r="1083" spans="8:8">
      <c r="H1083" s="425"/>
    </row>
    <row r="1084" spans="8:8">
      <c r="H1084" s="425"/>
    </row>
    <row r="1085" spans="8:8">
      <c r="H1085" s="425"/>
    </row>
    <row r="1086" spans="8:8">
      <c r="H1086" s="425"/>
    </row>
    <row r="1087" spans="8:8">
      <c r="H1087" s="425"/>
    </row>
    <row r="1088" spans="8:8">
      <c r="H1088" s="425"/>
    </row>
    <row r="1089" spans="8:8">
      <c r="H1089" s="425"/>
    </row>
    <row r="1090" spans="8:8">
      <c r="H1090" s="425"/>
    </row>
    <row r="1091" spans="8:8">
      <c r="H1091" s="425"/>
    </row>
    <row r="1092" spans="8:8">
      <c r="H1092" s="425"/>
    </row>
    <row r="1093" spans="8:8">
      <c r="H1093" s="425"/>
    </row>
    <row r="1094" spans="8:8">
      <c r="H1094" s="425"/>
    </row>
    <row r="1095" spans="8:8">
      <c r="H1095" s="425"/>
    </row>
    <row r="1096" spans="8:8">
      <c r="H1096" s="425"/>
    </row>
    <row r="1097" spans="8:8">
      <c r="H1097" s="425"/>
    </row>
    <row r="1098" spans="8:8">
      <c r="H1098" s="425"/>
    </row>
    <row r="1099" spans="8:8">
      <c r="H1099" s="425"/>
    </row>
    <row r="1100" spans="8:8">
      <c r="H1100" s="425"/>
    </row>
    <row r="1101" spans="8:8">
      <c r="H1101" s="425"/>
    </row>
    <row r="1102" spans="8:8">
      <c r="H1102" s="425"/>
    </row>
    <row r="1103" spans="8:8">
      <c r="H1103" s="425"/>
    </row>
    <row r="1104" spans="8:8">
      <c r="H1104" s="425"/>
    </row>
    <row r="1105" spans="8:8">
      <c r="H1105" s="425"/>
    </row>
    <row r="1106" spans="8:8">
      <c r="H1106" s="425"/>
    </row>
    <row r="1107" spans="8:8">
      <c r="H1107" s="425"/>
    </row>
    <row r="1108" spans="8:8">
      <c r="H1108" s="425"/>
    </row>
    <row r="1109" spans="8:8">
      <c r="H1109" s="425"/>
    </row>
    <row r="1110" spans="8:8">
      <c r="H1110" s="425"/>
    </row>
    <row r="1111" spans="8:8">
      <c r="H1111" s="425"/>
    </row>
    <row r="1112" spans="8:8">
      <c r="H1112" s="425"/>
    </row>
    <row r="1113" spans="8:8">
      <c r="H1113" s="425"/>
    </row>
    <row r="1114" spans="8:8">
      <c r="H1114" s="425"/>
    </row>
    <row r="1115" spans="8:8">
      <c r="H1115" s="425"/>
    </row>
    <row r="1116" spans="8:8">
      <c r="H1116" s="425"/>
    </row>
    <row r="1117" spans="8:8">
      <c r="H1117" s="425"/>
    </row>
    <row r="1118" spans="8:8">
      <c r="H1118" s="425"/>
    </row>
    <row r="1119" spans="8:8">
      <c r="H1119" s="425"/>
    </row>
    <row r="1120" spans="8:8">
      <c r="H1120" s="425"/>
    </row>
    <row r="1121" spans="8:8">
      <c r="H1121" s="425"/>
    </row>
    <row r="1122" spans="8:8">
      <c r="H1122" s="425"/>
    </row>
    <row r="1123" spans="8:8">
      <c r="H1123" s="425"/>
    </row>
    <row r="1124" spans="8:8">
      <c r="H1124" s="425"/>
    </row>
    <row r="1125" spans="8:8">
      <c r="H1125" s="425"/>
    </row>
    <row r="1126" spans="8:8">
      <c r="H1126" s="425"/>
    </row>
    <row r="1127" spans="8:8">
      <c r="H1127" s="425"/>
    </row>
    <row r="1128" spans="8:8">
      <c r="H1128" s="425"/>
    </row>
    <row r="1129" spans="8:8">
      <c r="H1129" s="425"/>
    </row>
    <row r="1130" spans="8:8">
      <c r="H1130" s="425"/>
    </row>
    <row r="1131" spans="8:8">
      <c r="H1131" s="425"/>
    </row>
    <row r="1132" spans="8:8">
      <c r="H1132" s="425"/>
    </row>
    <row r="1133" spans="8:8">
      <c r="H1133" s="425"/>
    </row>
    <row r="1134" spans="8:8">
      <c r="H1134" s="425"/>
    </row>
    <row r="1135" spans="8:8">
      <c r="H1135" s="425"/>
    </row>
    <row r="1136" spans="8:8">
      <c r="H1136" s="425"/>
    </row>
    <row r="1137" spans="8:8">
      <c r="H1137" s="425"/>
    </row>
    <row r="1138" spans="8:8">
      <c r="H1138" s="425"/>
    </row>
    <row r="1139" spans="8:8">
      <c r="H1139" s="425"/>
    </row>
    <row r="1140" spans="8:8">
      <c r="H1140" s="425"/>
    </row>
    <row r="1141" spans="8:8">
      <c r="H1141" s="425"/>
    </row>
    <row r="1142" spans="8:8">
      <c r="H1142" s="425"/>
    </row>
    <row r="1143" spans="8:8">
      <c r="H1143" s="425"/>
    </row>
    <row r="1144" spans="8:8">
      <c r="H1144" s="425"/>
    </row>
    <row r="1145" spans="8:8">
      <c r="H1145" s="425"/>
    </row>
    <row r="1146" spans="8:8">
      <c r="H1146" s="425"/>
    </row>
    <row r="1147" spans="8:8">
      <c r="H1147" s="425"/>
    </row>
    <row r="1148" spans="8:8">
      <c r="H1148" s="425"/>
    </row>
    <row r="1149" spans="8:8">
      <c r="H1149" s="425"/>
    </row>
    <row r="1150" spans="8:8">
      <c r="H1150" s="425"/>
    </row>
    <row r="1151" spans="8:8">
      <c r="H1151" s="425"/>
    </row>
    <row r="1152" spans="8:8">
      <c r="H1152" s="425"/>
    </row>
    <row r="1153" spans="8:8">
      <c r="H1153" s="425"/>
    </row>
    <row r="1154" spans="8:8">
      <c r="H1154" s="425"/>
    </row>
    <row r="1155" spans="8:8">
      <c r="H1155" s="425"/>
    </row>
    <row r="1156" spans="8:8">
      <c r="H1156" s="425"/>
    </row>
    <row r="1157" spans="8:8">
      <c r="H1157" s="425"/>
    </row>
    <row r="1158" spans="8:8">
      <c r="H1158" s="425"/>
    </row>
    <row r="1159" spans="8:8">
      <c r="H1159" s="425"/>
    </row>
    <row r="1160" spans="8:8">
      <c r="H1160" s="425"/>
    </row>
    <row r="1161" spans="8:8">
      <c r="H1161" s="425"/>
    </row>
    <row r="1162" spans="8:8">
      <c r="H1162" s="425"/>
    </row>
    <row r="1163" spans="8:8">
      <c r="H1163" s="425"/>
    </row>
    <row r="1164" spans="8:8">
      <c r="H1164" s="425"/>
    </row>
    <row r="1165" spans="8:8">
      <c r="H1165" s="425"/>
    </row>
    <row r="1166" spans="8:8">
      <c r="H1166" s="425"/>
    </row>
    <row r="1167" spans="8:8">
      <c r="H1167" s="425"/>
    </row>
    <row r="1168" spans="8:8">
      <c r="H1168" s="425"/>
    </row>
    <row r="1169" spans="8:8">
      <c r="H1169" s="425"/>
    </row>
    <row r="1170" spans="8:8">
      <c r="H1170" s="425"/>
    </row>
    <row r="1171" spans="8:8">
      <c r="H1171" s="425"/>
    </row>
    <row r="1172" spans="8:8">
      <c r="H1172" s="425"/>
    </row>
    <row r="1173" spans="8:8">
      <c r="H1173" s="425"/>
    </row>
    <row r="1174" spans="8:8">
      <c r="H1174" s="425"/>
    </row>
    <row r="1175" spans="8:8">
      <c r="H1175" s="425"/>
    </row>
    <row r="1176" spans="8:8">
      <c r="H1176" s="425"/>
    </row>
    <row r="1177" spans="8:8">
      <c r="H1177" s="425"/>
    </row>
    <row r="1178" spans="8:8">
      <c r="H1178" s="425"/>
    </row>
    <row r="1179" spans="8:8">
      <c r="H1179" s="425"/>
    </row>
    <row r="1180" spans="8:8">
      <c r="H1180" s="425"/>
    </row>
    <row r="1181" spans="8:8">
      <c r="H1181" s="425"/>
    </row>
    <row r="1182" spans="8:8">
      <c r="H1182" s="425"/>
    </row>
    <row r="1183" spans="8:8">
      <c r="H1183" s="425"/>
    </row>
    <row r="1184" spans="8:8">
      <c r="H1184" s="425"/>
    </row>
    <row r="1185" spans="8:8">
      <c r="H1185" s="425"/>
    </row>
    <row r="1186" spans="8:8">
      <c r="H1186" s="425"/>
    </row>
    <row r="1187" spans="8:8">
      <c r="H1187" s="425"/>
    </row>
    <row r="1188" spans="8:8">
      <c r="H1188" s="425"/>
    </row>
    <row r="1189" spans="8:8">
      <c r="H1189" s="425"/>
    </row>
    <row r="1190" spans="8:8">
      <c r="H1190" s="425"/>
    </row>
    <row r="1191" spans="8:8">
      <c r="H1191" s="425"/>
    </row>
    <row r="1192" spans="8:8">
      <c r="H1192" s="425"/>
    </row>
    <row r="1193" spans="8:8">
      <c r="H1193" s="425"/>
    </row>
    <row r="1194" spans="8:8">
      <c r="H1194" s="425"/>
    </row>
    <row r="1195" spans="8:8">
      <c r="H1195" s="425"/>
    </row>
    <row r="1196" spans="8:8">
      <c r="H1196" s="425"/>
    </row>
    <row r="1197" spans="8:8">
      <c r="H1197" s="425"/>
    </row>
    <row r="1198" spans="8:8">
      <c r="H1198" s="425"/>
    </row>
    <row r="1199" spans="8:8">
      <c r="H1199" s="425"/>
    </row>
    <row r="1200" spans="8:8">
      <c r="H1200" s="425"/>
    </row>
    <row r="1201" spans="8:8">
      <c r="H1201" s="425"/>
    </row>
    <row r="1202" spans="8:8">
      <c r="H1202" s="425"/>
    </row>
    <row r="1203" spans="8:8">
      <c r="H1203" s="425"/>
    </row>
    <row r="1204" spans="8:8">
      <c r="H1204" s="425"/>
    </row>
    <row r="1205" spans="8:8">
      <c r="H1205" s="425"/>
    </row>
    <row r="1206" spans="8:8">
      <c r="H1206" s="425"/>
    </row>
    <row r="1207" spans="8:8">
      <c r="H1207" s="425"/>
    </row>
    <row r="1208" spans="8:8">
      <c r="H1208" s="425"/>
    </row>
    <row r="1209" spans="8:8">
      <c r="H1209" s="425"/>
    </row>
    <row r="1210" spans="8:8">
      <c r="H1210" s="425"/>
    </row>
    <row r="1211" spans="8:8">
      <c r="H1211" s="425"/>
    </row>
    <row r="1212" spans="8:8">
      <c r="H1212" s="425"/>
    </row>
    <row r="1213" spans="8:8">
      <c r="H1213" s="425"/>
    </row>
    <row r="1214" spans="8:8">
      <c r="H1214" s="425"/>
    </row>
    <row r="1215" spans="8:8">
      <c r="H1215" s="425"/>
    </row>
    <row r="1216" spans="8:8">
      <c r="H1216" s="425"/>
    </row>
    <row r="1217" spans="8:8">
      <c r="H1217" s="425"/>
    </row>
    <row r="1218" spans="8:8">
      <c r="H1218" s="425"/>
    </row>
    <row r="1219" spans="8:8">
      <c r="H1219" s="425"/>
    </row>
    <row r="1220" spans="8:8">
      <c r="H1220" s="425"/>
    </row>
    <row r="1221" spans="8:8">
      <c r="H1221" s="425"/>
    </row>
    <row r="1222" spans="8:8">
      <c r="H1222" s="425"/>
    </row>
    <row r="1223" spans="8:8">
      <c r="H1223" s="425"/>
    </row>
    <row r="1224" spans="8:8">
      <c r="H1224" s="425"/>
    </row>
    <row r="1225" spans="8:8">
      <c r="H1225" s="425"/>
    </row>
    <row r="1226" spans="8:8">
      <c r="H1226" s="425"/>
    </row>
    <row r="1227" spans="8:8">
      <c r="H1227" s="425"/>
    </row>
    <row r="1228" spans="8:8">
      <c r="H1228" s="425"/>
    </row>
    <row r="1229" spans="8:8">
      <c r="H1229" s="425"/>
    </row>
    <row r="1230" spans="8:8">
      <c r="H1230" s="425"/>
    </row>
    <row r="1231" spans="8:8">
      <c r="H1231" s="425"/>
    </row>
    <row r="1232" spans="8:8">
      <c r="H1232" s="425"/>
    </row>
    <row r="1233" spans="8:8">
      <c r="H1233" s="425"/>
    </row>
    <row r="1234" spans="8:8">
      <c r="H1234" s="425"/>
    </row>
    <row r="1235" spans="8:8">
      <c r="H1235" s="425"/>
    </row>
    <row r="1236" spans="8:8">
      <c r="H1236" s="425"/>
    </row>
    <row r="1237" spans="8:8">
      <c r="H1237" s="425"/>
    </row>
    <row r="1238" spans="8:8">
      <c r="H1238" s="425"/>
    </row>
    <row r="1239" spans="8:8">
      <c r="H1239" s="425"/>
    </row>
    <row r="1240" spans="8:8">
      <c r="H1240" s="425"/>
    </row>
    <row r="1241" spans="8:8">
      <c r="H1241" s="425"/>
    </row>
    <row r="1242" spans="8:8">
      <c r="H1242" s="425"/>
    </row>
    <row r="1243" spans="8:8">
      <c r="H1243" s="425"/>
    </row>
    <row r="1244" spans="8:8">
      <c r="H1244" s="425"/>
    </row>
    <row r="1245" spans="8:8">
      <c r="H1245" s="425"/>
    </row>
    <row r="1246" spans="8:8">
      <c r="H1246" s="425"/>
    </row>
    <row r="1247" spans="8:8">
      <c r="H1247" s="425"/>
    </row>
    <row r="1248" spans="8:8">
      <c r="H1248" s="425"/>
    </row>
    <row r="1249" spans="8:8">
      <c r="H1249" s="425"/>
    </row>
    <row r="1250" spans="8:8">
      <c r="H1250" s="425"/>
    </row>
    <row r="1251" spans="8:8">
      <c r="H1251" s="425"/>
    </row>
    <row r="1252" spans="8:8">
      <c r="H1252" s="425"/>
    </row>
    <row r="1253" spans="8:8">
      <c r="H1253" s="425"/>
    </row>
    <row r="1254" spans="8:8">
      <c r="H1254" s="425"/>
    </row>
    <row r="1255" spans="8:8">
      <c r="H1255" s="425"/>
    </row>
    <row r="1256" spans="8:8">
      <c r="H1256" s="425"/>
    </row>
    <row r="1257" spans="8:8">
      <c r="H1257" s="425"/>
    </row>
    <row r="1258" spans="8:8">
      <c r="H1258" s="425"/>
    </row>
    <row r="1259" spans="8:8">
      <c r="H1259" s="425"/>
    </row>
    <row r="1260" spans="8:8">
      <c r="H1260" s="425"/>
    </row>
    <row r="1261" spans="8:8">
      <c r="H1261" s="425"/>
    </row>
    <row r="1262" spans="8:8">
      <c r="H1262" s="425"/>
    </row>
    <row r="1263" spans="8:8">
      <c r="H1263" s="425"/>
    </row>
    <row r="1264" spans="8:8">
      <c r="H1264" s="425"/>
    </row>
    <row r="1265" spans="8:8">
      <c r="H1265" s="425"/>
    </row>
    <row r="1266" spans="8:8">
      <c r="H1266" s="425"/>
    </row>
    <row r="1267" spans="8:8">
      <c r="H1267" s="425"/>
    </row>
    <row r="1268" spans="8:8">
      <c r="H1268" s="425"/>
    </row>
    <row r="1269" spans="8:8">
      <c r="H1269" s="425"/>
    </row>
    <row r="1270" spans="8:8">
      <c r="H1270" s="425"/>
    </row>
    <row r="1271" spans="8:8">
      <c r="H1271" s="425"/>
    </row>
    <row r="1272" spans="8:8">
      <c r="H1272" s="425"/>
    </row>
    <row r="1273" spans="8:8">
      <c r="H1273" s="425"/>
    </row>
    <row r="1274" spans="8:8">
      <c r="H1274" s="425"/>
    </row>
    <row r="1275" spans="8:8">
      <c r="H1275" s="425"/>
    </row>
    <row r="1276" spans="8:8">
      <c r="H1276" s="425"/>
    </row>
    <row r="1277" spans="8:8">
      <c r="H1277" s="425"/>
    </row>
    <row r="1278" spans="8:8">
      <c r="H1278" s="425"/>
    </row>
    <row r="1279" spans="8:8">
      <c r="H1279" s="425"/>
    </row>
    <row r="1280" spans="8:8">
      <c r="H1280" s="425"/>
    </row>
    <row r="1281" spans="8:8">
      <c r="H1281" s="425"/>
    </row>
    <row r="1282" spans="8:8">
      <c r="H1282" s="425"/>
    </row>
    <row r="1283" spans="8:8">
      <c r="H1283" s="425"/>
    </row>
    <row r="1284" spans="8:8">
      <c r="H1284" s="425"/>
    </row>
    <row r="1285" spans="8:8">
      <c r="H1285" s="425"/>
    </row>
    <row r="1286" spans="8:8">
      <c r="H1286" s="425"/>
    </row>
    <row r="1287" spans="8:8">
      <c r="H1287" s="425"/>
    </row>
    <row r="1288" spans="8:8">
      <c r="H1288" s="425"/>
    </row>
    <row r="1289" spans="8:8">
      <c r="H1289" s="425"/>
    </row>
    <row r="1290" spans="8:8">
      <c r="H1290" s="425"/>
    </row>
    <row r="1291" spans="8:8">
      <c r="H1291" s="425"/>
    </row>
    <row r="1292" spans="8:8">
      <c r="H1292" s="425"/>
    </row>
    <row r="1293" spans="8:8">
      <c r="H1293" s="425"/>
    </row>
    <row r="1294" spans="8:8">
      <c r="H1294" s="425"/>
    </row>
    <row r="1295" spans="8:8">
      <c r="H1295" s="425"/>
    </row>
    <row r="1296" spans="8:8">
      <c r="H1296" s="425"/>
    </row>
    <row r="1297" spans="8:8">
      <c r="H1297" s="425"/>
    </row>
    <row r="1298" spans="8:8">
      <c r="H1298" s="425"/>
    </row>
    <row r="1299" spans="8:8">
      <c r="H1299" s="425"/>
    </row>
    <row r="1300" spans="8:8">
      <c r="H1300" s="425"/>
    </row>
    <row r="1301" spans="8:8">
      <c r="H1301" s="425"/>
    </row>
    <row r="1302" spans="8:8">
      <c r="H1302" s="425"/>
    </row>
    <row r="1303" spans="8:8">
      <c r="H1303" s="425"/>
    </row>
    <row r="1304" spans="8:8">
      <c r="H1304" s="425"/>
    </row>
    <row r="1305" spans="8:8">
      <c r="H1305" s="425"/>
    </row>
    <row r="1306" spans="8:8">
      <c r="H1306" s="425"/>
    </row>
    <row r="1307" spans="8:8">
      <c r="H1307" s="425"/>
    </row>
    <row r="1308" spans="8:8">
      <c r="H1308" s="425"/>
    </row>
    <row r="1309" spans="8:8">
      <c r="H1309" s="425"/>
    </row>
    <row r="1310" spans="8:8">
      <c r="H1310" s="425"/>
    </row>
    <row r="1311" spans="8:8">
      <c r="H1311" s="425"/>
    </row>
    <row r="1312" spans="8:8">
      <c r="H1312" s="425"/>
    </row>
    <row r="1313" spans="8:8">
      <c r="H1313" s="425"/>
    </row>
    <row r="1314" spans="8:8">
      <c r="H1314" s="425"/>
    </row>
    <row r="1315" spans="8:8">
      <c r="H1315" s="425"/>
    </row>
    <row r="1316" spans="8:8">
      <c r="H1316" s="425"/>
    </row>
    <row r="1317" spans="8:8">
      <c r="H1317" s="425"/>
    </row>
    <row r="1318" spans="8:8">
      <c r="H1318" s="425"/>
    </row>
    <row r="1319" spans="8:8">
      <c r="H1319" s="425"/>
    </row>
    <row r="1320" spans="8:8">
      <c r="H1320" s="425"/>
    </row>
    <row r="1321" spans="8:8">
      <c r="H1321" s="425"/>
    </row>
    <row r="1322" spans="8:8">
      <c r="H1322" s="425"/>
    </row>
    <row r="1323" spans="8:8">
      <c r="H1323" s="425"/>
    </row>
    <row r="1324" spans="8:8">
      <c r="H1324" s="425"/>
    </row>
    <row r="1325" spans="8:8">
      <c r="H1325" s="425"/>
    </row>
    <row r="1326" spans="8:8">
      <c r="H1326" s="425"/>
    </row>
    <row r="1327" spans="8:8">
      <c r="H1327" s="425"/>
    </row>
    <row r="1328" spans="8:8">
      <c r="H1328" s="425"/>
    </row>
    <row r="1329" spans="8:8">
      <c r="H1329" s="425"/>
    </row>
    <row r="1330" spans="8:8">
      <c r="H1330" s="425"/>
    </row>
    <row r="1331" spans="8:8">
      <c r="H1331" s="425"/>
    </row>
    <row r="1332" spans="8:8">
      <c r="H1332" s="425"/>
    </row>
    <row r="1333" spans="8:8">
      <c r="H1333" s="425"/>
    </row>
    <row r="1334" spans="8:8">
      <c r="H1334" s="425"/>
    </row>
    <row r="1335" spans="8:8">
      <c r="H1335" s="425"/>
    </row>
    <row r="1336" spans="8:8">
      <c r="H1336" s="425"/>
    </row>
    <row r="1337" spans="8:8">
      <c r="H1337" s="425"/>
    </row>
    <row r="1338" spans="8:8">
      <c r="H1338" s="425"/>
    </row>
    <row r="1339" spans="8:8">
      <c r="H1339" s="425"/>
    </row>
    <row r="1340" spans="8:8">
      <c r="H1340" s="425"/>
    </row>
    <row r="1341" spans="8:8">
      <c r="H1341" s="425"/>
    </row>
    <row r="1342" spans="8:8">
      <c r="H1342" s="425"/>
    </row>
    <row r="1343" spans="8:8">
      <c r="H1343" s="425"/>
    </row>
    <row r="1344" spans="8:8">
      <c r="H1344" s="425"/>
    </row>
    <row r="1345" spans="8:8">
      <c r="H1345" s="425"/>
    </row>
    <row r="1346" spans="8:8">
      <c r="H1346" s="425"/>
    </row>
    <row r="1347" spans="8:8">
      <c r="H1347" s="425"/>
    </row>
    <row r="1348" spans="8:8">
      <c r="H1348" s="425"/>
    </row>
    <row r="1349" spans="8:8">
      <c r="H1349" s="425"/>
    </row>
    <row r="1350" spans="8:8">
      <c r="H1350" s="425"/>
    </row>
    <row r="1351" spans="8:8">
      <c r="H1351" s="425"/>
    </row>
    <row r="1352" spans="8:8">
      <c r="H1352" s="425"/>
    </row>
    <row r="1353" spans="8:8">
      <c r="H1353" s="425"/>
    </row>
    <row r="1354" spans="8:8">
      <c r="H1354" s="425"/>
    </row>
    <row r="1355" spans="8:8">
      <c r="H1355" s="425"/>
    </row>
    <row r="1356" spans="8:8">
      <c r="H1356" s="425"/>
    </row>
    <row r="1357" spans="8:8">
      <c r="H1357" s="425"/>
    </row>
    <row r="1358" spans="8:8">
      <c r="H1358" s="425"/>
    </row>
    <row r="1359" spans="8:8">
      <c r="H1359" s="425"/>
    </row>
    <row r="1360" spans="8:8">
      <c r="H1360" s="425"/>
    </row>
    <row r="1361" spans="8:8">
      <c r="H1361" s="425"/>
    </row>
    <row r="1362" spans="8:8">
      <c r="H1362" s="425"/>
    </row>
    <row r="1363" spans="8:8">
      <c r="H1363" s="425"/>
    </row>
    <row r="1364" spans="8:8">
      <c r="H1364" s="425"/>
    </row>
    <row r="1365" spans="8:8">
      <c r="H1365" s="425"/>
    </row>
    <row r="1366" spans="8:8">
      <c r="H1366" s="425"/>
    </row>
    <row r="1367" spans="8:8">
      <c r="H1367" s="425"/>
    </row>
    <row r="1368" spans="8:8">
      <c r="H1368" s="425"/>
    </row>
    <row r="1369" spans="8:8">
      <c r="H1369" s="425"/>
    </row>
    <row r="1370" spans="8:8">
      <c r="H1370" s="425"/>
    </row>
    <row r="1371" spans="8:8">
      <c r="H1371" s="425"/>
    </row>
    <row r="1372" spans="8:8">
      <c r="H1372" s="425"/>
    </row>
    <row r="1373" spans="8:8">
      <c r="H1373" s="425"/>
    </row>
    <row r="1374" spans="8:8">
      <c r="H1374" s="425"/>
    </row>
    <row r="1375" spans="8:8">
      <c r="H1375" s="425"/>
    </row>
    <row r="1376" spans="8:8">
      <c r="H1376" s="425"/>
    </row>
    <row r="1377" spans="8:8">
      <c r="H1377" s="425"/>
    </row>
    <row r="1378" spans="8:8">
      <c r="H1378" s="425"/>
    </row>
    <row r="1379" spans="8:8">
      <c r="H1379" s="425"/>
    </row>
    <row r="1380" spans="8:8">
      <c r="H1380" s="425"/>
    </row>
    <row r="1381" spans="8:8">
      <c r="H1381" s="425"/>
    </row>
    <row r="1382" spans="8:8">
      <c r="H1382" s="425"/>
    </row>
    <row r="1383" spans="8:8">
      <c r="H1383" s="425"/>
    </row>
    <row r="1384" spans="8:8">
      <c r="H1384" s="425"/>
    </row>
    <row r="1385" spans="8:8">
      <c r="H1385" s="425"/>
    </row>
    <row r="1386" spans="8:8">
      <c r="H1386" s="425"/>
    </row>
    <row r="1387" spans="8:8">
      <c r="H1387" s="425"/>
    </row>
    <row r="1388" spans="8:8">
      <c r="H1388" s="425"/>
    </row>
    <row r="1389" spans="8:8">
      <c r="H1389" s="425"/>
    </row>
    <row r="1390" spans="8:8">
      <c r="H1390" s="425"/>
    </row>
    <row r="1391" spans="8:8">
      <c r="H1391" s="425"/>
    </row>
    <row r="1392" spans="8:8">
      <c r="H1392" s="425"/>
    </row>
    <row r="1393" spans="8:8">
      <c r="H1393" s="425"/>
    </row>
    <row r="1394" spans="8:8">
      <c r="H1394" s="425"/>
    </row>
    <row r="1395" spans="8:8">
      <c r="H1395" s="425"/>
    </row>
    <row r="1396" spans="8:8">
      <c r="H1396" s="425"/>
    </row>
    <row r="1397" spans="8:8">
      <c r="H1397" s="425"/>
    </row>
    <row r="1398" spans="8:8">
      <c r="H1398" s="425"/>
    </row>
    <row r="1399" spans="8:8">
      <c r="H1399" s="425"/>
    </row>
    <row r="1400" spans="8:8">
      <c r="H1400" s="425"/>
    </row>
    <row r="1401" spans="8:8">
      <c r="H1401" s="425"/>
    </row>
    <row r="1402" spans="8:8">
      <c r="H1402" s="425"/>
    </row>
    <row r="1403" spans="8:8">
      <c r="H1403" s="425"/>
    </row>
    <row r="1404" spans="8:8">
      <c r="H1404" s="425"/>
    </row>
    <row r="1405" spans="8:8">
      <c r="H1405" s="425"/>
    </row>
    <row r="1406" spans="8:8">
      <c r="H1406" s="425"/>
    </row>
    <row r="1407" spans="8:8">
      <c r="H1407" s="425"/>
    </row>
    <row r="1408" spans="8:8">
      <c r="H1408" s="425"/>
    </row>
    <row r="1409" spans="8:8">
      <c r="H1409" s="425"/>
    </row>
    <row r="1410" spans="8:8">
      <c r="H1410" s="425"/>
    </row>
    <row r="1411" spans="8:8">
      <c r="H1411" s="425"/>
    </row>
    <row r="1412" spans="8:8">
      <c r="H1412" s="425"/>
    </row>
    <row r="1413" spans="8:8">
      <c r="H1413" s="425"/>
    </row>
    <row r="1414" spans="8:8">
      <c r="H1414" s="425"/>
    </row>
    <row r="1415" spans="8:8">
      <c r="H1415" s="425"/>
    </row>
    <row r="1416" spans="8:8">
      <c r="H1416" s="425"/>
    </row>
    <row r="1417" spans="8:8">
      <c r="H1417" s="425"/>
    </row>
    <row r="1418" spans="8:8">
      <c r="H1418" s="425"/>
    </row>
    <row r="1419" spans="8:8">
      <c r="H1419" s="425"/>
    </row>
    <row r="1420" spans="8:8">
      <c r="H1420" s="425"/>
    </row>
    <row r="1421" spans="8:8">
      <c r="H1421" s="425"/>
    </row>
    <row r="1422" spans="8:8">
      <c r="H1422" s="425"/>
    </row>
    <row r="1423" spans="8:8">
      <c r="H1423" s="425"/>
    </row>
    <row r="1424" spans="8:8">
      <c r="H1424" s="425"/>
    </row>
    <row r="1425" spans="8:8">
      <c r="H1425" s="425"/>
    </row>
    <row r="1426" spans="8:8">
      <c r="H1426" s="425"/>
    </row>
    <row r="1427" spans="8:8">
      <c r="H1427" s="425"/>
    </row>
    <row r="1428" spans="8:8">
      <c r="H1428" s="425"/>
    </row>
    <row r="1429" spans="8:8">
      <c r="H1429" s="425"/>
    </row>
    <row r="1430" spans="8:8">
      <c r="H1430" s="425"/>
    </row>
    <row r="1431" spans="8:8">
      <c r="H1431" s="425"/>
    </row>
    <row r="1432" spans="8:8">
      <c r="H1432" s="425"/>
    </row>
    <row r="1433" spans="8:8">
      <c r="H1433" s="425"/>
    </row>
    <row r="1434" spans="8:8">
      <c r="H1434" s="425"/>
    </row>
    <row r="1435" spans="8:8">
      <c r="H1435" s="425"/>
    </row>
    <row r="1436" spans="8:8">
      <c r="H1436" s="425"/>
    </row>
    <row r="1437" spans="8:8">
      <c r="H1437" s="425"/>
    </row>
    <row r="1438" spans="8:8">
      <c r="H1438" s="425"/>
    </row>
    <row r="1439" spans="8:8">
      <c r="H1439" s="425"/>
    </row>
    <row r="1440" spans="8:8">
      <c r="H1440" s="425"/>
    </row>
    <row r="1441" spans="8:8">
      <c r="H1441" s="425"/>
    </row>
    <row r="1442" spans="8:8">
      <c r="H1442" s="425"/>
    </row>
    <row r="1443" spans="8:8">
      <c r="H1443" s="425"/>
    </row>
    <row r="1444" spans="8:8">
      <c r="H1444" s="425"/>
    </row>
    <row r="1445" spans="8:8">
      <c r="H1445" s="425"/>
    </row>
    <row r="1446" spans="8:8">
      <c r="H1446" s="425"/>
    </row>
    <row r="1447" spans="8:8">
      <c r="H1447" s="425"/>
    </row>
    <row r="1448" spans="8:8">
      <c r="H1448" s="425"/>
    </row>
    <row r="1449" spans="8:8">
      <c r="H1449" s="425"/>
    </row>
    <row r="1450" spans="8:8">
      <c r="H1450" s="425"/>
    </row>
    <row r="1451" spans="8:8">
      <c r="H1451" s="425"/>
    </row>
    <row r="1452" spans="8:8">
      <c r="H1452" s="425"/>
    </row>
    <row r="1453" spans="8:8">
      <c r="H1453" s="425"/>
    </row>
    <row r="1454" spans="8:8">
      <c r="H1454" s="425"/>
    </row>
    <row r="1455" spans="8:8">
      <c r="H1455" s="425"/>
    </row>
    <row r="1456" spans="8:8">
      <c r="H1456" s="425"/>
    </row>
    <row r="1457" spans="8:8">
      <c r="H1457" s="425"/>
    </row>
    <row r="1458" spans="8:8">
      <c r="H1458" s="425"/>
    </row>
    <row r="1459" spans="8:8">
      <c r="H1459" s="425"/>
    </row>
    <row r="1460" spans="8:8">
      <c r="H1460" s="425"/>
    </row>
    <row r="1461" spans="8:8">
      <c r="H1461" s="425"/>
    </row>
    <row r="1462" spans="8:8">
      <c r="H1462" s="425"/>
    </row>
    <row r="1463" spans="8:8">
      <c r="H1463" s="425"/>
    </row>
    <row r="1464" spans="8:8">
      <c r="H1464" s="425"/>
    </row>
    <row r="1465" spans="8:8">
      <c r="H1465" s="425"/>
    </row>
    <row r="1466" spans="8:8">
      <c r="H1466" s="425"/>
    </row>
    <row r="1467" spans="8:8">
      <c r="H1467" s="425"/>
    </row>
    <row r="1468" spans="8:8">
      <c r="H1468" s="425"/>
    </row>
    <row r="1469" spans="8:8">
      <c r="H1469" s="425"/>
    </row>
    <row r="1470" spans="8:8">
      <c r="H1470" s="425"/>
    </row>
    <row r="1471" spans="8:8">
      <c r="H1471" s="425"/>
    </row>
    <row r="1472" spans="8:8">
      <c r="H1472" s="425"/>
    </row>
    <row r="1473" spans="8:8">
      <c r="H1473" s="425"/>
    </row>
    <row r="1474" spans="8:8">
      <c r="H1474" s="425"/>
    </row>
    <row r="1475" spans="8:8">
      <c r="H1475" s="425"/>
    </row>
    <row r="1476" spans="8:8">
      <c r="H1476" s="425"/>
    </row>
    <row r="1477" spans="8:8">
      <c r="H1477" s="425"/>
    </row>
    <row r="1478" spans="8:8">
      <c r="H1478" s="425"/>
    </row>
    <row r="1479" spans="8:8">
      <c r="H1479" s="425"/>
    </row>
    <row r="1480" spans="8:8">
      <c r="H1480" s="425"/>
    </row>
    <row r="1481" spans="8:8">
      <c r="H1481" s="425"/>
    </row>
    <row r="1482" spans="8:8">
      <c r="H1482" s="425"/>
    </row>
    <row r="1483" spans="8:8">
      <c r="H1483" s="425"/>
    </row>
    <row r="1484" spans="8:8">
      <c r="H1484" s="425"/>
    </row>
    <row r="1485" spans="8:8">
      <c r="H1485" s="425"/>
    </row>
    <row r="1486" spans="8:8">
      <c r="H1486" s="425"/>
    </row>
    <row r="1487" spans="8:8">
      <c r="H1487" s="425"/>
    </row>
    <row r="1488" spans="8:8">
      <c r="H1488" s="425"/>
    </row>
    <row r="1489" spans="8:8">
      <c r="H1489" s="425"/>
    </row>
    <row r="1490" spans="8:8">
      <c r="H1490" s="425"/>
    </row>
    <row r="1491" spans="8:8">
      <c r="H1491" s="425"/>
    </row>
    <row r="1492" spans="8:8">
      <c r="H1492" s="425"/>
    </row>
    <row r="1493" spans="8:8">
      <c r="H1493" s="425"/>
    </row>
    <row r="1494" spans="8:8">
      <c r="H1494" s="425"/>
    </row>
    <row r="1495" spans="8:8">
      <c r="H1495" s="425"/>
    </row>
    <row r="1496" spans="8:8">
      <c r="H1496" s="425"/>
    </row>
    <row r="1497" spans="8:8">
      <c r="H1497" s="425"/>
    </row>
    <row r="1498" spans="8:8">
      <c r="H1498" s="425"/>
    </row>
    <row r="1499" spans="8:8">
      <c r="H1499" s="425"/>
    </row>
    <row r="1500" spans="8:8">
      <c r="H1500" s="425"/>
    </row>
    <row r="1501" spans="8:8">
      <c r="H1501" s="425"/>
    </row>
    <row r="1502" spans="8:8">
      <c r="H1502" s="425"/>
    </row>
    <row r="1503" spans="8:8">
      <c r="H1503" s="425"/>
    </row>
    <row r="1504" spans="8:8">
      <c r="H1504" s="425"/>
    </row>
    <row r="1505" spans="8:8">
      <c r="H1505" s="425"/>
    </row>
    <row r="1506" spans="8:8">
      <c r="H1506" s="425"/>
    </row>
    <row r="1507" spans="8:8">
      <c r="H1507" s="425"/>
    </row>
    <row r="1508" spans="8:8">
      <c r="H1508" s="425"/>
    </row>
    <row r="1509" spans="8:8">
      <c r="H1509" s="425"/>
    </row>
    <row r="1510" spans="8:8">
      <c r="H1510" s="425"/>
    </row>
    <row r="1511" spans="8:8">
      <c r="H1511" s="425"/>
    </row>
    <row r="1512" spans="8:8">
      <c r="H1512" s="425"/>
    </row>
    <row r="1513" spans="8:8">
      <c r="H1513" s="425"/>
    </row>
    <row r="1514" spans="8:8">
      <c r="H1514" s="425"/>
    </row>
    <row r="1515" spans="8:8">
      <c r="H1515" s="425"/>
    </row>
    <row r="1516" spans="8:8">
      <c r="H1516" s="425"/>
    </row>
    <row r="1517" spans="8:8">
      <c r="H1517" s="425"/>
    </row>
    <row r="1518" spans="8:8">
      <c r="H1518" s="425"/>
    </row>
    <row r="1519" spans="8:8">
      <c r="H1519" s="425"/>
    </row>
    <row r="1520" spans="8:8">
      <c r="H1520" s="425"/>
    </row>
    <row r="1521" spans="8:8">
      <c r="H1521" s="425"/>
    </row>
    <row r="1522" spans="8:8">
      <c r="H1522" s="425"/>
    </row>
    <row r="1523" spans="8:8">
      <c r="H1523" s="425"/>
    </row>
    <row r="1524" spans="8:8">
      <c r="H1524" s="425"/>
    </row>
    <row r="1525" spans="8:8">
      <c r="H1525" s="425"/>
    </row>
    <row r="1526" spans="8:8">
      <c r="H1526" s="425"/>
    </row>
    <row r="1527" spans="8:8">
      <c r="H1527" s="425"/>
    </row>
    <row r="1528" spans="8:8">
      <c r="H1528" s="425"/>
    </row>
    <row r="1529" spans="8:8">
      <c r="H1529" s="425"/>
    </row>
    <row r="1530" spans="8:8">
      <c r="H1530" s="425"/>
    </row>
    <row r="1531" spans="8:8">
      <c r="H1531" s="425"/>
    </row>
    <row r="1532" spans="8:8">
      <c r="H1532" s="425"/>
    </row>
    <row r="1533" spans="8:8">
      <c r="H1533" s="425"/>
    </row>
    <row r="1534" spans="8:8">
      <c r="H1534" s="425"/>
    </row>
    <row r="1535" spans="8:8">
      <c r="H1535" s="425"/>
    </row>
    <row r="1536" spans="8:8">
      <c r="H1536" s="425"/>
    </row>
    <row r="1537" spans="8:8">
      <c r="H1537" s="425"/>
    </row>
    <row r="1538" spans="8:8">
      <c r="H1538" s="425"/>
    </row>
    <row r="1539" spans="8:8">
      <c r="H1539" s="425"/>
    </row>
    <row r="1540" spans="8:8">
      <c r="H1540" s="425"/>
    </row>
    <row r="1541" spans="8:8">
      <c r="H1541" s="425"/>
    </row>
    <row r="1542" spans="8:8">
      <c r="H1542" s="425"/>
    </row>
    <row r="1543" spans="8:8">
      <c r="H1543" s="425"/>
    </row>
    <row r="1544" spans="8:8">
      <c r="H1544" s="425"/>
    </row>
    <row r="1545" spans="8:8">
      <c r="H1545" s="425"/>
    </row>
    <row r="1546" spans="8:8">
      <c r="H1546" s="425"/>
    </row>
    <row r="1547" spans="8:8">
      <c r="H1547" s="425"/>
    </row>
    <row r="1548" spans="8:8">
      <c r="H1548" s="425"/>
    </row>
    <row r="1549" spans="8:8">
      <c r="H1549" s="425"/>
    </row>
    <row r="1550" spans="8:8">
      <c r="H1550" s="425"/>
    </row>
    <row r="1551" spans="8:8">
      <c r="H1551" s="425"/>
    </row>
    <row r="1552" spans="8:8">
      <c r="H1552" s="425"/>
    </row>
    <row r="1553" spans="8:8">
      <c r="H1553" s="425"/>
    </row>
    <row r="1554" spans="8:8">
      <c r="H1554" s="425"/>
    </row>
    <row r="1555" spans="8:8">
      <c r="H1555" s="425"/>
    </row>
    <row r="1556" spans="8:8">
      <c r="H1556" s="425"/>
    </row>
    <row r="1557" spans="8:8">
      <c r="H1557" s="425"/>
    </row>
    <row r="1558" spans="8:8">
      <c r="H1558" s="425"/>
    </row>
    <row r="1559" spans="8:8">
      <c r="H1559" s="425"/>
    </row>
    <row r="1560" spans="8:8">
      <c r="H1560" s="425"/>
    </row>
    <row r="1561" spans="8:8">
      <c r="H1561" s="425"/>
    </row>
    <row r="1562" spans="8:8">
      <c r="H1562" s="425"/>
    </row>
    <row r="1563" spans="8:8">
      <c r="H1563" s="425"/>
    </row>
    <row r="1564" spans="8:8">
      <c r="H1564" s="425"/>
    </row>
    <row r="1565" spans="8:8">
      <c r="H1565" s="425"/>
    </row>
    <row r="1566" spans="8:8">
      <c r="H1566" s="425"/>
    </row>
    <row r="1567" spans="8:8">
      <c r="H1567" s="425"/>
    </row>
    <row r="1568" spans="8:8">
      <c r="H1568" s="425"/>
    </row>
    <row r="1569" spans="8:8">
      <c r="H1569" s="425"/>
    </row>
    <row r="1570" spans="8:8">
      <c r="H1570" s="425"/>
    </row>
    <row r="1571" spans="8:8">
      <c r="H1571" s="425"/>
    </row>
    <row r="1572" spans="8:8">
      <c r="H1572" s="425"/>
    </row>
    <row r="1573" spans="8:8">
      <c r="H1573" s="425"/>
    </row>
    <row r="1574" spans="8:8">
      <c r="H1574" s="425"/>
    </row>
    <row r="1575" spans="8:8">
      <c r="H1575" s="425"/>
    </row>
    <row r="1576" spans="8:8">
      <c r="H1576" s="425"/>
    </row>
    <row r="1577" spans="8:8">
      <c r="H1577" s="425"/>
    </row>
    <row r="1578" spans="8:8">
      <c r="H1578" s="425"/>
    </row>
    <row r="1579" spans="8:8">
      <c r="H1579" s="425"/>
    </row>
    <row r="1580" spans="8:8">
      <c r="H1580" s="425"/>
    </row>
    <row r="1581" spans="8:8">
      <c r="H1581" s="425"/>
    </row>
    <row r="1582" spans="8:8">
      <c r="H1582" s="425"/>
    </row>
    <row r="1583" spans="8:8">
      <c r="H1583" s="425"/>
    </row>
    <row r="1584" spans="8:8">
      <c r="H1584" s="425"/>
    </row>
    <row r="1585" spans="8:8">
      <c r="H1585" s="425"/>
    </row>
    <row r="1586" spans="8:8">
      <c r="H1586" s="425"/>
    </row>
    <row r="1587" spans="8:8">
      <c r="H1587" s="425"/>
    </row>
    <row r="1588" spans="8:8">
      <c r="H1588" s="425"/>
    </row>
    <row r="1589" spans="8:8">
      <c r="H1589" s="425"/>
    </row>
    <row r="1590" spans="8:8">
      <c r="H1590" s="425"/>
    </row>
    <row r="1591" spans="8:8">
      <c r="H1591" s="425"/>
    </row>
    <row r="1592" spans="8:8">
      <c r="H1592" s="425"/>
    </row>
    <row r="1593" spans="8:8">
      <c r="H1593" s="425"/>
    </row>
    <row r="1594" spans="8:8">
      <c r="H1594" s="425"/>
    </row>
    <row r="1595" spans="8:8">
      <c r="H1595" s="425"/>
    </row>
    <row r="1596" spans="8:8">
      <c r="H1596" s="425"/>
    </row>
    <row r="1597" spans="8:8">
      <c r="H1597" s="425"/>
    </row>
    <row r="1598" spans="8:8">
      <c r="H1598" s="425"/>
    </row>
    <row r="1599" spans="8:8">
      <c r="H1599" s="425"/>
    </row>
    <row r="1600" spans="8:8">
      <c r="H1600" s="425"/>
    </row>
    <row r="1601" spans="8:8">
      <c r="H1601" s="425"/>
    </row>
    <row r="1602" spans="8:8">
      <c r="H1602" s="425"/>
    </row>
    <row r="1603" spans="8:8">
      <c r="H1603" s="425"/>
    </row>
    <row r="1604" spans="8:8">
      <c r="H1604" s="425"/>
    </row>
    <row r="1605" spans="8:8">
      <c r="H1605" s="425"/>
    </row>
    <row r="1606" spans="8:8">
      <c r="H1606" s="425"/>
    </row>
    <row r="1607" spans="8:8">
      <c r="H1607" s="425"/>
    </row>
    <row r="1608" spans="8:8">
      <c r="H1608" s="425"/>
    </row>
    <row r="1609" spans="8:8">
      <c r="H1609" s="425"/>
    </row>
    <row r="1610" spans="8:8">
      <c r="H1610" s="425"/>
    </row>
    <row r="1611" spans="8:8">
      <c r="H1611" s="425"/>
    </row>
    <row r="1612" spans="8:8">
      <c r="H1612" s="425"/>
    </row>
    <row r="1613" spans="8:8">
      <c r="H1613" s="425"/>
    </row>
    <row r="1614" spans="8:8">
      <c r="H1614" s="425"/>
    </row>
    <row r="1615" spans="8:8">
      <c r="H1615" s="425"/>
    </row>
    <row r="1616" spans="8:8">
      <c r="H1616" s="425"/>
    </row>
    <row r="1617" spans="8:8">
      <c r="H1617" s="425"/>
    </row>
    <row r="1618" spans="8:8">
      <c r="H1618" s="425"/>
    </row>
    <row r="1619" spans="8:8">
      <c r="H1619" s="425"/>
    </row>
    <row r="1620" spans="8:8">
      <c r="H1620" s="425"/>
    </row>
    <row r="1621" spans="8:8">
      <c r="H1621" s="425"/>
    </row>
    <row r="1622" spans="8:8">
      <c r="H1622" s="425"/>
    </row>
    <row r="1623" spans="8:8">
      <c r="H1623" s="425"/>
    </row>
    <row r="1624" spans="8:8">
      <c r="H1624" s="425"/>
    </row>
    <row r="1625" spans="8:8">
      <c r="H1625" s="425"/>
    </row>
    <row r="1626" spans="8:8">
      <c r="H1626" s="425"/>
    </row>
    <row r="1627" spans="8:8">
      <c r="H1627" s="425"/>
    </row>
    <row r="1628" spans="8:8">
      <c r="H1628" s="425"/>
    </row>
    <row r="1629" spans="8:8">
      <c r="H1629" s="425"/>
    </row>
    <row r="1630" spans="8:8">
      <c r="H1630" s="425"/>
    </row>
    <row r="1631" spans="8:8">
      <c r="H1631" s="425"/>
    </row>
    <row r="1632" spans="8:8">
      <c r="H1632" s="425"/>
    </row>
    <row r="1633" spans="8:8">
      <c r="H1633" s="425"/>
    </row>
    <row r="1634" spans="8:8">
      <c r="H1634" s="425"/>
    </row>
    <row r="1635" spans="8:8">
      <c r="H1635" s="425"/>
    </row>
    <row r="1636" spans="8:8">
      <c r="H1636" s="425"/>
    </row>
    <row r="1637" spans="8:8">
      <c r="H1637" s="425"/>
    </row>
    <row r="1638" spans="8:8">
      <c r="H1638" s="425"/>
    </row>
    <row r="1639" spans="8:8">
      <c r="H1639" s="425"/>
    </row>
    <row r="1640" spans="8:8">
      <c r="H1640" s="425"/>
    </row>
    <row r="1641" spans="8:8">
      <c r="H1641" s="425"/>
    </row>
    <row r="1642" spans="8:8">
      <c r="H1642" s="425"/>
    </row>
    <row r="1643" spans="8:8">
      <c r="H1643" s="425"/>
    </row>
    <row r="1644" spans="8:8">
      <c r="H1644" s="425"/>
    </row>
    <row r="1645" spans="8:8">
      <c r="H1645" s="425"/>
    </row>
    <row r="1646" spans="8:8">
      <c r="H1646" s="425"/>
    </row>
    <row r="1647" spans="8:8">
      <c r="H1647" s="425"/>
    </row>
    <row r="1648" spans="8:8">
      <c r="H1648" s="425"/>
    </row>
    <row r="1649" spans="8:8">
      <c r="H1649" s="425"/>
    </row>
    <row r="1650" spans="8:8">
      <c r="H1650" s="425"/>
    </row>
    <row r="1651" spans="8:8">
      <c r="H1651" s="425"/>
    </row>
    <row r="1652" spans="8:8">
      <c r="H1652" s="425"/>
    </row>
    <row r="1653" spans="8:8">
      <c r="H1653" s="425"/>
    </row>
    <row r="1654" spans="8:8">
      <c r="H1654" s="425"/>
    </row>
    <row r="1655" spans="8:8">
      <c r="H1655" s="425"/>
    </row>
    <row r="1656" spans="8:8">
      <c r="H1656" s="425"/>
    </row>
    <row r="1657" spans="8:8">
      <c r="H1657" s="425"/>
    </row>
    <row r="1658" spans="8:8">
      <c r="H1658" s="425"/>
    </row>
    <row r="1659" spans="8:8">
      <c r="H1659" s="425"/>
    </row>
    <row r="1660" spans="8:8">
      <c r="H1660" s="425"/>
    </row>
    <row r="1661" spans="8:8">
      <c r="H1661" s="425"/>
    </row>
    <row r="1662" spans="8:8">
      <c r="H1662" s="425"/>
    </row>
    <row r="1663" spans="8:8">
      <c r="H1663" s="425"/>
    </row>
    <row r="1664" spans="8:8">
      <c r="H1664" s="425"/>
    </row>
    <row r="1665" spans="8:8">
      <c r="H1665" s="425"/>
    </row>
    <row r="1666" spans="8:8">
      <c r="H1666" s="425"/>
    </row>
    <row r="1667" spans="8:8">
      <c r="H1667" s="425"/>
    </row>
    <row r="1668" spans="8:8">
      <c r="H1668" s="425"/>
    </row>
    <row r="1669" spans="8:8">
      <c r="H1669" s="425"/>
    </row>
    <row r="1670" spans="8:8">
      <c r="H1670" s="425"/>
    </row>
    <row r="1671" spans="8:8">
      <c r="H1671" s="425"/>
    </row>
    <row r="1672" spans="8:8">
      <c r="H1672" s="425"/>
    </row>
    <row r="1673" spans="8:8">
      <c r="H1673" s="425"/>
    </row>
    <row r="1674" spans="8:8">
      <c r="H1674" s="425"/>
    </row>
    <row r="1675" spans="8:8">
      <c r="H1675" s="425"/>
    </row>
    <row r="1676" spans="8:8">
      <c r="H1676" s="425"/>
    </row>
    <row r="1677" spans="8:8">
      <c r="H1677" s="425"/>
    </row>
    <row r="1678" spans="8:8">
      <c r="H1678" s="425"/>
    </row>
    <row r="1679" spans="8:8">
      <c r="H1679" s="425"/>
    </row>
    <row r="1680" spans="8:8">
      <c r="H1680" s="425"/>
    </row>
    <row r="1681" spans="8:8">
      <c r="H1681" s="425"/>
    </row>
    <row r="1682" spans="8:8">
      <c r="H1682" s="425"/>
    </row>
    <row r="1683" spans="8:8">
      <c r="H1683" s="425"/>
    </row>
    <row r="1684" spans="8:8">
      <c r="H1684" s="425"/>
    </row>
    <row r="1685" spans="8:8">
      <c r="H1685" s="425"/>
    </row>
    <row r="1686" spans="8:8">
      <c r="H1686" s="425"/>
    </row>
    <row r="1687" spans="8:8">
      <c r="H1687" s="425"/>
    </row>
    <row r="1688" spans="8:8">
      <c r="H1688" s="425"/>
    </row>
    <row r="1689" spans="8:8">
      <c r="H1689" s="425"/>
    </row>
    <row r="1690" spans="8:8">
      <c r="H1690" s="425"/>
    </row>
    <row r="1691" spans="8:8">
      <c r="H1691" s="425"/>
    </row>
    <row r="1692" spans="8:8">
      <c r="H1692" s="425"/>
    </row>
    <row r="1693" spans="8:8">
      <c r="H1693" s="425"/>
    </row>
    <row r="1694" spans="8:8">
      <c r="H1694" s="425"/>
    </row>
    <row r="1695" spans="8:8">
      <c r="H1695" s="425"/>
    </row>
    <row r="1696" spans="8:8">
      <c r="H1696" s="425"/>
    </row>
    <row r="1697" spans="8:8">
      <c r="H1697" s="425"/>
    </row>
    <row r="1698" spans="8:8">
      <c r="H1698" s="425"/>
    </row>
    <row r="1699" spans="8:8">
      <c r="H1699" s="425"/>
    </row>
    <row r="1700" spans="8:8">
      <c r="H1700" s="425"/>
    </row>
    <row r="1701" spans="8:8">
      <c r="H1701" s="425"/>
    </row>
    <row r="1702" spans="8:8">
      <c r="H1702" s="425"/>
    </row>
    <row r="1703" spans="8:8">
      <c r="H1703" s="425"/>
    </row>
    <row r="1704" spans="8:8">
      <c r="H1704" s="425"/>
    </row>
    <row r="1705" spans="8:8">
      <c r="H1705" s="425"/>
    </row>
    <row r="1706" spans="8:8">
      <c r="H1706" s="425"/>
    </row>
    <row r="1707" spans="8:8">
      <c r="H1707" s="425"/>
    </row>
    <row r="1708" spans="8:8">
      <c r="H1708" s="425"/>
    </row>
    <row r="1709" spans="8:8">
      <c r="H1709" s="425"/>
    </row>
    <row r="1710" spans="8:8">
      <c r="H1710" s="425"/>
    </row>
    <row r="1711" spans="8:8">
      <c r="H1711" s="425"/>
    </row>
    <row r="1712" spans="8:8">
      <c r="H1712" s="425"/>
    </row>
    <row r="1713" spans="8:8">
      <c r="H1713" s="425"/>
    </row>
    <row r="1714" spans="8:8">
      <c r="H1714" s="425"/>
    </row>
    <row r="1715" spans="8:8">
      <c r="H1715" s="425"/>
    </row>
    <row r="1716" spans="8:8">
      <c r="H1716" s="425"/>
    </row>
    <row r="1717" spans="8:8">
      <c r="H1717" s="425"/>
    </row>
    <row r="1718" spans="8:8">
      <c r="H1718" s="425"/>
    </row>
    <row r="1719" spans="8:8">
      <c r="H1719" s="425"/>
    </row>
    <row r="1720" spans="8:8">
      <c r="H1720" s="425"/>
    </row>
    <row r="1721" spans="8:8">
      <c r="H1721" s="425"/>
    </row>
    <row r="1722" spans="8:8">
      <c r="H1722" s="425"/>
    </row>
    <row r="1723" spans="8:8">
      <c r="H1723" s="425"/>
    </row>
    <row r="1724" spans="8:8">
      <c r="H1724" s="425"/>
    </row>
    <row r="1725" spans="8:8">
      <c r="H1725" s="425"/>
    </row>
    <row r="1726" spans="8:8">
      <c r="H1726" s="425"/>
    </row>
    <row r="1727" spans="8:8">
      <c r="H1727" s="425"/>
    </row>
    <row r="1728" spans="8:8">
      <c r="H1728" s="425"/>
    </row>
    <row r="1729" spans="8:8">
      <c r="H1729" s="425"/>
    </row>
    <row r="1730" spans="8:8">
      <c r="H1730" s="425"/>
    </row>
    <row r="1731" spans="8:8">
      <c r="H1731" s="425"/>
    </row>
    <row r="1732" spans="8:8">
      <c r="H1732" s="425"/>
    </row>
    <row r="1733" spans="8:8">
      <c r="H1733" s="425"/>
    </row>
    <row r="1734" spans="8:8">
      <c r="H1734" s="425"/>
    </row>
    <row r="1735" spans="8:8">
      <c r="H1735" s="425"/>
    </row>
    <row r="1736" spans="8:8">
      <c r="H1736" s="425"/>
    </row>
    <row r="1737" spans="8:8">
      <c r="H1737" s="425"/>
    </row>
    <row r="1738" spans="8:8">
      <c r="H1738" s="425"/>
    </row>
    <row r="1739" spans="8:8">
      <c r="H1739" s="425"/>
    </row>
    <row r="1740" spans="8:8">
      <c r="H1740" s="425"/>
    </row>
    <row r="1741" spans="8:8">
      <c r="H1741" s="425"/>
    </row>
    <row r="1742" spans="8:8">
      <c r="H1742" s="425"/>
    </row>
    <row r="1743" spans="8:8">
      <c r="H1743" s="425"/>
    </row>
    <row r="1744" spans="8:8">
      <c r="H1744" s="425"/>
    </row>
    <row r="1745" spans="8:8">
      <c r="H1745" s="425"/>
    </row>
    <row r="1746" spans="8:8">
      <c r="H1746" s="425"/>
    </row>
    <row r="1747" spans="8:8">
      <c r="H1747" s="425"/>
    </row>
    <row r="1748" spans="8:8">
      <c r="H1748" s="425"/>
    </row>
    <row r="1749" spans="8:8">
      <c r="H1749" s="425"/>
    </row>
    <row r="1750" spans="8:8">
      <c r="H1750" s="425"/>
    </row>
    <row r="1751" spans="8:8">
      <c r="H1751" s="425"/>
    </row>
    <row r="1752" spans="8:8">
      <c r="H1752" s="425"/>
    </row>
    <row r="1753" spans="8:8">
      <c r="H1753" s="425"/>
    </row>
    <row r="1754" spans="8:8">
      <c r="H1754" s="425"/>
    </row>
    <row r="1755" spans="8:8">
      <c r="H1755" s="425"/>
    </row>
    <row r="1756" spans="8:8">
      <c r="H1756" s="425"/>
    </row>
    <row r="1757" spans="8:8">
      <c r="H1757" s="425"/>
    </row>
    <row r="1758" spans="8:8">
      <c r="H1758" s="425"/>
    </row>
    <row r="1759" spans="8:8">
      <c r="H1759" s="425"/>
    </row>
    <row r="1760" spans="8:8">
      <c r="H1760" s="425"/>
    </row>
    <row r="1761" spans="8:8">
      <c r="H1761" s="425"/>
    </row>
    <row r="1762" spans="8:8">
      <c r="H1762" s="425"/>
    </row>
    <row r="1763" spans="8:8">
      <c r="H1763" s="425"/>
    </row>
    <row r="1764" spans="8:8">
      <c r="H1764" s="425"/>
    </row>
    <row r="1765" spans="8:8">
      <c r="H1765" s="425"/>
    </row>
    <row r="1766" spans="8:8">
      <c r="H1766" s="425"/>
    </row>
    <row r="1767" spans="8:8">
      <c r="H1767" s="425"/>
    </row>
    <row r="1768" spans="8:8">
      <c r="H1768" s="425"/>
    </row>
    <row r="1769" spans="8:8">
      <c r="H1769" s="425"/>
    </row>
    <row r="1770" spans="8:8">
      <c r="H1770" s="425"/>
    </row>
    <row r="1771" spans="8:8">
      <c r="H1771" s="425"/>
    </row>
    <row r="1772" spans="8:8">
      <c r="H1772" s="425"/>
    </row>
    <row r="1773" spans="8:8">
      <c r="H1773" s="425"/>
    </row>
    <row r="1774" spans="8:8">
      <c r="H1774" s="425"/>
    </row>
    <row r="1775" spans="8:8">
      <c r="H1775" s="425"/>
    </row>
    <row r="1776" spans="8:8">
      <c r="H1776" s="425"/>
    </row>
    <row r="1777" spans="8:8">
      <c r="H1777" s="425"/>
    </row>
    <row r="1778" spans="8:8">
      <c r="H1778" s="425"/>
    </row>
    <row r="1779" spans="8:8">
      <c r="H1779" s="425"/>
    </row>
    <row r="1780" spans="8:8">
      <c r="H1780" s="425"/>
    </row>
    <row r="1781" spans="8:8">
      <c r="H1781" s="425"/>
    </row>
    <row r="1782" spans="8:8">
      <c r="H1782" s="425"/>
    </row>
    <row r="1783" spans="8:8">
      <c r="H1783" s="425"/>
    </row>
    <row r="1784" spans="8:8">
      <c r="H1784" s="425"/>
    </row>
    <row r="1785" spans="8:8">
      <c r="H1785" s="425"/>
    </row>
    <row r="1786" spans="8:8">
      <c r="H1786" s="425"/>
    </row>
    <row r="1787" spans="8:8">
      <c r="H1787" s="425"/>
    </row>
    <row r="1788" spans="8:8">
      <c r="H1788" s="425"/>
    </row>
    <row r="1789" spans="8:8">
      <c r="H1789" s="425"/>
    </row>
    <row r="1790" spans="8:8">
      <c r="H1790" s="425"/>
    </row>
    <row r="1791" spans="8:8">
      <c r="H1791" s="425"/>
    </row>
    <row r="1792" spans="8:8">
      <c r="H1792" s="425"/>
    </row>
    <row r="1793" spans="8:8">
      <c r="H1793" s="425"/>
    </row>
    <row r="1794" spans="8:8">
      <c r="H1794" s="425"/>
    </row>
    <row r="1795" spans="8:8">
      <c r="H1795" s="425"/>
    </row>
    <row r="1796" spans="8:8">
      <c r="H1796" s="425"/>
    </row>
    <row r="1797" spans="8:8">
      <c r="H1797" s="425"/>
    </row>
    <row r="1798" spans="8:8">
      <c r="H1798" s="425"/>
    </row>
    <row r="1799" spans="8:8">
      <c r="H1799" s="425"/>
    </row>
    <row r="1800" spans="8:8">
      <c r="H1800" s="425"/>
    </row>
    <row r="1801" spans="8:8">
      <c r="H1801" s="425"/>
    </row>
    <row r="1802" spans="8:8">
      <c r="H1802" s="425"/>
    </row>
    <row r="1803" spans="8:8">
      <c r="H1803" s="425"/>
    </row>
    <row r="1804" spans="8:8">
      <c r="H1804" s="425"/>
    </row>
    <row r="1805" spans="8:8">
      <c r="H1805" s="425"/>
    </row>
    <row r="1806" spans="8:8">
      <c r="H1806" s="425"/>
    </row>
    <row r="1807" spans="8:8">
      <c r="H1807" s="425"/>
    </row>
    <row r="1808" spans="8:8">
      <c r="H1808" s="425"/>
    </row>
    <row r="1809" spans="8:8">
      <c r="H1809" s="425"/>
    </row>
    <row r="1810" spans="8:8">
      <c r="H1810" s="425"/>
    </row>
    <row r="1811" spans="8:8">
      <c r="H1811" s="425"/>
    </row>
    <row r="1812" spans="8:8">
      <c r="H1812" s="425"/>
    </row>
    <row r="1813" spans="8:8">
      <c r="H1813" s="425"/>
    </row>
    <row r="1814" spans="8:8">
      <c r="H1814" s="425"/>
    </row>
    <row r="1815" spans="8:8">
      <c r="H1815" s="425"/>
    </row>
    <row r="1816" spans="8:8">
      <c r="H1816" s="425"/>
    </row>
    <row r="1817" spans="8:8">
      <c r="H1817" s="425"/>
    </row>
    <row r="1818" spans="8:8">
      <c r="H1818" s="425"/>
    </row>
    <row r="1819" spans="8:8">
      <c r="H1819" s="425"/>
    </row>
    <row r="1820" spans="8:8">
      <c r="H1820" s="425"/>
    </row>
    <row r="1821" spans="8:8">
      <c r="H1821" s="425"/>
    </row>
    <row r="1822" spans="8:8">
      <c r="H1822" s="425"/>
    </row>
    <row r="1823" spans="8:8">
      <c r="H1823" s="425"/>
    </row>
    <row r="1824" spans="8:8">
      <c r="H1824" s="425"/>
    </row>
    <row r="1825" spans="8:8">
      <c r="H1825" s="425"/>
    </row>
    <row r="1826" spans="8:8">
      <c r="H1826" s="425"/>
    </row>
    <row r="1827" spans="8:8">
      <c r="H1827" s="425"/>
    </row>
    <row r="1828" spans="8:8">
      <c r="H1828" s="425"/>
    </row>
    <row r="1829" spans="8:8">
      <c r="H1829" s="425"/>
    </row>
    <row r="1830" spans="8:8">
      <c r="H1830" s="425"/>
    </row>
    <row r="1831" spans="8:8">
      <c r="H1831" s="425"/>
    </row>
    <row r="1832" spans="8:8">
      <c r="H1832" s="425"/>
    </row>
    <row r="1833" spans="8:8">
      <c r="H1833" s="425"/>
    </row>
    <row r="1834" spans="8:8">
      <c r="H1834" s="425"/>
    </row>
    <row r="1835" spans="8:8">
      <c r="H1835" s="425"/>
    </row>
    <row r="1836" spans="8:8">
      <c r="H1836" s="425"/>
    </row>
    <row r="1837" spans="8:8">
      <c r="H1837" s="425"/>
    </row>
    <row r="1838" spans="8:8">
      <c r="H1838" s="425"/>
    </row>
    <row r="1839" spans="8:8">
      <c r="H1839" s="425"/>
    </row>
    <row r="1840" spans="8:8">
      <c r="H1840" s="425"/>
    </row>
    <row r="1841" spans="8:8">
      <c r="H1841" s="425"/>
    </row>
    <row r="1842" spans="8:8">
      <c r="H1842" s="425"/>
    </row>
    <row r="1843" spans="8:8">
      <c r="H1843" s="425"/>
    </row>
    <row r="1844" spans="8:8">
      <c r="H1844" s="425"/>
    </row>
    <row r="1845" spans="8:8">
      <c r="H1845" s="425"/>
    </row>
    <row r="1846" spans="8:8">
      <c r="H1846" s="425"/>
    </row>
    <row r="1847" spans="8:8">
      <c r="H1847" s="425"/>
    </row>
    <row r="1848" spans="8:8">
      <c r="H1848" s="425"/>
    </row>
    <row r="1849" spans="8:8">
      <c r="H1849" s="425"/>
    </row>
    <row r="1850" spans="8:8">
      <c r="H1850" s="425"/>
    </row>
    <row r="1851" spans="8:8">
      <c r="H1851" s="425"/>
    </row>
    <row r="1852" spans="8:8">
      <c r="H1852" s="425"/>
    </row>
    <row r="1853" spans="8:8">
      <c r="H1853" s="425"/>
    </row>
    <row r="1854" spans="8:8">
      <c r="H1854" s="425"/>
    </row>
    <row r="1855" spans="8:8">
      <c r="H1855" s="425"/>
    </row>
    <row r="1856" spans="8:8">
      <c r="H1856" s="425"/>
    </row>
    <row r="1857" spans="8:8">
      <c r="H1857" s="425"/>
    </row>
    <row r="1858" spans="8:8">
      <c r="H1858" s="425"/>
    </row>
    <row r="1859" spans="8:8">
      <c r="H1859" s="425"/>
    </row>
    <row r="1860" spans="8:8">
      <c r="H1860" s="425"/>
    </row>
    <row r="1861" spans="8:8">
      <c r="H1861" s="425"/>
    </row>
    <row r="1862" spans="8:8">
      <c r="H1862" s="425"/>
    </row>
    <row r="1863" spans="8:8">
      <c r="H1863" s="425"/>
    </row>
    <row r="1864" spans="8:8">
      <c r="H1864" s="425"/>
    </row>
    <row r="1865" spans="8:8">
      <c r="H1865" s="425"/>
    </row>
    <row r="1866" spans="8:8">
      <c r="H1866" s="425"/>
    </row>
    <row r="1867" spans="8:8">
      <c r="H1867" s="425"/>
    </row>
    <row r="1868" spans="8:8">
      <c r="H1868" s="425"/>
    </row>
    <row r="1869" spans="8:8">
      <c r="H1869" s="425"/>
    </row>
    <row r="1870" spans="8:8">
      <c r="H1870" s="425"/>
    </row>
    <row r="1871" spans="8:8">
      <c r="H1871" s="425"/>
    </row>
    <row r="1872" spans="8:8">
      <c r="H1872" s="425"/>
    </row>
    <row r="1873" spans="8:8">
      <c r="H1873" s="425"/>
    </row>
    <row r="1874" spans="8:8">
      <c r="H1874" s="425"/>
    </row>
    <row r="1875" spans="8:8">
      <c r="H1875" s="425"/>
    </row>
    <row r="1876" spans="8:8">
      <c r="H1876" s="425"/>
    </row>
    <row r="1877" spans="8:8">
      <c r="H1877" s="425"/>
    </row>
    <row r="1878" spans="8:8">
      <c r="H1878" s="425"/>
    </row>
    <row r="1879" spans="8:8">
      <c r="H1879" s="425"/>
    </row>
    <row r="1880" spans="8:8">
      <c r="H1880" s="425"/>
    </row>
    <row r="1881" spans="8:8">
      <c r="H1881" s="425"/>
    </row>
    <row r="1882" spans="8:8">
      <c r="H1882" s="425"/>
    </row>
    <row r="1883" spans="8:8">
      <c r="H1883" s="425"/>
    </row>
    <row r="1884" spans="8:8">
      <c r="H1884" s="425"/>
    </row>
    <row r="1885" spans="8:8">
      <c r="H1885" s="425"/>
    </row>
    <row r="1886" spans="8:8">
      <c r="H1886" s="425"/>
    </row>
    <row r="1887" spans="8:8">
      <c r="H1887" s="425"/>
    </row>
    <row r="1888" spans="8:8">
      <c r="H1888" s="425"/>
    </row>
    <row r="1889" spans="8:8">
      <c r="H1889" s="425"/>
    </row>
    <row r="1890" spans="8:8">
      <c r="H1890" s="425"/>
    </row>
    <row r="1891" spans="8:8">
      <c r="H1891" s="425"/>
    </row>
    <row r="1892" spans="8:8">
      <c r="H1892" s="425"/>
    </row>
    <row r="1893" spans="8:8">
      <c r="H1893" s="425"/>
    </row>
    <row r="1894" spans="8:8">
      <c r="H1894" s="425"/>
    </row>
    <row r="1895" spans="8:8">
      <c r="H1895" s="425"/>
    </row>
    <row r="1896" spans="8:8">
      <c r="H1896" s="425"/>
    </row>
    <row r="1897" spans="8:8">
      <c r="H1897" s="425"/>
    </row>
    <row r="1898" spans="8:8">
      <c r="H1898" s="425"/>
    </row>
    <row r="1899" spans="8:8">
      <c r="H1899" s="425"/>
    </row>
    <row r="1900" spans="8:8">
      <c r="H1900" s="425"/>
    </row>
    <row r="1901" spans="8:8">
      <c r="H1901" s="425"/>
    </row>
    <row r="1902" spans="8:8">
      <c r="H1902" s="425"/>
    </row>
    <row r="1903" spans="8:8">
      <c r="H1903" s="425"/>
    </row>
    <row r="1904" spans="8:8">
      <c r="H1904" s="425"/>
    </row>
    <row r="1905" spans="8:8">
      <c r="H1905" s="425"/>
    </row>
    <row r="1906" spans="8:8">
      <c r="H1906" s="425"/>
    </row>
    <row r="1907" spans="8:8">
      <c r="H1907" s="425"/>
    </row>
    <row r="1908" spans="8:8">
      <c r="H1908" s="425"/>
    </row>
    <row r="1909" spans="8:8">
      <c r="H1909" s="425"/>
    </row>
    <row r="1910" spans="8:8">
      <c r="H1910" s="425"/>
    </row>
    <row r="1911" spans="8:8">
      <c r="H1911" s="425"/>
    </row>
    <row r="1912" spans="8:8">
      <c r="H1912" s="425"/>
    </row>
    <row r="1913" spans="8:8">
      <c r="H1913" s="425"/>
    </row>
    <row r="1914" spans="8:8">
      <c r="H1914" s="425"/>
    </row>
    <row r="1915" spans="8:8">
      <c r="H1915" s="425"/>
    </row>
    <row r="1916" spans="8:8">
      <c r="H1916" s="425"/>
    </row>
    <row r="1917" spans="8:8">
      <c r="H1917" s="425"/>
    </row>
    <row r="1918" spans="8:8">
      <c r="H1918" s="425"/>
    </row>
    <row r="1919" spans="8:8">
      <c r="H1919" s="425"/>
    </row>
    <row r="1920" spans="8:8">
      <c r="H1920" s="425"/>
    </row>
    <row r="1921" spans="8:8">
      <c r="H1921" s="425"/>
    </row>
    <row r="1922" spans="8:8">
      <c r="H1922" s="425"/>
    </row>
    <row r="1923" spans="8:8">
      <c r="H1923" s="425"/>
    </row>
    <row r="1924" spans="8:8">
      <c r="H1924" s="425"/>
    </row>
    <row r="1925" spans="8:8">
      <c r="H1925" s="425"/>
    </row>
    <row r="1926" spans="8:8">
      <c r="H1926" s="425"/>
    </row>
    <row r="1927" spans="8:8">
      <c r="H1927" s="425"/>
    </row>
    <row r="1928" spans="8:8">
      <c r="H1928" s="425"/>
    </row>
    <row r="1929" spans="8:8">
      <c r="H1929" s="425"/>
    </row>
    <row r="1930" spans="8:8">
      <c r="H1930" s="425"/>
    </row>
    <row r="1931" spans="8:8">
      <c r="H1931" s="425"/>
    </row>
    <row r="1932" spans="8:8">
      <c r="H1932" s="425"/>
    </row>
    <row r="1933" spans="8:8">
      <c r="H1933" s="425"/>
    </row>
    <row r="1934" spans="8:8">
      <c r="H1934" s="425"/>
    </row>
    <row r="1935" spans="8:8">
      <c r="H1935" s="425"/>
    </row>
    <row r="1936" spans="8:8">
      <c r="H1936" s="425"/>
    </row>
    <row r="1937" spans="8:8">
      <c r="H1937" s="425"/>
    </row>
    <row r="1938" spans="8:8">
      <c r="H1938" s="425"/>
    </row>
    <row r="1939" spans="8:8">
      <c r="H1939" s="425"/>
    </row>
    <row r="1940" spans="8:8">
      <c r="H1940" s="425"/>
    </row>
    <row r="1941" spans="8:8">
      <c r="H1941" s="425"/>
    </row>
    <row r="1942" spans="8:8">
      <c r="H1942" s="425"/>
    </row>
    <row r="1943" spans="8:8">
      <c r="H1943" s="425"/>
    </row>
    <row r="1944" spans="8:8">
      <c r="H1944" s="425"/>
    </row>
    <row r="1945" spans="8:8">
      <c r="H1945" s="425"/>
    </row>
    <row r="1946" spans="8:8">
      <c r="H1946" s="425"/>
    </row>
    <row r="1947" spans="8:8">
      <c r="H1947" s="425"/>
    </row>
    <row r="1948" spans="8:8">
      <c r="H1948" s="425"/>
    </row>
    <row r="1949" spans="8:8">
      <c r="H1949" s="425"/>
    </row>
    <row r="1950" spans="8:8">
      <c r="H1950" s="425"/>
    </row>
    <row r="1951" spans="8:8">
      <c r="H1951" s="425"/>
    </row>
    <row r="1952" spans="8:8">
      <c r="H1952" s="425"/>
    </row>
    <row r="1953" spans="8:8">
      <c r="H1953" s="425"/>
    </row>
    <row r="1954" spans="8:8">
      <c r="H1954" s="425"/>
    </row>
    <row r="1955" spans="8:8">
      <c r="H1955" s="425"/>
    </row>
    <row r="1956" spans="8:8">
      <c r="H1956" s="425"/>
    </row>
    <row r="1957" spans="8:8">
      <c r="H1957" s="425"/>
    </row>
    <row r="1958" spans="8:8">
      <c r="H1958" s="425"/>
    </row>
    <row r="1959" spans="8:8">
      <c r="H1959" s="425"/>
    </row>
    <row r="1960" spans="8:8">
      <c r="H1960" s="425"/>
    </row>
    <row r="1961" spans="8:8">
      <c r="H1961" s="425"/>
    </row>
    <row r="1962" spans="8:8">
      <c r="H1962" s="425"/>
    </row>
    <row r="1963" spans="8:8">
      <c r="H1963" s="425"/>
    </row>
    <row r="1964" spans="8:8">
      <c r="H1964" s="425"/>
    </row>
    <row r="1965" spans="8:8">
      <c r="H1965" s="425"/>
    </row>
    <row r="1966" spans="8:8">
      <c r="H1966" s="425"/>
    </row>
    <row r="1967" spans="8:8">
      <c r="H1967" s="425"/>
    </row>
    <row r="1968" spans="8:8">
      <c r="H1968" s="425"/>
    </row>
    <row r="1969" spans="8:8">
      <c r="H1969" s="425"/>
    </row>
    <row r="1970" spans="8:8">
      <c r="H1970" s="425"/>
    </row>
    <row r="1971" spans="8:8">
      <c r="H1971" s="425"/>
    </row>
    <row r="1972" spans="8:8">
      <c r="H1972" s="425"/>
    </row>
    <row r="1973" spans="8:8">
      <c r="H1973" s="425"/>
    </row>
    <row r="1974" spans="8:8">
      <c r="H1974" s="425"/>
    </row>
    <row r="1975" spans="8:8">
      <c r="H1975" s="425"/>
    </row>
    <row r="1976" spans="8:8">
      <c r="H1976" s="425"/>
    </row>
    <row r="1977" spans="8:8">
      <c r="H1977" s="425"/>
    </row>
    <row r="1978" spans="8:8">
      <c r="H1978" s="425"/>
    </row>
    <row r="1979" spans="8:8">
      <c r="H1979" s="425"/>
    </row>
    <row r="1980" spans="8:8">
      <c r="H1980" s="425"/>
    </row>
    <row r="1981" spans="8:8">
      <c r="H1981" s="425"/>
    </row>
    <row r="1982" spans="8:8">
      <c r="H1982" s="425"/>
    </row>
    <row r="1983" spans="8:8">
      <c r="H1983" s="425"/>
    </row>
    <row r="1984" spans="8:8">
      <c r="H1984" s="425"/>
    </row>
    <row r="1985" spans="8:8">
      <c r="H1985" s="425"/>
    </row>
    <row r="1986" spans="8:8">
      <c r="H1986" s="425"/>
    </row>
    <row r="1987" spans="8:8">
      <c r="H1987" s="425"/>
    </row>
    <row r="1988" spans="8:8">
      <c r="H1988" s="425"/>
    </row>
    <row r="1989" spans="8:8">
      <c r="H1989" s="425"/>
    </row>
    <row r="1990" spans="8:8">
      <c r="H1990" s="425"/>
    </row>
    <row r="1991" spans="8:8">
      <c r="H1991" s="425"/>
    </row>
    <row r="1992" spans="8:8">
      <c r="H1992" s="425"/>
    </row>
    <row r="1993" spans="8:8">
      <c r="H1993" s="425"/>
    </row>
    <row r="1994" spans="8:8">
      <c r="H1994" s="425"/>
    </row>
    <row r="1995" spans="8:8">
      <c r="H1995" s="425"/>
    </row>
    <row r="1996" spans="8:8">
      <c r="H1996" s="425"/>
    </row>
    <row r="1997" spans="8:8">
      <c r="H1997" s="425"/>
    </row>
    <row r="1998" spans="8:8">
      <c r="H1998" s="425"/>
    </row>
    <row r="1999" spans="8:8">
      <c r="H1999" s="425"/>
    </row>
    <row r="2000" spans="8:8">
      <c r="H2000" s="425"/>
    </row>
    <row r="2001" spans="8:8">
      <c r="H2001" s="425"/>
    </row>
    <row r="2002" spans="8:8">
      <c r="H2002" s="425"/>
    </row>
    <row r="2003" spans="8:8">
      <c r="H2003" s="425"/>
    </row>
    <row r="2004" spans="8:8">
      <c r="H2004" s="425"/>
    </row>
    <row r="2005" spans="8:8">
      <c r="H2005" s="425"/>
    </row>
    <row r="2006" spans="8:8">
      <c r="H2006" s="425"/>
    </row>
    <row r="2007" spans="8:8">
      <c r="H2007" s="425"/>
    </row>
    <row r="2008" spans="8:8">
      <c r="H2008" s="425"/>
    </row>
    <row r="2009" spans="8:8">
      <c r="H2009" s="425"/>
    </row>
    <row r="2010" spans="8:8">
      <c r="H2010" s="425"/>
    </row>
    <row r="2011" spans="8:8">
      <c r="H2011" s="425"/>
    </row>
    <row r="2012" spans="8:8">
      <c r="H2012" s="425"/>
    </row>
    <row r="2013" spans="8:8">
      <c r="H2013" s="425"/>
    </row>
    <row r="2014" spans="8:8">
      <c r="H2014" s="425"/>
    </row>
    <row r="2015" spans="8:8">
      <c r="H2015" s="425"/>
    </row>
    <row r="2016" spans="8:8">
      <c r="H2016" s="425"/>
    </row>
    <row r="2017" spans="8:8">
      <c r="H2017" s="425"/>
    </row>
    <row r="2018" spans="8:8">
      <c r="H2018" s="425"/>
    </row>
    <row r="2019" spans="8:8">
      <c r="H2019" s="425"/>
    </row>
    <row r="2020" spans="8:8">
      <c r="H2020" s="425"/>
    </row>
    <row r="2021" spans="8:8">
      <c r="H2021" s="425"/>
    </row>
    <row r="2022" spans="8:8">
      <c r="H2022" s="425"/>
    </row>
    <row r="2023" spans="8:8">
      <c r="H2023" s="425"/>
    </row>
    <row r="2024" spans="8:8">
      <c r="H2024" s="425"/>
    </row>
    <row r="2025" spans="8:8">
      <c r="H2025" s="425"/>
    </row>
    <row r="2026" spans="8:8">
      <c r="H2026" s="425"/>
    </row>
    <row r="2027" spans="8:8">
      <c r="H2027" s="425"/>
    </row>
    <row r="2028" spans="8:8">
      <c r="H2028" s="425"/>
    </row>
    <row r="2029" spans="8:8">
      <c r="H2029" s="425"/>
    </row>
    <row r="2030" spans="8:8">
      <c r="H2030" s="425"/>
    </row>
    <row r="2031" spans="8:8">
      <c r="H2031" s="425"/>
    </row>
    <row r="2032" spans="8:8">
      <c r="H2032" s="425"/>
    </row>
    <row r="2033" spans="8:8">
      <c r="H2033" s="425"/>
    </row>
    <row r="2034" spans="8:8">
      <c r="H2034" s="425"/>
    </row>
    <row r="2035" spans="8:8">
      <c r="H2035" s="425"/>
    </row>
    <row r="2036" spans="8:8">
      <c r="H2036" s="425"/>
    </row>
    <row r="2037" spans="8:8">
      <c r="H2037" s="425"/>
    </row>
    <row r="2038" spans="8:8">
      <c r="H2038" s="425"/>
    </row>
    <row r="2039" spans="8:8">
      <c r="H2039" s="425"/>
    </row>
    <row r="2040" spans="8:8">
      <c r="H2040" s="425"/>
    </row>
    <row r="2041" spans="8:8">
      <c r="H2041" s="425"/>
    </row>
    <row r="2042" spans="8:8">
      <c r="H2042" s="425"/>
    </row>
    <row r="2043" spans="8:8">
      <c r="H2043" s="425"/>
    </row>
    <row r="2044" spans="8:8">
      <c r="H2044" s="425"/>
    </row>
    <row r="2045" spans="8:8">
      <c r="H2045" s="425"/>
    </row>
    <row r="2046" spans="8:8">
      <c r="H2046" s="425"/>
    </row>
    <row r="2047" spans="8:8">
      <c r="H2047" s="425"/>
    </row>
    <row r="2048" spans="8:8">
      <c r="H2048" s="425"/>
    </row>
    <row r="2049" spans="8:8">
      <c r="H2049" s="425"/>
    </row>
    <row r="2050" spans="8:8">
      <c r="H2050" s="425"/>
    </row>
    <row r="2051" spans="8:8">
      <c r="H2051" s="425"/>
    </row>
    <row r="2052" spans="8:8">
      <c r="H2052" s="425"/>
    </row>
    <row r="2053" spans="8:8">
      <c r="H2053" s="425"/>
    </row>
    <row r="2054" spans="8:8">
      <c r="H2054" s="425"/>
    </row>
    <row r="2055" spans="8:8">
      <c r="H2055" s="425"/>
    </row>
    <row r="2056" spans="8:8">
      <c r="H2056" s="425"/>
    </row>
    <row r="2057" spans="8:8">
      <c r="H2057" s="425"/>
    </row>
    <row r="2058" spans="8:8">
      <c r="H2058" s="425"/>
    </row>
    <row r="2059" spans="8:8">
      <c r="H2059" s="425"/>
    </row>
    <row r="2060" spans="8:8">
      <c r="H2060" s="425"/>
    </row>
    <row r="2061" spans="8:8">
      <c r="H2061" s="425"/>
    </row>
    <row r="2062" spans="8:8">
      <c r="H2062" s="425"/>
    </row>
    <row r="2063" spans="8:8">
      <c r="H2063" s="425"/>
    </row>
    <row r="2064" spans="8:8">
      <c r="H2064" s="425"/>
    </row>
    <row r="2065" spans="8:8">
      <c r="H2065" s="425"/>
    </row>
    <row r="2066" spans="8:8">
      <c r="H2066" s="425"/>
    </row>
    <row r="2067" spans="8:8">
      <c r="H2067" s="425"/>
    </row>
    <row r="2068" spans="8:8">
      <c r="H2068" s="425"/>
    </row>
    <row r="2069" spans="8:8">
      <c r="H2069" s="425"/>
    </row>
    <row r="2070" spans="8:8">
      <c r="H2070" s="425"/>
    </row>
    <row r="2071" spans="8:8">
      <c r="H2071" s="425"/>
    </row>
    <row r="2072" spans="8:8">
      <c r="H2072" s="425"/>
    </row>
    <row r="2073" spans="8:8">
      <c r="H2073" s="425"/>
    </row>
    <row r="2074" spans="8:8">
      <c r="H2074" s="425"/>
    </row>
    <row r="2075" spans="8:8">
      <c r="H2075" s="425"/>
    </row>
    <row r="2076" spans="8:8">
      <c r="H2076" s="425"/>
    </row>
    <row r="2077" spans="8:8">
      <c r="H2077" s="425"/>
    </row>
    <row r="2078" spans="8:8">
      <c r="H2078" s="425"/>
    </row>
    <row r="2079" spans="8:8">
      <c r="H2079" s="425"/>
    </row>
    <row r="2080" spans="8:8">
      <c r="H2080" s="425"/>
    </row>
    <row r="2081" spans="8:8">
      <c r="H2081" s="425"/>
    </row>
    <row r="2082" spans="8:8">
      <c r="H2082" s="425"/>
    </row>
    <row r="2083" spans="8:8">
      <c r="H2083" s="425"/>
    </row>
    <row r="2084" spans="8:8">
      <c r="H2084" s="425"/>
    </row>
    <row r="2085" spans="8:8">
      <c r="H2085" s="425"/>
    </row>
    <row r="2086" spans="8:8">
      <c r="H2086" s="425"/>
    </row>
    <row r="2087" spans="8:8">
      <c r="H2087" s="425"/>
    </row>
    <row r="2088" spans="8:8">
      <c r="H2088" s="425"/>
    </row>
    <row r="2089" spans="8:8">
      <c r="H2089" s="425"/>
    </row>
    <row r="2090" spans="8:8">
      <c r="H2090" s="425"/>
    </row>
    <row r="2091" spans="8:8">
      <c r="H2091" s="425"/>
    </row>
    <row r="2092" spans="8:8">
      <c r="H2092" s="425"/>
    </row>
    <row r="2093" spans="8:8">
      <c r="H2093" s="425"/>
    </row>
    <row r="2094" spans="8:8">
      <c r="H2094" s="425"/>
    </row>
    <row r="2095" spans="8:8">
      <c r="H2095" s="425"/>
    </row>
    <row r="2096" spans="8:8">
      <c r="H2096" s="425"/>
    </row>
    <row r="2097" spans="8:8">
      <c r="H2097" s="425"/>
    </row>
    <row r="2098" spans="8:8">
      <c r="H2098" s="425"/>
    </row>
    <row r="2099" spans="8:8">
      <c r="H2099" s="425"/>
    </row>
    <row r="2100" spans="8:8">
      <c r="H2100" s="425"/>
    </row>
    <row r="2101" spans="8:8">
      <c r="H2101" s="425"/>
    </row>
    <row r="2102" spans="8:8">
      <c r="H2102" s="425"/>
    </row>
    <row r="2103" spans="8:8">
      <c r="H2103" s="425"/>
    </row>
    <row r="2104" spans="8:8">
      <c r="H2104" s="425"/>
    </row>
    <row r="2105" spans="8:8">
      <c r="H2105" s="425"/>
    </row>
    <row r="2106" spans="8:8">
      <c r="H2106" s="425"/>
    </row>
    <row r="2107" spans="8:8">
      <c r="H2107" s="425"/>
    </row>
    <row r="2108" spans="8:8">
      <c r="H2108" s="425"/>
    </row>
    <row r="2109" spans="8:8">
      <c r="H2109" s="425"/>
    </row>
    <row r="2110" spans="8:8">
      <c r="H2110" s="425"/>
    </row>
    <row r="2111" spans="8:8">
      <c r="H2111" s="425"/>
    </row>
    <row r="2112" spans="8:8">
      <c r="H2112" s="425"/>
    </row>
    <row r="2113" spans="8:8">
      <c r="H2113" s="425"/>
    </row>
    <row r="2114" spans="8:8">
      <c r="H2114" s="425"/>
    </row>
    <row r="2115" spans="8:8">
      <c r="H2115" s="425"/>
    </row>
    <row r="2116" spans="8:8">
      <c r="H2116" s="425"/>
    </row>
    <row r="2117" spans="8:8">
      <c r="H2117" s="425"/>
    </row>
    <row r="2118" spans="8:8">
      <c r="H2118" s="425"/>
    </row>
    <row r="2119" spans="8:8">
      <c r="H2119" s="425"/>
    </row>
    <row r="2120" spans="8:8">
      <c r="H2120" s="425"/>
    </row>
    <row r="2121" spans="8:8">
      <c r="H2121" s="425"/>
    </row>
    <row r="2122" spans="8:8">
      <c r="H2122" s="425"/>
    </row>
    <row r="2123" spans="8:8">
      <c r="H2123" s="425"/>
    </row>
    <row r="2124" spans="8:8">
      <c r="H2124" s="425"/>
    </row>
    <row r="2125" spans="8:8">
      <c r="H2125" s="425"/>
    </row>
    <row r="2126" spans="8:8">
      <c r="H2126" s="425"/>
    </row>
    <row r="2127" spans="8:8">
      <c r="H2127" s="425"/>
    </row>
    <row r="2128" spans="8:8">
      <c r="H2128" s="425"/>
    </row>
    <row r="2129" spans="8:8">
      <c r="H2129" s="425"/>
    </row>
    <row r="2130" spans="8:8">
      <c r="H2130" s="425"/>
    </row>
    <row r="2131" spans="8:8">
      <c r="H2131" s="425"/>
    </row>
    <row r="2132" spans="8:8">
      <c r="H2132" s="425"/>
    </row>
    <row r="2133" spans="8:8">
      <c r="H2133" s="425"/>
    </row>
    <row r="2134" spans="8:8">
      <c r="H2134" s="425"/>
    </row>
    <row r="2135" spans="8:8">
      <c r="H2135" s="425"/>
    </row>
    <row r="2136" spans="8:8">
      <c r="H2136" s="425"/>
    </row>
    <row r="2137" spans="8:8">
      <c r="H2137" s="425"/>
    </row>
    <row r="2138" spans="8:8">
      <c r="H2138" s="425"/>
    </row>
    <row r="2139" spans="8:8">
      <c r="H2139" s="425"/>
    </row>
    <row r="2140" spans="8:8">
      <c r="H2140" s="425"/>
    </row>
    <row r="2141" spans="8:8">
      <c r="H2141" s="425"/>
    </row>
    <row r="2142" spans="8:8">
      <c r="H2142" s="425"/>
    </row>
    <row r="2143" spans="8:8">
      <c r="H2143" s="425"/>
    </row>
    <row r="2144" spans="8:8">
      <c r="H2144" s="425"/>
    </row>
    <row r="2145" spans="8:8">
      <c r="H2145" s="425"/>
    </row>
    <row r="2146" spans="8:8">
      <c r="H2146" s="425"/>
    </row>
    <row r="2147" spans="8:8">
      <c r="H2147" s="425"/>
    </row>
    <row r="2148" spans="8:8">
      <c r="H2148" s="425"/>
    </row>
    <row r="2149" spans="8:8">
      <c r="H2149" s="425"/>
    </row>
    <row r="2150" spans="8:8">
      <c r="H2150" s="425"/>
    </row>
    <row r="2151" spans="8:8">
      <c r="H2151" s="425"/>
    </row>
    <row r="2152" spans="8:8">
      <c r="H2152" s="425"/>
    </row>
    <row r="2153" spans="8:8">
      <c r="H2153" s="425"/>
    </row>
    <row r="2154" spans="8:8">
      <c r="H2154" s="425"/>
    </row>
    <row r="2155" spans="8:8">
      <c r="H2155" s="425"/>
    </row>
    <row r="2156" spans="8:8">
      <c r="H2156" s="425"/>
    </row>
    <row r="2157" spans="8:8">
      <c r="H2157" s="425"/>
    </row>
    <row r="2158" spans="8:8">
      <c r="H2158" s="425"/>
    </row>
    <row r="2159" spans="8:8">
      <c r="H2159" s="425"/>
    </row>
    <row r="2160" spans="8:8">
      <c r="H2160" s="425"/>
    </row>
    <row r="2161" spans="8:8">
      <c r="H2161" s="425"/>
    </row>
    <row r="2162" spans="8:8">
      <c r="H2162" s="425"/>
    </row>
    <row r="2163" spans="8:8">
      <c r="H2163" s="425"/>
    </row>
    <row r="2164" spans="8:8">
      <c r="H2164" s="425"/>
    </row>
    <row r="2165" spans="8:8">
      <c r="H2165" s="425"/>
    </row>
    <row r="2166" spans="8:8">
      <c r="H2166" s="425"/>
    </row>
    <row r="2167" spans="8:8">
      <c r="H2167" s="425"/>
    </row>
    <row r="2168" spans="8:8">
      <c r="H2168" s="425"/>
    </row>
    <row r="2169" spans="8:8">
      <c r="H2169" s="425"/>
    </row>
    <row r="2170" spans="8:8">
      <c r="H2170" s="425"/>
    </row>
    <row r="2171" spans="8:8">
      <c r="H2171" s="425"/>
    </row>
    <row r="2172" spans="8:8">
      <c r="H2172" s="425"/>
    </row>
    <row r="2173" spans="8:8">
      <c r="H2173" s="425"/>
    </row>
    <row r="2174" spans="8:8">
      <c r="H2174" s="425"/>
    </row>
    <row r="2175" spans="8:8">
      <c r="H2175" s="425"/>
    </row>
    <row r="2176" spans="8:8">
      <c r="H2176" s="425"/>
    </row>
    <row r="2177" spans="8:8">
      <c r="H2177" s="425"/>
    </row>
    <row r="2178" spans="8:8">
      <c r="H2178" s="425"/>
    </row>
    <row r="2179" spans="8:8">
      <c r="H2179" s="425"/>
    </row>
    <row r="2180" spans="8:8">
      <c r="H2180" s="425"/>
    </row>
    <row r="2181" spans="8:8">
      <c r="H2181" s="425"/>
    </row>
    <row r="2182" spans="8:8">
      <c r="H2182" s="425"/>
    </row>
    <row r="2183" spans="8:8">
      <c r="H2183" s="425"/>
    </row>
    <row r="2184" spans="8:8">
      <c r="H2184" s="425"/>
    </row>
    <row r="2185" spans="8:8">
      <c r="H2185" s="425"/>
    </row>
    <row r="2186" spans="8:8">
      <c r="H2186" s="425"/>
    </row>
    <row r="2187" spans="8:8">
      <c r="H2187" s="425"/>
    </row>
    <row r="2188" spans="8:8">
      <c r="H2188" s="425"/>
    </row>
    <row r="2189" spans="8:8">
      <c r="H2189" s="425"/>
    </row>
    <row r="2190" spans="8:8">
      <c r="H2190" s="425"/>
    </row>
    <row r="2191" spans="8:8">
      <c r="H2191" s="425"/>
    </row>
    <row r="2192" spans="8:8">
      <c r="H2192" s="425"/>
    </row>
    <row r="2193" spans="8:8">
      <c r="H2193" s="425"/>
    </row>
    <row r="2194" spans="8:8">
      <c r="H2194" s="425"/>
    </row>
    <row r="2195" spans="8:8">
      <c r="H2195" s="425"/>
    </row>
    <row r="2196" spans="8:8">
      <c r="H2196" s="425"/>
    </row>
    <row r="2197" spans="8:8">
      <c r="H2197" s="425"/>
    </row>
    <row r="2198" spans="8:8">
      <c r="H2198" s="425"/>
    </row>
    <row r="2199" spans="8:8">
      <c r="H2199" s="425"/>
    </row>
    <row r="2200" spans="8:8">
      <c r="H2200" s="425"/>
    </row>
    <row r="2201" spans="8:8">
      <c r="H2201" s="425"/>
    </row>
    <row r="2202" spans="8:8">
      <c r="H2202" s="425"/>
    </row>
    <row r="2203" spans="8:8">
      <c r="H2203" s="425"/>
    </row>
    <row r="2204" spans="8:8">
      <c r="H2204" s="425"/>
    </row>
    <row r="2205" spans="8:8">
      <c r="H2205" s="425"/>
    </row>
    <row r="2206" spans="8:8">
      <c r="H2206" s="425"/>
    </row>
    <row r="2207" spans="8:8">
      <c r="H2207" s="425"/>
    </row>
    <row r="2208" spans="8:8">
      <c r="H2208" s="425"/>
    </row>
    <row r="2209" spans="8:8">
      <c r="H2209" s="425"/>
    </row>
    <row r="2210" spans="8:8">
      <c r="H2210" s="425"/>
    </row>
    <row r="2211" spans="8:8">
      <c r="H2211" s="425"/>
    </row>
    <row r="2212" spans="8:8">
      <c r="H2212" s="425"/>
    </row>
    <row r="2213" spans="8:8">
      <c r="H2213" s="425"/>
    </row>
    <row r="2214" spans="8:8">
      <c r="H2214" s="425"/>
    </row>
    <row r="2215" spans="8:8">
      <c r="H2215" s="425"/>
    </row>
    <row r="2216" spans="8:8">
      <c r="H2216" s="425"/>
    </row>
    <row r="2217" spans="8:8">
      <c r="H2217" s="425"/>
    </row>
    <row r="2218" spans="8:8">
      <c r="H2218" s="425"/>
    </row>
    <row r="2219" spans="8:8">
      <c r="H2219" s="425"/>
    </row>
    <row r="2220" spans="8:8">
      <c r="H2220" s="425"/>
    </row>
    <row r="2221" spans="8:8">
      <c r="H2221" s="425"/>
    </row>
    <row r="2222" spans="8:8">
      <c r="H2222" s="425"/>
    </row>
    <row r="2223" spans="8:8">
      <c r="H2223" s="425"/>
    </row>
    <row r="2224" spans="8:8">
      <c r="H2224" s="425"/>
    </row>
    <row r="2225" spans="8:8">
      <c r="H2225" s="425"/>
    </row>
    <row r="2226" spans="8:8">
      <c r="H2226" s="425"/>
    </row>
    <row r="2227" spans="8:8">
      <c r="H2227" s="425"/>
    </row>
    <row r="2228" spans="8:8">
      <c r="H2228" s="425"/>
    </row>
    <row r="2229" spans="8:8">
      <c r="H2229" s="425"/>
    </row>
    <row r="2230" spans="8:8">
      <c r="H2230" s="425"/>
    </row>
    <row r="2231" spans="8:8">
      <c r="H2231" s="425"/>
    </row>
    <row r="2232" spans="8:8">
      <c r="H2232" s="425"/>
    </row>
    <row r="2233" spans="8:8">
      <c r="H2233" s="425"/>
    </row>
    <row r="2234" spans="8:8">
      <c r="H2234" s="425"/>
    </row>
    <row r="2235" spans="8:8">
      <c r="H2235" s="425"/>
    </row>
    <row r="2236" spans="8:8">
      <c r="H2236" s="425"/>
    </row>
    <row r="2237" spans="8:8">
      <c r="H2237" s="425"/>
    </row>
    <row r="2238" spans="8:8">
      <c r="H2238" s="425"/>
    </row>
    <row r="2239" spans="8:8">
      <c r="H2239" s="425"/>
    </row>
    <row r="2240" spans="8:8">
      <c r="H2240" s="425"/>
    </row>
    <row r="2241" spans="8:8">
      <c r="H2241" s="425"/>
    </row>
    <row r="2242" spans="8:8">
      <c r="H2242" s="425"/>
    </row>
    <row r="2243" spans="8:8">
      <c r="H2243" s="425"/>
    </row>
    <row r="2244" spans="8:8">
      <c r="H2244" s="425"/>
    </row>
    <row r="2245" spans="8:8">
      <c r="H2245" s="425"/>
    </row>
    <row r="2246" spans="8:8">
      <c r="H2246" s="425"/>
    </row>
    <row r="2247" spans="8:8">
      <c r="H2247" s="425"/>
    </row>
    <row r="2248" spans="8:8">
      <c r="H2248" s="425"/>
    </row>
    <row r="2249" spans="8:8">
      <c r="H2249" s="425"/>
    </row>
    <row r="2250" spans="8:8">
      <c r="H2250" s="425"/>
    </row>
    <row r="2251" spans="8:8">
      <c r="H2251" s="425"/>
    </row>
    <row r="2252" spans="8:8">
      <c r="H2252" s="425"/>
    </row>
    <row r="2253" spans="8:8">
      <c r="H2253" s="425"/>
    </row>
    <row r="2254" spans="8:8">
      <c r="H2254" s="425"/>
    </row>
    <row r="2255" spans="8:8">
      <c r="H2255" s="425"/>
    </row>
    <row r="2256" spans="8:8">
      <c r="H2256" s="425"/>
    </row>
    <row r="2257" spans="8:8">
      <c r="H2257" s="425"/>
    </row>
    <row r="2258" spans="8:8">
      <c r="H2258" s="425"/>
    </row>
    <row r="2259" spans="8:8">
      <c r="H2259" s="425"/>
    </row>
    <row r="2260" spans="8:8">
      <c r="H2260" s="425"/>
    </row>
    <row r="2261" spans="8:8">
      <c r="H2261" s="425"/>
    </row>
    <row r="2262" spans="8:8">
      <c r="H2262" s="425"/>
    </row>
    <row r="2263" spans="8:8">
      <c r="H2263" s="425"/>
    </row>
    <row r="2264" spans="8:8">
      <c r="H2264" s="425"/>
    </row>
    <row r="2265" spans="8:8">
      <c r="H2265" s="425"/>
    </row>
    <row r="2266" spans="8:8">
      <c r="H2266" s="425"/>
    </row>
    <row r="2267" spans="8:8">
      <c r="H2267" s="425"/>
    </row>
    <row r="2268" spans="8:8">
      <c r="H2268" s="425"/>
    </row>
    <row r="2269" spans="8:8">
      <c r="H2269" s="425"/>
    </row>
    <row r="2270" spans="8:8">
      <c r="H2270" s="425"/>
    </row>
    <row r="2271" spans="8:8">
      <c r="H2271" s="425"/>
    </row>
    <row r="2272" spans="8:8">
      <c r="H2272" s="425"/>
    </row>
    <row r="2273" spans="8:8">
      <c r="H2273" s="425"/>
    </row>
    <row r="2274" spans="8:8">
      <c r="H2274" s="425"/>
    </row>
    <row r="2275" spans="8:8">
      <c r="H2275" s="425"/>
    </row>
    <row r="2276" spans="8:8">
      <c r="H2276" s="425"/>
    </row>
    <row r="2277" spans="8:8">
      <c r="H2277" s="425"/>
    </row>
    <row r="2278" spans="8:8">
      <c r="H2278" s="425"/>
    </row>
    <row r="2279" spans="8:8">
      <c r="H2279" s="425"/>
    </row>
    <row r="2280" spans="8:8">
      <c r="H2280" s="425"/>
    </row>
    <row r="2281" spans="8:8">
      <c r="H2281" s="425"/>
    </row>
    <row r="2282" spans="8:8">
      <c r="H2282" s="425"/>
    </row>
    <row r="2283" spans="8:8">
      <c r="H2283" s="425"/>
    </row>
    <row r="2284" spans="8:8">
      <c r="H2284" s="425"/>
    </row>
    <row r="2285" spans="8:8">
      <c r="H2285" s="425"/>
    </row>
    <row r="2286" spans="8:8">
      <c r="H2286" s="425"/>
    </row>
    <row r="2287" spans="8:8">
      <c r="H2287" s="425"/>
    </row>
    <row r="2288" spans="8:8">
      <c r="H2288" s="425"/>
    </row>
    <row r="2289" spans="8:8">
      <c r="H2289" s="425"/>
    </row>
    <row r="2290" spans="8:8">
      <c r="H2290" s="425"/>
    </row>
    <row r="2291" spans="8:8">
      <c r="H2291" s="425"/>
    </row>
    <row r="2292" spans="8:8">
      <c r="H2292" s="425"/>
    </row>
    <row r="2293" spans="8:8">
      <c r="H2293" s="425"/>
    </row>
    <row r="2294" spans="8:8">
      <c r="H2294" s="425"/>
    </row>
    <row r="2295" spans="8:8">
      <c r="H2295" s="425"/>
    </row>
    <row r="2296" spans="8:8">
      <c r="H2296" s="425"/>
    </row>
    <row r="2297" spans="8:8">
      <c r="H2297" s="425"/>
    </row>
    <row r="2298" spans="8:8">
      <c r="H2298" s="425"/>
    </row>
    <row r="2299" spans="8:8">
      <c r="H2299" s="425"/>
    </row>
    <row r="2300" spans="8:8">
      <c r="H2300" s="425"/>
    </row>
    <row r="2301" spans="8:8">
      <c r="H2301" s="425"/>
    </row>
    <row r="2302" spans="8:8">
      <c r="H2302" s="425"/>
    </row>
    <row r="2303" spans="8:8">
      <c r="H2303" s="425"/>
    </row>
    <row r="2304" spans="8:8">
      <c r="H2304" s="425"/>
    </row>
    <row r="2305" spans="8:8">
      <c r="H2305" s="425"/>
    </row>
    <row r="2306" spans="8:8">
      <c r="H2306" s="425"/>
    </row>
    <row r="2307" spans="8:8">
      <c r="H2307" s="425"/>
    </row>
    <row r="2308" spans="8:8">
      <c r="H2308" s="425"/>
    </row>
    <row r="2309" spans="8:8">
      <c r="H2309" s="425"/>
    </row>
    <row r="2310" spans="8:8">
      <c r="H2310" s="425"/>
    </row>
    <row r="2311" spans="8:8">
      <c r="H2311" s="425"/>
    </row>
    <row r="2312" spans="8:8">
      <c r="H2312" s="425"/>
    </row>
    <row r="2313" spans="8:8">
      <c r="H2313" s="425"/>
    </row>
    <row r="2314" spans="8:8">
      <c r="H2314" s="425"/>
    </row>
    <row r="2315" spans="8:8">
      <c r="H2315" s="425"/>
    </row>
    <row r="2316" spans="8:8">
      <c r="H2316" s="425"/>
    </row>
    <row r="2317" spans="8:8">
      <c r="H2317" s="425"/>
    </row>
    <row r="2318" spans="8:8">
      <c r="H2318" s="425"/>
    </row>
    <row r="2319" spans="8:8">
      <c r="H2319" s="425"/>
    </row>
    <row r="2320" spans="8:8">
      <c r="H2320" s="425"/>
    </row>
    <row r="2321" spans="8:8">
      <c r="H2321" s="425"/>
    </row>
    <row r="2322" spans="8:8">
      <c r="H2322" s="425"/>
    </row>
    <row r="2323" spans="8:8">
      <c r="H2323" s="425"/>
    </row>
    <row r="2324" spans="8:8">
      <c r="H2324" s="425"/>
    </row>
    <row r="2325" spans="8:8">
      <c r="H2325" s="425"/>
    </row>
    <row r="2326" spans="8:8">
      <c r="H2326" s="425"/>
    </row>
    <row r="2327" spans="8:8">
      <c r="H2327" s="425"/>
    </row>
    <row r="2328" spans="8:8">
      <c r="H2328" s="425"/>
    </row>
    <row r="2329" spans="8:8">
      <c r="H2329" s="425"/>
    </row>
    <row r="2330" spans="8:8">
      <c r="H2330" s="425"/>
    </row>
    <row r="2331" spans="8:8">
      <c r="H2331" s="425"/>
    </row>
    <row r="2332" spans="8:8">
      <c r="H2332" s="425"/>
    </row>
    <row r="2333" spans="8:8">
      <c r="H2333" s="425"/>
    </row>
    <row r="2334" spans="8:8">
      <c r="H2334" s="425"/>
    </row>
    <row r="2335" spans="8:8">
      <c r="H2335" s="425"/>
    </row>
    <row r="2336" spans="8:8">
      <c r="H2336" s="425"/>
    </row>
    <row r="2337" spans="8:8">
      <c r="H2337" s="425"/>
    </row>
    <row r="2338" spans="8:8">
      <c r="H2338" s="425"/>
    </row>
    <row r="2339" spans="8:8">
      <c r="H2339" s="425"/>
    </row>
    <row r="2340" spans="8:8">
      <c r="H2340" s="425"/>
    </row>
    <row r="2341" spans="8:8">
      <c r="H2341" s="425"/>
    </row>
    <row r="2342" spans="8:8">
      <c r="H2342" s="425"/>
    </row>
    <row r="2343" spans="8:8">
      <c r="H2343" s="425"/>
    </row>
    <row r="2344" spans="8:8">
      <c r="H2344" s="425"/>
    </row>
    <row r="2345" spans="8:8">
      <c r="H2345" s="425"/>
    </row>
    <row r="2346" spans="8:8">
      <c r="H2346" s="425"/>
    </row>
    <row r="2347" spans="8:8">
      <c r="H2347" s="425"/>
    </row>
    <row r="2348" spans="8:8">
      <c r="H2348" s="425"/>
    </row>
    <row r="2349" spans="8:8">
      <c r="H2349" s="425"/>
    </row>
    <row r="2350" spans="8:8">
      <c r="H2350" s="425"/>
    </row>
    <row r="2351" spans="8:8">
      <c r="H2351" s="425"/>
    </row>
    <row r="2352" spans="8:8">
      <c r="H2352" s="425"/>
    </row>
    <row r="2353" spans="8:8">
      <c r="H2353" s="425"/>
    </row>
    <row r="2354" spans="8:8">
      <c r="H2354" s="425"/>
    </row>
    <row r="2355" spans="8:8">
      <c r="H2355" s="425"/>
    </row>
    <row r="2356" spans="8:8">
      <c r="H2356" s="425"/>
    </row>
    <row r="2357" spans="8:8">
      <c r="H2357" s="425"/>
    </row>
    <row r="2358" spans="8:8">
      <c r="H2358" s="425"/>
    </row>
    <row r="2359" spans="8:8">
      <c r="H2359" s="425"/>
    </row>
    <row r="2360" spans="8:8">
      <c r="H2360" s="425"/>
    </row>
    <row r="2361" spans="8:8">
      <c r="H2361" s="425"/>
    </row>
    <row r="2362" spans="8:8">
      <c r="H2362" s="425"/>
    </row>
    <row r="2363" spans="8:8">
      <c r="H2363" s="425"/>
    </row>
    <row r="2364" spans="8:8">
      <c r="H2364" s="425"/>
    </row>
    <row r="2365" spans="8:8">
      <c r="H2365" s="425"/>
    </row>
    <row r="2366" spans="8:8">
      <c r="H2366" s="425"/>
    </row>
    <row r="2367" spans="8:8">
      <c r="H2367" s="425"/>
    </row>
    <row r="2368" spans="8:8">
      <c r="H2368" s="425"/>
    </row>
    <row r="2369" spans="8:8">
      <c r="H2369" s="425"/>
    </row>
    <row r="2370" spans="8:8">
      <c r="H2370" s="425"/>
    </row>
    <row r="2371" spans="8:8">
      <c r="H2371" s="425"/>
    </row>
    <row r="2372" spans="8:8">
      <c r="H2372" s="425"/>
    </row>
    <row r="2373" spans="8:8">
      <c r="H2373" s="425"/>
    </row>
    <row r="2374" spans="8:8">
      <c r="H2374" s="425"/>
    </row>
    <row r="2375" spans="8:8">
      <c r="H2375" s="425"/>
    </row>
    <row r="2376" spans="8:8">
      <c r="H2376" s="425"/>
    </row>
    <row r="2377" spans="8:8">
      <c r="H2377" s="425"/>
    </row>
    <row r="2378" spans="8:8">
      <c r="H2378" s="425"/>
    </row>
    <row r="2379" spans="8:8">
      <c r="H2379" s="425"/>
    </row>
    <row r="2380" spans="8:8">
      <c r="H2380" s="425"/>
    </row>
    <row r="2381" spans="8:8">
      <c r="H2381" s="425"/>
    </row>
    <row r="2382" spans="8:8">
      <c r="H2382" s="425"/>
    </row>
    <row r="2383" spans="8:8">
      <c r="H2383" s="425"/>
    </row>
    <row r="2384" spans="8:8">
      <c r="H2384" s="425"/>
    </row>
    <row r="2385" spans="8:8">
      <c r="H2385" s="425"/>
    </row>
    <row r="2386" spans="8:8">
      <c r="H2386" s="425"/>
    </row>
    <row r="2387" spans="8:8">
      <c r="H2387" s="425"/>
    </row>
    <row r="2388" spans="8:8">
      <c r="H2388" s="425"/>
    </row>
    <row r="2389" spans="8:8">
      <c r="H2389" s="425"/>
    </row>
    <row r="2390" spans="8:8">
      <c r="H2390" s="425"/>
    </row>
    <row r="2391" spans="8:8">
      <c r="H2391" s="425"/>
    </row>
    <row r="2392" spans="8:8">
      <c r="H2392" s="425"/>
    </row>
    <row r="2393" spans="8:8">
      <c r="H2393" s="425"/>
    </row>
    <row r="2394" spans="8:8">
      <c r="H2394" s="425"/>
    </row>
    <row r="2395" spans="8:8">
      <c r="H2395" s="425"/>
    </row>
    <row r="2396" spans="8:8">
      <c r="H2396" s="425"/>
    </row>
    <row r="2397" spans="8:8">
      <c r="H2397" s="425"/>
    </row>
    <row r="2398" spans="8:8">
      <c r="H2398" s="425"/>
    </row>
    <row r="2399" spans="8:8">
      <c r="H2399" s="425"/>
    </row>
    <row r="2400" spans="8:8">
      <c r="H2400" s="425"/>
    </row>
    <row r="2401" spans="8:8">
      <c r="H2401" s="425"/>
    </row>
    <row r="2402" spans="8:8">
      <c r="H2402" s="425"/>
    </row>
    <row r="2403" spans="8:8">
      <c r="H2403" s="425"/>
    </row>
    <row r="2404" spans="8:8">
      <c r="H2404" s="425"/>
    </row>
    <row r="2405" spans="8:8">
      <c r="H2405" s="425"/>
    </row>
    <row r="2406" spans="8:8">
      <c r="H2406" s="425"/>
    </row>
    <row r="2407" spans="8:8">
      <c r="H2407" s="425"/>
    </row>
    <row r="2408" spans="8:8">
      <c r="H2408" s="425"/>
    </row>
    <row r="2409" spans="8:8">
      <c r="H2409" s="425"/>
    </row>
    <row r="2410" spans="8:8">
      <c r="H2410" s="425"/>
    </row>
    <row r="2411" spans="8:8">
      <c r="H2411" s="425"/>
    </row>
    <row r="2412" spans="8:8">
      <c r="H2412" s="425"/>
    </row>
    <row r="2413" spans="8:8">
      <c r="H2413" s="425"/>
    </row>
    <row r="2414" spans="8:8">
      <c r="H2414" s="425"/>
    </row>
    <row r="2415" spans="8:8">
      <c r="H2415" s="425"/>
    </row>
    <row r="2416" spans="8:8">
      <c r="H2416" s="425"/>
    </row>
    <row r="2417" spans="8:8">
      <c r="H2417" s="425"/>
    </row>
    <row r="2418" spans="8:8">
      <c r="H2418" s="425"/>
    </row>
    <row r="2419" spans="8:8">
      <c r="H2419" s="425"/>
    </row>
    <row r="2420" spans="8:8">
      <c r="H2420" s="425"/>
    </row>
    <row r="2421" spans="8:8">
      <c r="H2421" s="425"/>
    </row>
    <row r="2422" spans="8:8">
      <c r="H2422" s="425"/>
    </row>
    <row r="2423" spans="8:8">
      <c r="H2423" s="425"/>
    </row>
    <row r="2424" spans="8:8">
      <c r="H2424" s="425"/>
    </row>
    <row r="2425" spans="8:8">
      <c r="H2425" s="425"/>
    </row>
    <row r="2426" spans="8:8">
      <c r="H2426" s="425"/>
    </row>
    <row r="2427" spans="8:8">
      <c r="H2427" s="425"/>
    </row>
    <row r="2428" spans="8:8">
      <c r="H2428" s="425"/>
    </row>
    <row r="2429" spans="8:8">
      <c r="H2429" s="425"/>
    </row>
    <row r="2430" spans="8:8">
      <c r="H2430" s="425"/>
    </row>
    <row r="2431" spans="8:8">
      <c r="H2431" s="425"/>
    </row>
    <row r="2432" spans="8:8">
      <c r="H2432" s="425"/>
    </row>
    <row r="2433" spans="8:8">
      <c r="H2433" s="425"/>
    </row>
    <row r="2434" spans="8:8">
      <c r="H2434" s="425"/>
    </row>
    <row r="2435" spans="8:8">
      <c r="H2435" s="425"/>
    </row>
    <row r="2436" spans="8:8">
      <c r="H2436" s="425"/>
    </row>
    <row r="2437" spans="8:8">
      <c r="H2437" s="425"/>
    </row>
    <row r="2438" spans="8:8">
      <c r="H2438" s="425"/>
    </row>
    <row r="2439" spans="8:8">
      <c r="H2439" s="425"/>
    </row>
    <row r="2440" spans="8:8">
      <c r="H2440" s="425"/>
    </row>
    <row r="2441" spans="8:8">
      <c r="H2441" s="425"/>
    </row>
    <row r="2442" spans="8:8">
      <c r="H2442" s="425"/>
    </row>
    <row r="2443" spans="8:8">
      <c r="H2443" s="425"/>
    </row>
    <row r="2444" spans="8:8">
      <c r="H2444" s="425"/>
    </row>
    <row r="2445" spans="8:8">
      <c r="H2445" s="425"/>
    </row>
    <row r="2446" spans="8:8">
      <c r="H2446" s="425"/>
    </row>
    <row r="2447" spans="8:8">
      <c r="H2447" s="425"/>
    </row>
    <row r="2448" spans="8:8">
      <c r="H2448" s="425"/>
    </row>
    <row r="2449" spans="8:8">
      <c r="H2449" s="425"/>
    </row>
    <row r="2450" spans="8:8">
      <c r="H2450" s="425"/>
    </row>
    <row r="2451" spans="8:8">
      <c r="H2451" s="425"/>
    </row>
    <row r="2452" spans="8:8">
      <c r="H2452" s="425"/>
    </row>
    <row r="2453" spans="8:8">
      <c r="H2453" s="425"/>
    </row>
    <row r="2454" spans="8:8">
      <c r="H2454" s="425"/>
    </row>
    <row r="2455" spans="8:8">
      <c r="H2455" s="425"/>
    </row>
    <row r="2456" spans="8:8">
      <c r="H2456" s="425"/>
    </row>
    <row r="2457" spans="8:8">
      <c r="H2457" s="425"/>
    </row>
    <row r="2458" spans="8:8">
      <c r="H2458" s="425"/>
    </row>
    <row r="2459" spans="8:8">
      <c r="H2459" s="425"/>
    </row>
    <row r="2460" spans="8:8">
      <c r="H2460" s="425"/>
    </row>
    <row r="2461" spans="8:8">
      <c r="H2461" s="425"/>
    </row>
    <row r="2462" spans="8:8">
      <c r="H2462" s="425"/>
    </row>
    <row r="2463" spans="8:8">
      <c r="H2463" s="425"/>
    </row>
    <row r="2464" spans="8:8">
      <c r="H2464" s="425"/>
    </row>
    <row r="2465" spans="8:8">
      <c r="H2465" s="425"/>
    </row>
    <row r="2466" spans="8:8">
      <c r="H2466" s="425"/>
    </row>
    <row r="2467" spans="8:8">
      <c r="H2467" s="425"/>
    </row>
    <row r="2468" spans="8:8">
      <c r="H2468" s="425"/>
    </row>
    <row r="2469" spans="8:8">
      <c r="H2469" s="425"/>
    </row>
    <row r="2470" spans="8:8">
      <c r="H2470" s="425"/>
    </row>
    <row r="2471" spans="8:8">
      <c r="H2471" s="425"/>
    </row>
    <row r="2472" spans="8:8">
      <c r="H2472" s="425"/>
    </row>
    <row r="2473" spans="8:8">
      <c r="H2473" s="425"/>
    </row>
    <row r="2474" spans="8:8">
      <c r="H2474" s="425"/>
    </row>
    <row r="2475" spans="8:8">
      <c r="H2475" s="425"/>
    </row>
    <row r="2476" spans="8:8">
      <c r="H2476" s="425"/>
    </row>
    <row r="2477" spans="8:8">
      <c r="H2477" s="425"/>
    </row>
    <row r="2478" spans="8:8">
      <c r="H2478" s="425"/>
    </row>
    <row r="2479" spans="8:8">
      <c r="H2479" s="425"/>
    </row>
    <row r="2480" spans="8:8">
      <c r="H2480" s="425"/>
    </row>
    <row r="2481" spans="8:8">
      <c r="H2481" s="425"/>
    </row>
    <row r="2482" spans="8:8">
      <c r="H2482" s="425"/>
    </row>
    <row r="2483" spans="8:8">
      <c r="H2483" s="425"/>
    </row>
    <row r="2484" spans="8:8">
      <c r="H2484" s="425"/>
    </row>
    <row r="2485" spans="8:8">
      <c r="H2485" s="425"/>
    </row>
    <row r="2486" spans="8:8">
      <c r="H2486" s="425"/>
    </row>
    <row r="2487" spans="8:8">
      <c r="H2487" s="425"/>
    </row>
    <row r="2488" spans="8:8">
      <c r="H2488" s="425"/>
    </row>
    <row r="2489" spans="8:8">
      <c r="H2489" s="425"/>
    </row>
    <row r="2490" spans="8:8">
      <c r="H2490" s="425"/>
    </row>
    <row r="2491" spans="8:8">
      <c r="H2491" s="425"/>
    </row>
    <row r="2492" spans="8:8">
      <c r="H2492" s="425"/>
    </row>
    <row r="2493" spans="8:8">
      <c r="H2493" s="425"/>
    </row>
    <row r="2494" spans="8:8">
      <c r="H2494" s="425"/>
    </row>
    <row r="2495" spans="8:8">
      <c r="H2495" s="425"/>
    </row>
    <row r="2496" spans="8:8">
      <c r="H2496" s="425"/>
    </row>
    <row r="2497" spans="8:8">
      <c r="H2497" s="425"/>
    </row>
    <row r="2498" spans="8:8">
      <c r="H2498" s="425"/>
    </row>
    <row r="2499" spans="8:8">
      <c r="H2499" s="425"/>
    </row>
    <row r="2500" spans="8:8">
      <c r="H2500" s="425"/>
    </row>
    <row r="2501" spans="8:8">
      <c r="H2501" s="425"/>
    </row>
    <row r="2502" spans="8:8">
      <c r="H2502" s="425"/>
    </row>
    <row r="2503" spans="8:8">
      <c r="H2503" s="425"/>
    </row>
    <row r="2504" spans="8:8">
      <c r="H2504" s="425"/>
    </row>
    <row r="2505" spans="8:8">
      <c r="H2505" s="425"/>
    </row>
    <row r="2506" spans="8:8">
      <c r="H2506" s="425"/>
    </row>
    <row r="2507" spans="8:8">
      <c r="H2507" s="425"/>
    </row>
    <row r="2508" spans="8:8">
      <c r="H2508" s="425"/>
    </row>
    <row r="2509" spans="8:8">
      <c r="H2509" s="425"/>
    </row>
    <row r="2510" spans="8:8">
      <c r="H2510" s="425"/>
    </row>
    <row r="2511" spans="8:8">
      <c r="H2511" s="425"/>
    </row>
    <row r="2512" spans="8:8">
      <c r="H2512" s="425"/>
    </row>
    <row r="2513" spans="8:8">
      <c r="H2513" s="425"/>
    </row>
    <row r="2514" spans="8:8">
      <c r="H2514" s="425"/>
    </row>
    <row r="2515" spans="8:8">
      <c r="H2515" s="425"/>
    </row>
    <row r="2516" spans="8:8">
      <c r="H2516" s="425"/>
    </row>
    <row r="2517" spans="8:8">
      <c r="H2517" s="425"/>
    </row>
    <row r="2518" spans="8:8">
      <c r="H2518" s="425"/>
    </row>
    <row r="2519" spans="8:8">
      <c r="H2519" s="425"/>
    </row>
    <row r="2520" spans="8:8">
      <c r="H2520" s="425"/>
    </row>
    <row r="2521" spans="8:8">
      <c r="H2521" s="425"/>
    </row>
    <row r="2522" spans="8:8">
      <c r="H2522" s="425"/>
    </row>
    <row r="2523" spans="8:8">
      <c r="H2523" s="425"/>
    </row>
    <row r="2524" spans="8:8">
      <c r="H2524" s="425"/>
    </row>
    <row r="2525" spans="8:8">
      <c r="H2525" s="425"/>
    </row>
    <row r="2526" spans="8:8">
      <c r="H2526" s="425"/>
    </row>
    <row r="2527" spans="8:8">
      <c r="H2527" s="425"/>
    </row>
    <row r="2528" spans="8:8">
      <c r="H2528" s="425"/>
    </row>
    <row r="2529" spans="8:8">
      <c r="H2529" s="425"/>
    </row>
    <row r="2530" spans="8:8">
      <c r="H2530" s="425"/>
    </row>
    <row r="2531" spans="8:8">
      <c r="H2531" s="425"/>
    </row>
    <row r="2532" spans="8:8">
      <c r="H2532" s="425"/>
    </row>
    <row r="2533" spans="8:8">
      <c r="H2533" s="425"/>
    </row>
    <row r="2534" spans="8:8">
      <c r="H2534" s="425"/>
    </row>
    <row r="2535" spans="8:8">
      <c r="H2535" s="425"/>
    </row>
    <row r="2536" spans="8:8">
      <c r="H2536" s="425"/>
    </row>
    <row r="2537" spans="8:8">
      <c r="H2537" s="425"/>
    </row>
    <row r="2538" spans="8:8">
      <c r="H2538" s="425"/>
    </row>
    <row r="2539" spans="8:8">
      <c r="H2539" s="425"/>
    </row>
    <row r="2540" spans="8:8">
      <c r="H2540" s="425"/>
    </row>
    <row r="2541" spans="8:8">
      <c r="H2541" s="425"/>
    </row>
    <row r="2542" spans="8:8">
      <c r="H2542" s="425"/>
    </row>
    <row r="2543" spans="8:8">
      <c r="H2543" s="425"/>
    </row>
    <row r="2544" spans="8:8">
      <c r="H2544" s="425"/>
    </row>
    <row r="2545" spans="8:8">
      <c r="H2545" s="425"/>
    </row>
    <row r="2546" spans="8:8">
      <c r="H2546" s="425"/>
    </row>
    <row r="2547" spans="8:8">
      <c r="H2547" s="425"/>
    </row>
    <row r="2548" spans="8:8">
      <c r="H2548" s="425"/>
    </row>
    <row r="2549" spans="8:8">
      <c r="H2549" s="425"/>
    </row>
    <row r="2550" spans="8:8">
      <c r="H2550" s="425"/>
    </row>
    <row r="2551" spans="8:8">
      <c r="H2551" s="425"/>
    </row>
    <row r="2552" spans="8:8">
      <c r="H2552" s="425"/>
    </row>
    <row r="2553" spans="8:8">
      <c r="H2553" s="425"/>
    </row>
    <row r="2554" spans="8:8">
      <c r="H2554" s="425"/>
    </row>
    <row r="2555" spans="8:8">
      <c r="H2555" s="425"/>
    </row>
    <row r="2556" spans="8:8">
      <c r="H2556" s="425"/>
    </row>
    <row r="2557" spans="8:8">
      <c r="H2557" s="425"/>
    </row>
    <row r="2558" spans="8:8">
      <c r="H2558" s="425"/>
    </row>
    <row r="2559" spans="8:8">
      <c r="H2559" s="425"/>
    </row>
    <row r="2560" spans="8:8">
      <c r="H2560" s="425"/>
    </row>
    <row r="2561" spans="8:8">
      <c r="H2561" s="425"/>
    </row>
    <row r="2562" spans="8:8">
      <c r="H2562" s="425"/>
    </row>
    <row r="2563" spans="8:8">
      <c r="H2563" s="425"/>
    </row>
    <row r="2564" spans="8:8">
      <c r="H2564" s="425"/>
    </row>
    <row r="2565" spans="8:8">
      <c r="H2565" s="425"/>
    </row>
    <row r="2566" spans="8:8">
      <c r="H2566" s="425"/>
    </row>
    <row r="2567" spans="8:8">
      <c r="H2567" s="425"/>
    </row>
    <row r="2568" spans="8:8">
      <c r="H2568" s="425"/>
    </row>
    <row r="2569" spans="8:8">
      <c r="H2569" s="425"/>
    </row>
    <row r="2570" spans="8:8">
      <c r="H2570" s="425"/>
    </row>
    <row r="2571" spans="8:8">
      <c r="H2571" s="425"/>
    </row>
    <row r="2572" spans="8:8">
      <c r="H2572" s="425"/>
    </row>
    <row r="2573" spans="8:8">
      <c r="H2573" s="425"/>
    </row>
    <row r="2574" spans="8:8">
      <c r="H2574" s="425"/>
    </row>
    <row r="2575" spans="8:8">
      <c r="H2575" s="425"/>
    </row>
    <row r="2576" spans="8:8">
      <c r="H2576" s="425"/>
    </row>
    <row r="2577" spans="8:8">
      <c r="H2577" s="425"/>
    </row>
    <row r="2578" spans="8:8">
      <c r="H2578" s="425"/>
    </row>
    <row r="2579" spans="8:8">
      <c r="H2579" s="425"/>
    </row>
    <row r="2580" spans="8:8">
      <c r="H2580" s="425"/>
    </row>
    <row r="2581" spans="8:8">
      <c r="H2581" s="425"/>
    </row>
    <row r="2582" spans="8:8">
      <c r="H2582" s="425"/>
    </row>
    <row r="2583" spans="8:8">
      <c r="H2583" s="425"/>
    </row>
    <row r="2584" spans="8:8">
      <c r="H2584" s="425"/>
    </row>
    <row r="2585" spans="8:8">
      <c r="H2585" s="425"/>
    </row>
    <row r="2586" spans="8:8">
      <c r="H2586" s="425"/>
    </row>
    <row r="2587" spans="8:8">
      <c r="H2587" s="425"/>
    </row>
    <row r="2588" spans="8:8">
      <c r="H2588" s="425"/>
    </row>
    <row r="2589" spans="8:8">
      <c r="H2589" s="425"/>
    </row>
    <row r="2590" spans="8:8">
      <c r="H2590" s="425"/>
    </row>
    <row r="2591" spans="8:8">
      <c r="H2591" s="425"/>
    </row>
    <row r="2592" spans="8:8">
      <c r="H2592" s="425"/>
    </row>
    <row r="2593" spans="8:8">
      <c r="H2593" s="425"/>
    </row>
    <row r="2594" spans="8:8">
      <c r="H2594" s="425"/>
    </row>
    <row r="2595" spans="8:8">
      <c r="H2595" s="425"/>
    </row>
    <row r="2596" spans="8:8">
      <c r="H2596" s="425"/>
    </row>
    <row r="2597" spans="8:8">
      <c r="H2597" s="425"/>
    </row>
    <row r="2598" spans="8:8">
      <c r="H2598" s="425"/>
    </row>
    <row r="2599" spans="8:8">
      <c r="H2599" s="425"/>
    </row>
    <row r="2600" spans="8:8">
      <c r="H2600" s="425"/>
    </row>
    <row r="2601" spans="8:8">
      <c r="H2601" s="425"/>
    </row>
    <row r="2602" spans="8:8">
      <c r="H2602" s="425"/>
    </row>
    <row r="2603" spans="8:8">
      <c r="H2603" s="425"/>
    </row>
    <row r="2604" spans="8:8">
      <c r="H2604" s="425"/>
    </row>
    <row r="2605" spans="8:8">
      <c r="H2605" s="425"/>
    </row>
    <row r="2606" spans="8:8">
      <c r="H2606" s="425"/>
    </row>
    <row r="2607" spans="8:8">
      <c r="H2607" s="425"/>
    </row>
    <row r="2608" spans="8:8">
      <c r="H2608" s="425"/>
    </row>
    <row r="2609" spans="8:8">
      <c r="H2609" s="425"/>
    </row>
    <row r="2610" spans="8:8">
      <c r="H2610" s="425"/>
    </row>
    <row r="2611" spans="8:8">
      <c r="H2611" s="425"/>
    </row>
    <row r="2612" spans="8:8">
      <c r="H2612" s="425"/>
    </row>
    <row r="2613" spans="8:8">
      <c r="H2613" s="425"/>
    </row>
    <row r="2614" spans="8:8">
      <c r="H2614" s="425"/>
    </row>
    <row r="2615" spans="8:8">
      <c r="H2615" s="425"/>
    </row>
    <row r="2616" spans="8:8">
      <c r="H2616" s="425"/>
    </row>
    <row r="2617" spans="8:8">
      <c r="H2617" s="425"/>
    </row>
    <row r="2618" spans="8:8">
      <c r="H2618" s="425"/>
    </row>
    <row r="2619" spans="8:8">
      <c r="H2619" s="425"/>
    </row>
    <row r="2620" spans="8:8">
      <c r="H2620" s="425"/>
    </row>
    <row r="2621" spans="8:8">
      <c r="H2621" s="425"/>
    </row>
    <row r="2622" spans="8:8">
      <c r="H2622" s="425"/>
    </row>
    <row r="2623" spans="8:8">
      <c r="H2623" s="425"/>
    </row>
    <row r="2624" spans="8:8">
      <c r="H2624" s="425"/>
    </row>
    <row r="2625" spans="8:8">
      <c r="H2625" s="425"/>
    </row>
    <row r="2626" spans="8:8">
      <c r="H2626" s="425"/>
    </row>
    <row r="2627" spans="8:8">
      <c r="H2627" s="425"/>
    </row>
    <row r="2628" spans="8:8">
      <c r="H2628" s="425"/>
    </row>
    <row r="2629" spans="8:8">
      <c r="H2629" s="425"/>
    </row>
    <row r="2630" spans="8:8">
      <c r="H2630" s="425"/>
    </row>
    <row r="2631" spans="8:8">
      <c r="H2631" s="425"/>
    </row>
    <row r="2632" spans="8:8">
      <c r="H2632" s="425"/>
    </row>
    <row r="2633" spans="8:8">
      <c r="H2633" s="425"/>
    </row>
    <row r="2634" spans="8:8">
      <c r="H2634" s="425"/>
    </row>
    <row r="2635" spans="8:8">
      <c r="H2635" s="425"/>
    </row>
    <row r="2636" spans="8:8">
      <c r="H2636" s="425"/>
    </row>
    <row r="2637" spans="8:8">
      <c r="H2637" s="425"/>
    </row>
    <row r="2638" spans="8:8">
      <c r="H2638" s="425"/>
    </row>
    <row r="2639" spans="8:8">
      <c r="H2639" s="425"/>
    </row>
    <row r="2640" spans="8:8">
      <c r="H2640" s="425"/>
    </row>
    <row r="2641" spans="8:8">
      <c r="H2641" s="425"/>
    </row>
    <row r="2642" spans="8:8">
      <c r="H2642" s="425"/>
    </row>
    <row r="2643" spans="8:8">
      <c r="H2643" s="425"/>
    </row>
    <row r="2644" spans="8:8">
      <c r="H2644" s="425"/>
    </row>
    <row r="2645" spans="8:8">
      <c r="H2645" s="425"/>
    </row>
    <row r="2646" spans="8:8">
      <c r="H2646" s="425"/>
    </row>
    <row r="2647" spans="8:8">
      <c r="H2647" s="425"/>
    </row>
    <row r="2648" spans="8:8">
      <c r="H2648" s="425"/>
    </row>
    <row r="2649" spans="8:8">
      <c r="H2649" s="425"/>
    </row>
    <row r="2650" spans="8:8">
      <c r="H2650" s="425"/>
    </row>
    <row r="2651" spans="8:8">
      <c r="H2651" s="425"/>
    </row>
    <row r="2652" spans="8:8">
      <c r="H2652" s="425"/>
    </row>
    <row r="2653" spans="8:8">
      <c r="H2653" s="425"/>
    </row>
    <row r="2654" spans="8:8">
      <c r="H2654" s="425"/>
    </row>
    <row r="2655" spans="8:8">
      <c r="H2655" s="425"/>
    </row>
    <row r="2656" spans="8:8">
      <c r="H2656" s="425"/>
    </row>
    <row r="2657" spans="8:8">
      <c r="H2657" s="425"/>
    </row>
    <row r="2658" spans="8:8">
      <c r="H2658" s="425"/>
    </row>
    <row r="2659" spans="8:8">
      <c r="H2659" s="425"/>
    </row>
    <row r="2660" spans="8:8">
      <c r="H2660" s="425"/>
    </row>
    <row r="2661" spans="8:8">
      <c r="H2661" s="425"/>
    </row>
    <row r="2662" spans="8:8">
      <c r="H2662" s="425"/>
    </row>
    <row r="2663" spans="8:8">
      <c r="H2663" s="425"/>
    </row>
    <row r="2664" spans="8:8">
      <c r="H2664" s="425"/>
    </row>
    <row r="2665" spans="8:8">
      <c r="H2665" s="425"/>
    </row>
    <row r="2666" spans="8:8">
      <c r="H2666" s="425"/>
    </row>
    <row r="2667" spans="8:8">
      <c r="H2667" s="425"/>
    </row>
    <row r="2668" spans="8:8">
      <c r="H2668" s="425"/>
    </row>
    <row r="2669" spans="8:8">
      <c r="H2669" s="425"/>
    </row>
    <row r="2670" spans="8:8">
      <c r="H2670" s="425"/>
    </row>
    <row r="2671" spans="8:8">
      <c r="H2671" s="425"/>
    </row>
    <row r="2672" spans="8:8">
      <c r="H2672" s="425"/>
    </row>
    <row r="2673" spans="8:8">
      <c r="H2673" s="425"/>
    </row>
    <row r="2674" spans="8:8">
      <c r="H2674" s="425"/>
    </row>
    <row r="2675" spans="8:8">
      <c r="H2675" s="425"/>
    </row>
    <row r="2676" spans="8:8">
      <c r="H2676" s="425"/>
    </row>
    <row r="2677" spans="8:8">
      <c r="H2677" s="425"/>
    </row>
    <row r="2678" spans="8:8">
      <c r="H2678" s="425"/>
    </row>
    <row r="2679" spans="8:8">
      <c r="H2679" s="425"/>
    </row>
    <row r="2680" spans="8:8">
      <c r="H2680" s="425"/>
    </row>
    <row r="2681" spans="8:8">
      <c r="H2681" s="425"/>
    </row>
    <row r="2682" spans="8:8">
      <c r="H2682" s="425"/>
    </row>
    <row r="2683" spans="8:8">
      <c r="H2683" s="425"/>
    </row>
    <row r="2684" spans="8:8">
      <c r="H2684" s="425"/>
    </row>
    <row r="2685" spans="8:8">
      <c r="H2685" s="425"/>
    </row>
    <row r="2686" spans="8:8">
      <c r="H2686" s="425"/>
    </row>
    <row r="2687" spans="8:8">
      <c r="H2687" s="425"/>
    </row>
    <row r="2688" spans="8:8">
      <c r="H2688" s="425"/>
    </row>
    <row r="2689" spans="8:8">
      <c r="H2689" s="425"/>
    </row>
    <row r="2690" spans="8:8">
      <c r="H2690" s="425"/>
    </row>
    <row r="2691" spans="8:8">
      <c r="H2691" s="425"/>
    </row>
    <row r="2692" spans="8:8">
      <c r="H2692" s="425"/>
    </row>
    <row r="2693" spans="8:8">
      <c r="H2693" s="425"/>
    </row>
    <row r="2694" spans="8:8">
      <c r="H2694" s="425"/>
    </row>
    <row r="2695" spans="8:8">
      <c r="H2695" s="425"/>
    </row>
    <row r="2696" spans="8:8">
      <c r="H2696" s="425"/>
    </row>
    <row r="2697" spans="8:8">
      <c r="H2697" s="425"/>
    </row>
    <row r="2698" spans="8:8">
      <c r="H2698" s="425"/>
    </row>
    <row r="2699" spans="8:8">
      <c r="H2699" s="425"/>
    </row>
    <row r="2700" spans="8:8">
      <c r="H2700" s="425"/>
    </row>
    <row r="2701" spans="8:8">
      <c r="H2701" s="425"/>
    </row>
    <row r="2702" spans="8:8">
      <c r="H2702" s="425"/>
    </row>
    <row r="2703" spans="8:8">
      <c r="H2703" s="425"/>
    </row>
    <row r="2704" spans="8:8">
      <c r="H2704" s="425"/>
    </row>
    <row r="2705" spans="8:8">
      <c r="H2705" s="425"/>
    </row>
    <row r="2706" spans="8:8">
      <c r="H2706" s="425"/>
    </row>
    <row r="2707" spans="8:8">
      <c r="H2707" s="425"/>
    </row>
    <row r="2708" spans="8:8">
      <c r="H2708" s="425"/>
    </row>
    <row r="2709" spans="8:8">
      <c r="H2709" s="425"/>
    </row>
    <row r="2710" spans="8:8">
      <c r="H2710" s="425"/>
    </row>
    <row r="2711" spans="8:8">
      <c r="H2711" s="425"/>
    </row>
    <row r="2712" spans="8:8">
      <c r="H2712" s="425"/>
    </row>
    <row r="2713" spans="8:8">
      <c r="H2713" s="425"/>
    </row>
    <row r="2714" spans="8:8">
      <c r="H2714" s="425"/>
    </row>
    <row r="2715" spans="8:8">
      <c r="H2715" s="425"/>
    </row>
    <row r="2716" spans="8:8">
      <c r="H2716" s="425"/>
    </row>
    <row r="2717" spans="8:8">
      <c r="H2717" s="425"/>
    </row>
    <row r="2718" spans="8:8">
      <c r="H2718" s="425"/>
    </row>
    <row r="2719" spans="8:8">
      <c r="H2719" s="425"/>
    </row>
    <row r="2720" spans="8:8">
      <c r="H2720" s="425"/>
    </row>
    <row r="2721" spans="8:8">
      <c r="H2721" s="425"/>
    </row>
    <row r="2722" spans="8:8">
      <c r="H2722" s="425"/>
    </row>
    <row r="2723" spans="8:8">
      <c r="H2723" s="425"/>
    </row>
    <row r="2724" spans="8:8">
      <c r="H2724" s="425"/>
    </row>
    <row r="2725" spans="8:8">
      <c r="H2725" s="425"/>
    </row>
    <row r="2726" spans="8:8">
      <c r="H2726" s="425"/>
    </row>
    <row r="2727" spans="8:8">
      <c r="H2727" s="425"/>
    </row>
    <row r="2728" spans="8:8">
      <c r="H2728" s="425"/>
    </row>
    <row r="2729" spans="8:8">
      <c r="H2729" s="425"/>
    </row>
    <row r="2730" spans="8:8">
      <c r="H2730" s="425"/>
    </row>
    <row r="2731" spans="8:8">
      <c r="H2731" s="425"/>
    </row>
    <row r="2732" spans="8:8">
      <c r="H2732" s="425"/>
    </row>
    <row r="2733" spans="8:8">
      <c r="H2733" s="425"/>
    </row>
    <row r="2734" spans="8:8">
      <c r="H2734" s="425"/>
    </row>
    <row r="2735" spans="8:8">
      <c r="H2735" s="425"/>
    </row>
    <row r="2736" spans="8:8">
      <c r="H2736" s="425"/>
    </row>
    <row r="2737" spans="8:8">
      <c r="H2737" s="425"/>
    </row>
    <row r="2738" spans="8:8">
      <c r="H2738" s="425"/>
    </row>
    <row r="2739" spans="8:8">
      <c r="H2739" s="425"/>
    </row>
    <row r="2740" spans="8:8">
      <c r="H2740" s="425"/>
    </row>
    <row r="2741" spans="8:8">
      <c r="H2741" s="425"/>
    </row>
    <row r="2742" spans="8:8">
      <c r="H2742" s="425"/>
    </row>
    <row r="2743" spans="8:8">
      <c r="H2743" s="425"/>
    </row>
    <row r="2744" spans="8:8">
      <c r="H2744" s="425"/>
    </row>
    <row r="2745" spans="8:8">
      <c r="H2745" s="425"/>
    </row>
    <row r="2746" spans="8:8">
      <c r="H2746" s="425"/>
    </row>
    <row r="2747" spans="8:8">
      <c r="H2747" s="425"/>
    </row>
    <row r="2748" spans="8:8">
      <c r="H2748" s="425"/>
    </row>
    <row r="2749" spans="8:8">
      <c r="H2749" s="425"/>
    </row>
    <row r="2750" spans="8:8">
      <c r="H2750" s="425"/>
    </row>
    <row r="2751" spans="8:8">
      <c r="H2751" s="425"/>
    </row>
    <row r="2752" spans="8:8">
      <c r="H2752" s="425"/>
    </row>
    <row r="2753" spans="8:8">
      <c r="H2753" s="425"/>
    </row>
    <row r="2754" spans="8:8">
      <c r="H2754" s="425"/>
    </row>
    <row r="2755" spans="8:8">
      <c r="H2755" s="425"/>
    </row>
    <row r="2756" spans="8:8">
      <c r="H2756" s="425"/>
    </row>
    <row r="2757" spans="8:8">
      <c r="H2757" s="425"/>
    </row>
    <row r="2758" spans="8:8">
      <c r="H2758" s="425"/>
    </row>
    <row r="2759" spans="8:8">
      <c r="H2759" s="425"/>
    </row>
    <row r="2760" spans="8:8">
      <c r="H2760" s="425"/>
    </row>
    <row r="2761" spans="8:8">
      <c r="H2761" s="425"/>
    </row>
    <row r="2762" spans="8:8">
      <c r="H2762" s="425"/>
    </row>
    <row r="2763" spans="8:8">
      <c r="H2763" s="425"/>
    </row>
    <row r="2764" spans="8:8">
      <c r="H2764" s="425"/>
    </row>
    <row r="2765" spans="8:8">
      <c r="H2765" s="425"/>
    </row>
    <row r="2766" spans="8:8">
      <c r="H2766" s="425"/>
    </row>
    <row r="2767" spans="8:8">
      <c r="H2767" s="425"/>
    </row>
    <row r="2768" spans="8:8">
      <c r="H2768" s="425"/>
    </row>
    <row r="2769" spans="8:8">
      <c r="H2769" s="425"/>
    </row>
    <row r="2770" spans="8:8">
      <c r="H2770" s="425"/>
    </row>
    <row r="2771" spans="8:8">
      <c r="H2771" s="425"/>
    </row>
    <row r="2772" spans="8:8">
      <c r="H2772" s="425"/>
    </row>
    <row r="2773" spans="8:8">
      <c r="H2773" s="425"/>
    </row>
    <row r="2774" spans="8:8">
      <c r="H2774" s="425"/>
    </row>
    <row r="2775" spans="8:8">
      <c r="H2775" s="425"/>
    </row>
    <row r="2776" spans="8:8">
      <c r="H2776" s="425"/>
    </row>
    <row r="2777" spans="8:8">
      <c r="H2777" s="425"/>
    </row>
    <row r="2778" spans="8:8">
      <c r="H2778" s="425"/>
    </row>
    <row r="2779" spans="8:8">
      <c r="H2779" s="425"/>
    </row>
    <row r="2780" spans="8:8">
      <c r="H2780" s="425"/>
    </row>
    <row r="2781" spans="8:8">
      <c r="H2781" s="425"/>
    </row>
    <row r="2782" spans="8:8">
      <c r="H2782" s="425"/>
    </row>
    <row r="2783" spans="8:8">
      <c r="H2783" s="425"/>
    </row>
    <row r="2784" spans="8:8">
      <c r="H2784" s="425"/>
    </row>
    <row r="2785" spans="8:8">
      <c r="H2785" s="425"/>
    </row>
    <row r="2786" spans="8:8">
      <c r="H2786" s="425"/>
    </row>
    <row r="2787" spans="8:8">
      <c r="H2787" s="425"/>
    </row>
    <row r="2788" spans="8:8">
      <c r="H2788" s="425"/>
    </row>
    <row r="2789" spans="8:8">
      <c r="H2789" s="425"/>
    </row>
    <row r="2790" spans="8:8">
      <c r="H2790" s="425"/>
    </row>
    <row r="2791" spans="8:8">
      <c r="H2791" s="425"/>
    </row>
    <row r="2792" spans="8:8">
      <c r="H2792" s="425"/>
    </row>
    <row r="2793" spans="8:8">
      <c r="H2793" s="425"/>
    </row>
    <row r="2794" spans="8:8">
      <c r="H2794" s="425"/>
    </row>
    <row r="2795" spans="8:8">
      <c r="H2795" s="425"/>
    </row>
    <row r="2796" spans="8:8">
      <c r="H2796" s="425"/>
    </row>
    <row r="2797" spans="8:8">
      <c r="H2797" s="425"/>
    </row>
    <row r="2798" spans="8:8">
      <c r="H2798" s="425"/>
    </row>
    <row r="2799" spans="8:8">
      <c r="H2799" s="425"/>
    </row>
    <row r="2800" spans="8:8">
      <c r="H2800" s="425"/>
    </row>
    <row r="2801" spans="8:8">
      <c r="H2801" s="425"/>
    </row>
    <row r="2802" spans="8:8">
      <c r="H2802" s="425"/>
    </row>
    <row r="2803" spans="8:8">
      <c r="H2803" s="425"/>
    </row>
    <row r="2804" spans="8:8">
      <c r="H2804" s="425"/>
    </row>
    <row r="2805" spans="8:8">
      <c r="H2805" s="425"/>
    </row>
    <row r="2806" spans="8:8">
      <c r="H2806" s="425"/>
    </row>
    <row r="2807" spans="8:8">
      <c r="H2807" s="425"/>
    </row>
    <row r="2808" spans="8:8">
      <c r="H2808" s="425"/>
    </row>
    <row r="2809" spans="8:8">
      <c r="H2809" s="425"/>
    </row>
    <row r="2810" spans="8:8">
      <c r="H2810" s="425"/>
    </row>
    <row r="2811" spans="8:8">
      <c r="H2811" s="425"/>
    </row>
    <row r="2812" spans="8:8">
      <c r="H2812" s="425"/>
    </row>
    <row r="2813" spans="8:8">
      <c r="H2813" s="425"/>
    </row>
    <row r="2814" spans="8:8">
      <c r="H2814" s="425"/>
    </row>
    <row r="2815" spans="8:8">
      <c r="H2815" s="425"/>
    </row>
    <row r="2816" spans="8:8">
      <c r="H2816" s="425"/>
    </row>
    <row r="2817" spans="8:8">
      <c r="H2817" s="425"/>
    </row>
    <row r="2818" spans="8:8">
      <c r="H2818" s="425"/>
    </row>
    <row r="2819" spans="8:8">
      <c r="H2819" s="425"/>
    </row>
    <row r="2820" spans="8:8">
      <c r="H2820" s="425"/>
    </row>
    <row r="2821" spans="8:8">
      <c r="H2821" s="425"/>
    </row>
    <row r="2822" spans="8:8">
      <c r="H2822" s="425"/>
    </row>
    <row r="2823" spans="8:8">
      <c r="H2823" s="425"/>
    </row>
    <row r="2824" spans="8:8">
      <c r="H2824" s="425"/>
    </row>
    <row r="2825" spans="8:8">
      <c r="H2825" s="425"/>
    </row>
    <row r="2826" spans="8:8">
      <c r="H2826" s="425"/>
    </row>
    <row r="2827" spans="8:8">
      <c r="H2827" s="425"/>
    </row>
    <row r="2828" spans="8:8">
      <c r="H2828" s="425"/>
    </row>
    <row r="2829" spans="8:8">
      <c r="H2829" s="425"/>
    </row>
    <row r="2830" spans="8:8">
      <c r="H2830" s="425"/>
    </row>
    <row r="2831" spans="8:8">
      <c r="H2831" s="425"/>
    </row>
    <row r="2832" spans="8:8">
      <c r="H2832" s="425"/>
    </row>
    <row r="2833" spans="8:8">
      <c r="H2833" s="425"/>
    </row>
    <row r="2834" spans="8:8">
      <c r="H2834" s="425"/>
    </row>
    <row r="2835" spans="8:8">
      <c r="H2835" s="425"/>
    </row>
    <row r="2836" spans="8:8">
      <c r="H2836" s="425"/>
    </row>
    <row r="2837" spans="8:8">
      <c r="H2837" s="425"/>
    </row>
    <row r="2838" spans="8:8">
      <c r="H2838" s="425"/>
    </row>
    <row r="2839" spans="8:8">
      <c r="H2839" s="425"/>
    </row>
    <row r="2840" spans="8:8">
      <c r="H2840" s="425"/>
    </row>
    <row r="2841" spans="8:8">
      <c r="H2841" s="425"/>
    </row>
    <row r="2842" spans="8:8">
      <c r="H2842" s="425"/>
    </row>
    <row r="2843" spans="8:8">
      <c r="H2843" s="425"/>
    </row>
    <row r="2844" spans="8:8">
      <c r="H2844" s="425"/>
    </row>
    <row r="2845" spans="8:8">
      <c r="H2845" s="425"/>
    </row>
    <row r="2846" spans="8:8">
      <c r="H2846" s="425"/>
    </row>
    <row r="2847" spans="8:8">
      <c r="H2847" s="425"/>
    </row>
    <row r="2848" spans="8:8">
      <c r="H2848" s="425"/>
    </row>
    <row r="2849" spans="8:8">
      <c r="H2849" s="425"/>
    </row>
    <row r="2850" spans="8:8">
      <c r="H2850" s="425"/>
    </row>
    <row r="2851" spans="8:8">
      <c r="H2851" s="425"/>
    </row>
    <row r="2852" spans="8:8">
      <c r="H2852" s="425"/>
    </row>
    <row r="2853" spans="8:8">
      <c r="H2853" s="425"/>
    </row>
    <row r="2854" spans="8:8">
      <c r="H2854" s="425"/>
    </row>
    <row r="2855" spans="8:8">
      <c r="H2855" s="425"/>
    </row>
    <row r="2856" spans="8:8">
      <c r="H2856" s="425"/>
    </row>
    <row r="2857" spans="8:8">
      <c r="H2857" s="425"/>
    </row>
    <row r="2858" spans="8:8">
      <c r="H2858" s="425"/>
    </row>
    <row r="2859" spans="8:8">
      <c r="H2859" s="425"/>
    </row>
    <row r="2860" spans="8:8">
      <c r="H2860" s="425"/>
    </row>
    <row r="2861" spans="8:8">
      <c r="H2861" s="425"/>
    </row>
    <row r="2862" spans="8:8">
      <c r="H2862" s="425"/>
    </row>
    <row r="2863" spans="8:8">
      <c r="H2863" s="425"/>
    </row>
    <row r="2864" spans="8:8">
      <c r="H2864" s="425"/>
    </row>
    <row r="2865" spans="8:8">
      <c r="H2865" s="425"/>
    </row>
    <row r="2866" spans="8:8">
      <c r="H2866" s="425"/>
    </row>
    <row r="2867" spans="8:8">
      <c r="H2867" s="425"/>
    </row>
    <row r="2868" spans="8:8">
      <c r="H2868" s="425"/>
    </row>
    <row r="2869" spans="8:8">
      <c r="H2869" s="425"/>
    </row>
    <row r="2870" spans="8:8">
      <c r="H2870" s="425"/>
    </row>
    <row r="2871" spans="8:8">
      <c r="H2871" s="425"/>
    </row>
    <row r="2872" spans="8:8">
      <c r="H2872" s="425"/>
    </row>
    <row r="2873" spans="8:8">
      <c r="H2873" s="425"/>
    </row>
    <row r="2874" spans="8:8">
      <c r="H2874" s="425"/>
    </row>
    <row r="2875" spans="8:8">
      <c r="H2875" s="425"/>
    </row>
    <row r="2876" spans="8:8">
      <c r="H2876" s="425"/>
    </row>
    <row r="2877" spans="8:8">
      <c r="H2877" s="425"/>
    </row>
    <row r="2878" spans="8:8">
      <c r="H2878" s="425"/>
    </row>
    <row r="2879" spans="8:8">
      <c r="H2879" s="425"/>
    </row>
    <row r="2880" spans="8:8">
      <c r="H2880" s="425"/>
    </row>
    <row r="2881" spans="8:8">
      <c r="H2881" s="425"/>
    </row>
    <row r="2882" spans="8:8">
      <c r="H2882" s="425"/>
    </row>
    <row r="2883" spans="8:8">
      <c r="H2883" s="425"/>
    </row>
    <row r="2884" spans="8:8">
      <c r="H2884" s="425"/>
    </row>
    <row r="2885" spans="8:8">
      <c r="H2885" s="425"/>
    </row>
    <row r="2886" spans="8:8">
      <c r="H2886" s="425"/>
    </row>
    <row r="2887" spans="8:8">
      <c r="H2887" s="425"/>
    </row>
    <row r="2888" spans="8:8">
      <c r="H2888" s="425"/>
    </row>
    <row r="2889" spans="8:8">
      <c r="H2889" s="425"/>
    </row>
    <row r="2890" spans="8:8">
      <c r="H2890" s="425"/>
    </row>
    <row r="2891" spans="8:8">
      <c r="H2891" s="425"/>
    </row>
    <row r="2892" spans="8:8">
      <c r="H2892" s="425"/>
    </row>
    <row r="2893" spans="8:8">
      <c r="H2893" s="425"/>
    </row>
    <row r="2894" spans="8:8">
      <c r="H2894" s="425"/>
    </row>
    <row r="2895" spans="8:8">
      <c r="H2895" s="425"/>
    </row>
    <row r="2896" spans="8:8">
      <c r="H2896" s="425"/>
    </row>
    <row r="2897" spans="8:8">
      <c r="H2897" s="425"/>
    </row>
    <row r="2898" spans="8:8">
      <c r="H2898" s="425"/>
    </row>
    <row r="2899" spans="8:8">
      <c r="H2899" s="425"/>
    </row>
    <row r="2900" spans="8:8">
      <c r="H2900" s="425"/>
    </row>
    <row r="2901" spans="8:8">
      <c r="H2901" s="425"/>
    </row>
    <row r="2902" spans="8:8">
      <c r="H2902" s="425"/>
    </row>
    <row r="2903" spans="8:8">
      <c r="H2903" s="425"/>
    </row>
    <row r="2904" spans="8:8">
      <c r="H2904" s="425"/>
    </row>
    <row r="2905" spans="8:8">
      <c r="H2905" s="425"/>
    </row>
    <row r="2906" spans="8:8">
      <c r="H2906" s="425"/>
    </row>
    <row r="2907" spans="8:8">
      <c r="H2907" s="425"/>
    </row>
    <row r="2908" spans="8:8">
      <c r="H2908" s="425"/>
    </row>
    <row r="2909" spans="8:8">
      <c r="H2909" s="425"/>
    </row>
    <row r="2910" spans="8:8">
      <c r="H2910" s="425"/>
    </row>
    <row r="2911" spans="8:8">
      <c r="H2911" s="425"/>
    </row>
    <row r="2912" spans="8:8">
      <c r="H2912" s="425"/>
    </row>
    <row r="2913" spans="8:8">
      <c r="H2913" s="425"/>
    </row>
    <row r="2914" spans="8:8">
      <c r="H2914" s="425"/>
    </row>
    <row r="2915" spans="8:8">
      <c r="H2915" s="425"/>
    </row>
    <row r="2916" spans="8:8">
      <c r="H2916" s="425"/>
    </row>
    <row r="2917" spans="8:8">
      <c r="H2917" s="425"/>
    </row>
    <row r="2918" spans="8:8">
      <c r="H2918" s="425"/>
    </row>
    <row r="2919" spans="8:8">
      <c r="H2919" s="425"/>
    </row>
    <row r="2920" spans="8:8">
      <c r="H2920" s="425"/>
    </row>
    <row r="2921" spans="8:8">
      <c r="H2921" s="425"/>
    </row>
    <row r="2922" spans="8:8">
      <c r="H2922" s="425"/>
    </row>
    <row r="2923" spans="8:8">
      <c r="H2923" s="425"/>
    </row>
    <row r="2924" spans="8:8">
      <c r="H2924" s="425"/>
    </row>
    <row r="2925" spans="8:8">
      <c r="H2925" s="425"/>
    </row>
    <row r="2926" spans="8:8">
      <c r="H2926" s="425"/>
    </row>
    <row r="2927" spans="8:8">
      <c r="H2927" s="425"/>
    </row>
    <row r="2928" spans="8:8">
      <c r="H2928" s="425"/>
    </row>
    <row r="2929" spans="8:8">
      <c r="H2929" s="425"/>
    </row>
    <row r="2930" spans="8:8">
      <c r="H2930" s="425"/>
    </row>
    <row r="2931" spans="8:8">
      <c r="H2931" s="425"/>
    </row>
    <row r="2932" spans="8:8">
      <c r="H2932" s="425"/>
    </row>
    <row r="2933" spans="8:8">
      <c r="H2933" s="425"/>
    </row>
    <row r="2934" spans="8:8">
      <c r="H2934" s="425"/>
    </row>
    <row r="2935" spans="8:8">
      <c r="H2935" s="425"/>
    </row>
    <row r="2936" spans="8:8">
      <c r="H2936" s="425"/>
    </row>
    <row r="2937" spans="8:8">
      <c r="H2937" s="425"/>
    </row>
    <row r="2938" spans="8:8">
      <c r="H2938" s="425"/>
    </row>
    <row r="2939" spans="8:8">
      <c r="H2939" s="425"/>
    </row>
    <row r="2940" spans="8:8">
      <c r="H2940" s="425"/>
    </row>
    <row r="2941" spans="8:8">
      <c r="H2941" s="425"/>
    </row>
    <row r="2942" spans="8:8">
      <c r="H2942" s="425"/>
    </row>
    <row r="2943" spans="8:8">
      <c r="H2943" s="425"/>
    </row>
    <row r="2944" spans="8:8">
      <c r="H2944" s="425"/>
    </row>
    <row r="2945" spans="8:8">
      <c r="H2945" s="425"/>
    </row>
    <row r="2946" spans="8:8">
      <c r="H2946" s="425"/>
    </row>
    <row r="2947" spans="8:8">
      <c r="H2947" s="425"/>
    </row>
    <row r="2948" spans="8:8">
      <c r="H2948" s="425"/>
    </row>
    <row r="2949" spans="8:8">
      <c r="H2949" s="425"/>
    </row>
    <row r="2950" spans="8:8">
      <c r="H2950" s="425"/>
    </row>
    <row r="2951" spans="8:8">
      <c r="H2951" s="425"/>
    </row>
    <row r="2952" spans="8:8">
      <c r="H2952" s="425"/>
    </row>
    <row r="2953" spans="8:8">
      <c r="H2953" s="425"/>
    </row>
    <row r="2954" spans="8:8">
      <c r="H2954" s="425"/>
    </row>
    <row r="2955" spans="8:8">
      <c r="H2955" s="425"/>
    </row>
    <row r="2956" spans="8:8">
      <c r="H2956" s="425"/>
    </row>
    <row r="2957" spans="8:8">
      <c r="H2957" s="425"/>
    </row>
    <row r="2958" spans="8:8">
      <c r="H2958" s="425"/>
    </row>
    <row r="2959" spans="8:8">
      <c r="H2959" s="425"/>
    </row>
    <row r="2960" spans="8:8">
      <c r="H2960" s="425"/>
    </row>
    <row r="2961" spans="8:8">
      <c r="H2961" s="425"/>
    </row>
    <row r="2962" spans="8:8">
      <c r="H2962" s="425"/>
    </row>
    <row r="2963" spans="8:8">
      <c r="H2963" s="425"/>
    </row>
    <row r="2964" spans="8:8">
      <c r="H2964" s="425"/>
    </row>
    <row r="2965" spans="8:8">
      <c r="H2965" s="425"/>
    </row>
    <row r="2966" spans="8:8">
      <c r="H2966" s="425"/>
    </row>
    <row r="2967" spans="8:8">
      <c r="H2967" s="425"/>
    </row>
    <row r="2968" spans="8:8">
      <c r="H2968" s="425"/>
    </row>
    <row r="2969" spans="8:8">
      <c r="H2969" s="425"/>
    </row>
    <row r="2970" spans="8:8">
      <c r="H2970" s="425"/>
    </row>
    <row r="2971" spans="8:8">
      <c r="H2971" s="425"/>
    </row>
    <row r="2972" spans="8:8">
      <c r="H2972" s="425"/>
    </row>
    <row r="2973" spans="8:8">
      <c r="H2973" s="425"/>
    </row>
    <row r="2974" spans="8:8">
      <c r="H2974" s="425"/>
    </row>
    <row r="2975" spans="8:8">
      <c r="H2975" s="425"/>
    </row>
    <row r="2976" spans="8:8">
      <c r="H2976" s="425"/>
    </row>
    <row r="2977" spans="8:8">
      <c r="H2977" s="425"/>
    </row>
    <row r="2978" spans="8:8">
      <c r="H2978" s="425"/>
    </row>
    <row r="2979" spans="8:8">
      <c r="H2979" s="425"/>
    </row>
    <row r="2980" spans="8:8">
      <c r="H2980" s="425"/>
    </row>
    <row r="2981" spans="8:8">
      <c r="H2981" s="425"/>
    </row>
    <row r="2982" spans="8:8">
      <c r="H2982" s="425"/>
    </row>
    <row r="2983" spans="8:8">
      <c r="H2983" s="425"/>
    </row>
    <row r="2984" spans="8:8">
      <c r="H2984" s="425"/>
    </row>
    <row r="2985" spans="8:8">
      <c r="H2985" s="425"/>
    </row>
    <row r="2986" spans="8:8">
      <c r="H2986" s="425"/>
    </row>
    <row r="2987" spans="8:8">
      <c r="H2987" s="425"/>
    </row>
    <row r="2988" spans="8:8">
      <c r="H2988" s="425"/>
    </row>
    <row r="2989" spans="8:8">
      <c r="H2989" s="425"/>
    </row>
    <row r="2990" spans="8:8">
      <c r="H2990" s="425"/>
    </row>
    <row r="2991" spans="8:8">
      <c r="H2991" s="425"/>
    </row>
    <row r="2992" spans="8:8">
      <c r="H2992" s="425"/>
    </row>
    <row r="2993" spans="8:8">
      <c r="H2993" s="425"/>
    </row>
    <row r="2994" spans="8:8">
      <c r="H2994" s="425"/>
    </row>
    <row r="2995" spans="8:8">
      <c r="H2995" s="425"/>
    </row>
    <row r="2996" spans="8:8">
      <c r="H2996" s="425"/>
    </row>
    <row r="2997" spans="8:8">
      <c r="H2997" s="425"/>
    </row>
    <row r="2998" spans="8:8">
      <c r="H2998" s="425"/>
    </row>
    <row r="2999" spans="8:8">
      <c r="H2999" s="425"/>
    </row>
    <row r="3000" spans="8:8">
      <c r="H3000" s="425"/>
    </row>
    <row r="3001" spans="8:8">
      <c r="H3001" s="425"/>
    </row>
    <row r="3002" spans="8:8">
      <c r="H3002" s="425"/>
    </row>
    <row r="3003" spans="8:8">
      <c r="H3003" s="425"/>
    </row>
    <row r="3004" spans="8:8">
      <c r="H3004" s="425"/>
    </row>
    <row r="3005" spans="8:8">
      <c r="H3005" s="425"/>
    </row>
    <row r="3006" spans="8:8">
      <c r="H3006" s="425"/>
    </row>
    <row r="3007" spans="8:8">
      <c r="H3007" s="425"/>
    </row>
    <row r="3008" spans="8:8">
      <c r="H3008" s="425"/>
    </row>
    <row r="3009" spans="8:8">
      <c r="H3009" s="425"/>
    </row>
    <row r="3010" spans="8:8">
      <c r="H3010" s="425"/>
    </row>
    <row r="3011" spans="8:8">
      <c r="H3011" s="425"/>
    </row>
    <row r="3012" spans="8:8">
      <c r="H3012" s="425"/>
    </row>
    <row r="3013" spans="8:8">
      <c r="H3013" s="425"/>
    </row>
    <row r="3014" spans="8:8">
      <c r="H3014" s="425"/>
    </row>
    <row r="3015" spans="8:8">
      <c r="H3015" s="425"/>
    </row>
    <row r="3016" spans="8:8">
      <c r="H3016" s="425"/>
    </row>
    <row r="3017" spans="8:8">
      <c r="H3017" s="425"/>
    </row>
    <row r="3018" spans="8:8">
      <c r="H3018" s="425"/>
    </row>
    <row r="3019" spans="8:8">
      <c r="H3019" s="425"/>
    </row>
    <row r="3020" spans="8:8">
      <c r="H3020" s="425"/>
    </row>
    <row r="3021" spans="8:8">
      <c r="H3021" s="425"/>
    </row>
    <row r="3022" spans="8:8">
      <c r="H3022" s="425"/>
    </row>
    <row r="3023" spans="8:8">
      <c r="H3023" s="425"/>
    </row>
    <row r="3024" spans="8:8">
      <c r="H3024" s="425"/>
    </row>
    <row r="3025" spans="8:8">
      <c r="H3025" s="425"/>
    </row>
    <row r="3026" spans="8:8">
      <c r="H3026" s="425"/>
    </row>
    <row r="3027" spans="8:8">
      <c r="H3027" s="425"/>
    </row>
    <row r="3028" spans="8:8">
      <c r="H3028" s="425"/>
    </row>
    <row r="3029" spans="8:8">
      <c r="H3029" s="425"/>
    </row>
    <row r="3030" spans="8:8">
      <c r="H3030" s="425"/>
    </row>
    <row r="3031" spans="8:8">
      <c r="H3031" s="425"/>
    </row>
    <row r="3032" spans="8:8">
      <c r="H3032" s="425"/>
    </row>
    <row r="3033" spans="8:8">
      <c r="H3033" s="425"/>
    </row>
    <row r="3034" spans="8:8">
      <c r="H3034" s="425"/>
    </row>
    <row r="3035" spans="8:8">
      <c r="H3035" s="425"/>
    </row>
    <row r="3036" spans="8:8">
      <c r="H3036" s="425"/>
    </row>
    <row r="3037" spans="8:8">
      <c r="H3037" s="425"/>
    </row>
    <row r="3038" spans="8:8">
      <c r="H3038" s="425"/>
    </row>
    <row r="3039" spans="8:8">
      <c r="H3039" s="425"/>
    </row>
    <row r="3040" spans="8:8">
      <c r="H3040" s="425"/>
    </row>
    <row r="3041" spans="8:8">
      <c r="H3041" s="425"/>
    </row>
    <row r="3042" spans="8:8">
      <c r="H3042" s="425"/>
    </row>
    <row r="3043" spans="8:8">
      <c r="H3043" s="425"/>
    </row>
    <row r="3044" spans="8:8">
      <c r="H3044" s="425"/>
    </row>
    <row r="3045" spans="8:8">
      <c r="H3045" s="425"/>
    </row>
    <row r="3046" spans="8:8">
      <c r="H3046" s="425"/>
    </row>
    <row r="3047" spans="8:8">
      <c r="H3047" s="425"/>
    </row>
    <row r="3048" spans="8:8">
      <c r="H3048" s="425"/>
    </row>
    <row r="3049" spans="8:8">
      <c r="H3049" s="425"/>
    </row>
    <row r="3050" spans="8:8">
      <c r="H3050" s="425"/>
    </row>
    <row r="3051" spans="8:8">
      <c r="H3051" s="425"/>
    </row>
    <row r="3052" spans="8:8">
      <c r="H3052" s="425"/>
    </row>
    <row r="3053" spans="8:8">
      <c r="H3053" s="425"/>
    </row>
    <row r="3054" spans="8:8">
      <c r="H3054" s="425"/>
    </row>
    <row r="3055" spans="8:8">
      <c r="H3055" s="425"/>
    </row>
    <row r="3056" spans="8:8">
      <c r="H3056" s="425"/>
    </row>
    <row r="3057" spans="8:8">
      <c r="H3057" s="425"/>
    </row>
    <row r="3058" spans="8:8">
      <c r="H3058" s="425"/>
    </row>
    <row r="3059" spans="8:8">
      <c r="H3059" s="425"/>
    </row>
    <row r="3060" spans="8:8">
      <c r="H3060" s="425"/>
    </row>
    <row r="3061" spans="8:8">
      <c r="H3061" s="425"/>
    </row>
    <row r="3062" spans="8:8">
      <c r="H3062" s="425"/>
    </row>
    <row r="3063" spans="8:8">
      <c r="H3063" s="425"/>
    </row>
    <row r="3064" spans="8:8">
      <c r="H3064" s="425"/>
    </row>
    <row r="3065" spans="8:8">
      <c r="H3065" s="425"/>
    </row>
    <row r="3066" spans="8:8">
      <c r="H3066" s="425"/>
    </row>
    <row r="3067" spans="8:8">
      <c r="H3067" s="425"/>
    </row>
    <row r="3068" spans="8:8">
      <c r="H3068" s="425"/>
    </row>
    <row r="3069" spans="8:8">
      <c r="H3069" s="425"/>
    </row>
    <row r="3070" spans="8:8">
      <c r="H3070" s="425"/>
    </row>
    <row r="3071" spans="8:8">
      <c r="H3071" s="425"/>
    </row>
    <row r="3072" spans="8:8">
      <c r="H3072" s="425"/>
    </row>
    <row r="3073" spans="8:8">
      <c r="H3073" s="425"/>
    </row>
    <row r="3074" spans="8:8">
      <c r="H3074" s="425"/>
    </row>
    <row r="3075" spans="8:8">
      <c r="H3075" s="425"/>
    </row>
    <row r="3076" spans="8:8">
      <c r="H3076" s="425"/>
    </row>
    <row r="3077" spans="8:8">
      <c r="H3077" s="425"/>
    </row>
    <row r="3078" spans="8:8">
      <c r="H3078" s="425"/>
    </row>
    <row r="3079" spans="8:8">
      <c r="H3079" s="425"/>
    </row>
    <row r="3080" spans="8:8">
      <c r="H3080" s="425"/>
    </row>
    <row r="3081" spans="8:8">
      <c r="H3081" s="425"/>
    </row>
    <row r="3082" spans="8:8">
      <c r="H3082" s="425"/>
    </row>
    <row r="3083" spans="8:8">
      <c r="H3083" s="425"/>
    </row>
    <row r="3084" spans="8:8">
      <c r="H3084" s="425"/>
    </row>
    <row r="3085" spans="8:8">
      <c r="H3085" s="425"/>
    </row>
    <row r="3086" spans="8:8">
      <c r="H3086" s="425"/>
    </row>
    <row r="3087" spans="8:8">
      <c r="H3087" s="425"/>
    </row>
    <row r="3088" spans="8:8">
      <c r="H3088" s="425"/>
    </row>
    <row r="3089" spans="8:8">
      <c r="H3089" s="425"/>
    </row>
    <row r="3090" spans="8:8">
      <c r="H3090" s="425"/>
    </row>
    <row r="3091" spans="8:8">
      <c r="H3091" s="425"/>
    </row>
    <row r="3092" spans="8:8">
      <c r="H3092" s="425"/>
    </row>
    <row r="3093" spans="8:8">
      <c r="H3093" s="425"/>
    </row>
    <row r="3094" spans="8:8">
      <c r="H3094" s="425"/>
    </row>
    <row r="3095" spans="8:8">
      <c r="H3095" s="425"/>
    </row>
    <row r="3096" spans="8:8">
      <c r="H3096" s="425"/>
    </row>
    <row r="3097" spans="8:8">
      <c r="H3097" s="425"/>
    </row>
    <row r="3098" spans="8:8">
      <c r="H3098" s="425"/>
    </row>
    <row r="3099" spans="8:8">
      <c r="H3099" s="425"/>
    </row>
    <row r="3100" spans="8:8">
      <c r="H3100" s="425"/>
    </row>
    <row r="3101" spans="8:8">
      <c r="H3101" s="425"/>
    </row>
    <row r="3102" spans="8:8">
      <c r="H3102" s="425"/>
    </row>
    <row r="3103" spans="8:8">
      <c r="H3103" s="425"/>
    </row>
    <row r="3104" spans="8:8">
      <c r="H3104" s="425"/>
    </row>
    <row r="3105" spans="8:8">
      <c r="H3105" s="425"/>
    </row>
    <row r="3106" spans="8:8">
      <c r="H3106" s="425"/>
    </row>
    <row r="3107" spans="8:8">
      <c r="H3107" s="425"/>
    </row>
    <row r="3108" spans="8:8">
      <c r="H3108" s="425"/>
    </row>
    <row r="3109" spans="8:8">
      <c r="H3109" s="425"/>
    </row>
    <row r="3110" spans="8:8">
      <c r="H3110" s="425"/>
    </row>
    <row r="3111" spans="8:8">
      <c r="H3111" s="425"/>
    </row>
    <row r="3112" spans="8:8">
      <c r="H3112" s="425"/>
    </row>
    <row r="3113" spans="8:8">
      <c r="H3113" s="425"/>
    </row>
    <row r="3114" spans="8:8">
      <c r="H3114" s="425"/>
    </row>
    <row r="3115" spans="8:8">
      <c r="H3115" s="425"/>
    </row>
    <row r="3116" spans="8:8">
      <c r="H3116" s="425"/>
    </row>
    <row r="3117" spans="8:8">
      <c r="H3117" s="425"/>
    </row>
    <row r="3118" spans="8:8">
      <c r="H3118" s="425"/>
    </row>
    <row r="3119" spans="8:8">
      <c r="H3119" s="425"/>
    </row>
    <row r="3120" spans="8:8">
      <c r="H3120" s="425"/>
    </row>
    <row r="3121" spans="8:8">
      <c r="H3121" s="425"/>
    </row>
    <row r="3122" spans="8:8">
      <c r="H3122" s="425"/>
    </row>
    <row r="3123" spans="8:8">
      <c r="H3123" s="425"/>
    </row>
    <row r="3124" spans="8:8">
      <c r="H3124" s="425"/>
    </row>
    <row r="3125" spans="8:8">
      <c r="H3125" s="425"/>
    </row>
    <row r="3126" spans="8:8">
      <c r="H3126" s="425"/>
    </row>
    <row r="3127" spans="8:8">
      <c r="H3127" s="425"/>
    </row>
    <row r="3128" spans="8:8">
      <c r="H3128" s="425"/>
    </row>
    <row r="3129" spans="8:8">
      <c r="H3129" s="425"/>
    </row>
    <row r="3130" spans="8:8">
      <c r="H3130" s="425"/>
    </row>
    <row r="3131" spans="8:8">
      <c r="H3131" s="425"/>
    </row>
    <row r="3132" spans="8:8">
      <c r="H3132" s="425"/>
    </row>
    <row r="3133" spans="8:8">
      <c r="H3133" s="425"/>
    </row>
    <row r="3134" spans="8:8">
      <c r="H3134" s="425"/>
    </row>
    <row r="3135" spans="8:8">
      <c r="H3135" s="425"/>
    </row>
    <row r="3136" spans="8:8">
      <c r="H3136" s="425"/>
    </row>
    <row r="3137" spans="8:8">
      <c r="H3137" s="425"/>
    </row>
    <row r="3138" spans="8:8">
      <c r="H3138" s="425"/>
    </row>
    <row r="3139" spans="8:8">
      <c r="H3139" s="425"/>
    </row>
    <row r="3140" spans="8:8">
      <c r="H3140" s="425"/>
    </row>
    <row r="3141" spans="8:8">
      <c r="H3141" s="425"/>
    </row>
    <row r="3142" spans="8:8">
      <c r="H3142" s="425"/>
    </row>
    <row r="3143" spans="8:8">
      <c r="H3143" s="425"/>
    </row>
    <row r="3144" spans="8:8">
      <c r="H3144" s="425"/>
    </row>
    <row r="3145" spans="8:8">
      <c r="H3145" s="425"/>
    </row>
    <row r="3146" spans="8:8">
      <c r="H3146" s="425"/>
    </row>
    <row r="3147" spans="8:8">
      <c r="H3147" s="425"/>
    </row>
    <row r="3148" spans="8:8">
      <c r="H3148" s="425"/>
    </row>
    <row r="3149" spans="8:8">
      <c r="H3149" s="425"/>
    </row>
    <row r="3150" spans="8:8">
      <c r="H3150" s="425"/>
    </row>
    <row r="3151" spans="8:8">
      <c r="H3151" s="425"/>
    </row>
    <row r="3152" spans="8:8">
      <c r="H3152" s="425"/>
    </row>
    <row r="3153" spans="8:8">
      <c r="H3153" s="425"/>
    </row>
    <row r="3154" spans="8:8">
      <c r="H3154" s="425"/>
    </row>
    <row r="3155" spans="8:8">
      <c r="H3155" s="425"/>
    </row>
    <row r="3156" spans="8:8">
      <c r="H3156" s="425"/>
    </row>
    <row r="3157" spans="8:8">
      <c r="H3157" s="425"/>
    </row>
    <row r="3158" spans="8:8">
      <c r="H3158" s="425"/>
    </row>
    <row r="3159" spans="8:8">
      <c r="H3159" s="425"/>
    </row>
    <row r="3160" spans="8:8">
      <c r="H3160" s="425"/>
    </row>
    <row r="3161" spans="8:8">
      <c r="H3161" s="425"/>
    </row>
    <row r="3162" spans="8:8">
      <c r="H3162" s="425"/>
    </row>
    <row r="3163" spans="8:8">
      <c r="H3163" s="425"/>
    </row>
    <row r="3164" spans="8:8">
      <c r="H3164" s="425"/>
    </row>
    <row r="3165" spans="8:8">
      <c r="H3165" s="425"/>
    </row>
    <row r="3166" spans="8:8">
      <c r="H3166" s="425"/>
    </row>
    <row r="3167" spans="8:8">
      <c r="H3167" s="425"/>
    </row>
    <row r="3168" spans="8:8">
      <c r="H3168" s="425"/>
    </row>
    <row r="3169" spans="8:8">
      <c r="H3169" s="425"/>
    </row>
    <row r="3170" spans="8:8">
      <c r="H3170" s="425"/>
    </row>
    <row r="3171" spans="8:8">
      <c r="H3171" s="425"/>
    </row>
    <row r="3172" spans="8:8">
      <c r="H3172" s="425"/>
    </row>
    <row r="3173" spans="8:8">
      <c r="H3173" s="425"/>
    </row>
    <row r="3174" spans="8:8">
      <c r="H3174" s="425"/>
    </row>
    <row r="3175" spans="8:8">
      <c r="H3175" s="425"/>
    </row>
    <row r="3176" spans="8:8">
      <c r="H3176" s="425"/>
    </row>
    <row r="3177" spans="8:8">
      <c r="H3177" s="425"/>
    </row>
    <row r="3178" spans="8:8">
      <c r="H3178" s="425"/>
    </row>
    <row r="3179" spans="8:8">
      <c r="H3179" s="425"/>
    </row>
    <row r="3180" spans="8:8">
      <c r="H3180" s="425"/>
    </row>
    <row r="3181" spans="8:8">
      <c r="H3181" s="425"/>
    </row>
    <row r="3182" spans="8:8">
      <c r="H3182" s="425"/>
    </row>
    <row r="3183" spans="8:8">
      <c r="H3183" s="425"/>
    </row>
    <row r="3184" spans="8:8">
      <c r="H3184" s="425"/>
    </row>
    <row r="3185" spans="8:8">
      <c r="H3185" s="425"/>
    </row>
    <row r="3186" spans="8:8">
      <c r="H3186" s="425"/>
    </row>
    <row r="3187" spans="8:8">
      <c r="H3187" s="425"/>
    </row>
    <row r="3188" spans="8:8">
      <c r="H3188" s="425"/>
    </row>
    <row r="3189" spans="8:8">
      <c r="H3189" s="425"/>
    </row>
    <row r="3190" spans="8:8">
      <c r="H3190" s="425"/>
    </row>
    <row r="3191" spans="8:8">
      <c r="H3191" s="425"/>
    </row>
    <row r="3192" spans="8:8">
      <c r="H3192" s="425"/>
    </row>
    <row r="3193" spans="8:8">
      <c r="H3193" s="425"/>
    </row>
    <row r="3194" spans="8:8">
      <c r="H3194" s="425"/>
    </row>
    <row r="3195" spans="8:8">
      <c r="H3195" s="425"/>
    </row>
    <row r="3196" spans="8:8">
      <c r="H3196" s="425"/>
    </row>
    <row r="3197" spans="8:8">
      <c r="H3197" s="425"/>
    </row>
    <row r="3198" spans="8:8">
      <c r="H3198" s="425"/>
    </row>
    <row r="3199" spans="8:8">
      <c r="H3199" s="425"/>
    </row>
    <row r="3200" spans="8:8">
      <c r="H3200" s="425"/>
    </row>
    <row r="3201" spans="8:8">
      <c r="H3201" s="425"/>
    </row>
    <row r="3202" spans="8:8">
      <c r="H3202" s="425"/>
    </row>
    <row r="3203" spans="8:8">
      <c r="H3203" s="425"/>
    </row>
    <row r="3204" spans="8:8">
      <c r="H3204" s="425"/>
    </row>
    <row r="3205" spans="8:8">
      <c r="H3205" s="425"/>
    </row>
    <row r="3206" spans="8:8">
      <c r="H3206" s="425"/>
    </row>
    <row r="3207" spans="8:8">
      <c r="H3207" s="425"/>
    </row>
    <row r="3208" spans="8:8">
      <c r="H3208" s="425"/>
    </row>
    <row r="3209" spans="8:8">
      <c r="H3209" s="425"/>
    </row>
    <row r="3210" spans="8:8">
      <c r="H3210" s="425"/>
    </row>
    <row r="3211" spans="8:8">
      <c r="H3211" s="425"/>
    </row>
    <row r="3212" spans="8:8">
      <c r="H3212" s="425"/>
    </row>
    <row r="3213" spans="8:8">
      <c r="H3213" s="425"/>
    </row>
    <row r="3214" spans="8:8">
      <c r="H3214" s="425"/>
    </row>
    <row r="3215" spans="8:8">
      <c r="H3215" s="425"/>
    </row>
    <row r="3216" spans="8:8">
      <c r="H3216" s="425"/>
    </row>
    <row r="3217" spans="8:8">
      <c r="H3217" s="425"/>
    </row>
    <row r="3218" spans="8:8">
      <c r="H3218" s="425"/>
    </row>
    <row r="3219" spans="8:8">
      <c r="H3219" s="425"/>
    </row>
    <row r="3220" spans="8:8">
      <c r="H3220" s="425"/>
    </row>
    <row r="3221" spans="8:8">
      <c r="H3221" s="425"/>
    </row>
    <row r="3222" spans="8:8">
      <c r="H3222" s="425"/>
    </row>
    <row r="3223" spans="8:8">
      <c r="H3223" s="425"/>
    </row>
    <row r="3224" spans="8:8">
      <c r="H3224" s="425"/>
    </row>
    <row r="3225" spans="8:8">
      <c r="H3225" s="425"/>
    </row>
    <row r="3226" spans="8:8">
      <c r="H3226" s="425"/>
    </row>
    <row r="3227" spans="8:8">
      <c r="H3227" s="425"/>
    </row>
    <row r="3228" spans="8:8">
      <c r="H3228" s="425"/>
    </row>
    <row r="3229" spans="8:8">
      <c r="H3229" s="425"/>
    </row>
    <row r="3230" spans="8:8">
      <c r="H3230" s="425"/>
    </row>
    <row r="3231" spans="8:8">
      <c r="H3231" s="425"/>
    </row>
    <row r="3232" spans="8:8">
      <c r="H3232" s="425"/>
    </row>
    <row r="3233" spans="8:8">
      <c r="H3233" s="425"/>
    </row>
    <row r="3234" spans="8:8">
      <c r="H3234" s="425"/>
    </row>
    <row r="3235" spans="8:8">
      <c r="H3235" s="425"/>
    </row>
    <row r="3236" spans="8:8">
      <c r="H3236" s="425"/>
    </row>
    <row r="3237" spans="8:8">
      <c r="H3237" s="425"/>
    </row>
    <row r="3238" spans="8:8">
      <c r="H3238" s="425"/>
    </row>
    <row r="3239" spans="8:8">
      <c r="H3239" s="425"/>
    </row>
    <row r="3240" spans="8:8">
      <c r="H3240" s="425"/>
    </row>
    <row r="3241" spans="8:8">
      <c r="H3241" s="425"/>
    </row>
    <row r="3242" spans="8:8">
      <c r="H3242" s="425"/>
    </row>
    <row r="3243" spans="8:8">
      <c r="H3243" s="425"/>
    </row>
    <row r="3244" spans="8:8">
      <c r="H3244" s="425"/>
    </row>
    <row r="3245" spans="8:8">
      <c r="H3245" s="425"/>
    </row>
    <row r="3246" spans="8:8">
      <c r="H3246" s="425"/>
    </row>
    <row r="3247" spans="8:8">
      <c r="H3247" s="425"/>
    </row>
    <row r="3248" spans="8:8">
      <c r="H3248" s="425"/>
    </row>
    <row r="3249" spans="8:8">
      <c r="H3249" s="425"/>
    </row>
    <row r="3250" spans="8:8">
      <c r="H3250" s="425"/>
    </row>
    <row r="3251" spans="8:8">
      <c r="H3251" s="425"/>
    </row>
    <row r="3252" spans="8:8">
      <c r="H3252" s="425"/>
    </row>
    <row r="3253" spans="8:8">
      <c r="H3253" s="425"/>
    </row>
    <row r="3254" spans="8:8">
      <c r="H3254" s="425"/>
    </row>
    <row r="3255" spans="8:8">
      <c r="H3255" s="425"/>
    </row>
    <row r="3256" spans="8:8">
      <c r="H3256" s="425"/>
    </row>
    <row r="3257" spans="8:8">
      <c r="H3257" s="425"/>
    </row>
    <row r="3258" spans="8:8">
      <c r="H3258" s="425"/>
    </row>
    <row r="3259" spans="8:8">
      <c r="H3259" s="425"/>
    </row>
    <row r="3260" spans="8:8">
      <c r="H3260" s="425"/>
    </row>
    <row r="3261" spans="8:8">
      <c r="H3261" s="425"/>
    </row>
    <row r="3262" spans="8:8">
      <c r="H3262" s="425"/>
    </row>
    <row r="3263" spans="8:8">
      <c r="H3263" s="425"/>
    </row>
    <row r="3264" spans="8:8">
      <c r="H3264" s="425"/>
    </row>
    <row r="3265" spans="8:8">
      <c r="H3265" s="425"/>
    </row>
    <row r="3266" spans="8:8">
      <c r="H3266" s="425"/>
    </row>
    <row r="3267" spans="8:8">
      <c r="H3267" s="425"/>
    </row>
    <row r="3268" spans="8:8">
      <c r="H3268" s="425"/>
    </row>
    <row r="3269" spans="8:8">
      <c r="H3269" s="425"/>
    </row>
    <row r="3270" spans="8:8">
      <c r="H3270" s="425"/>
    </row>
    <row r="3271" spans="8:8">
      <c r="H3271" s="425"/>
    </row>
    <row r="3272" spans="8:8">
      <c r="H3272" s="425"/>
    </row>
    <row r="3273" spans="8:8">
      <c r="H3273" s="425"/>
    </row>
    <row r="3274" spans="8:8">
      <c r="H3274" s="425"/>
    </row>
    <row r="3275" spans="8:8">
      <c r="H3275" s="425"/>
    </row>
    <row r="3276" spans="8:8">
      <c r="H3276" s="425"/>
    </row>
    <row r="3277" spans="8:8">
      <c r="H3277" s="425"/>
    </row>
    <row r="3278" spans="8:8">
      <c r="H3278" s="425"/>
    </row>
    <row r="3279" spans="8:8">
      <c r="H3279" s="425"/>
    </row>
    <row r="3280" spans="8:8">
      <c r="H3280" s="425"/>
    </row>
    <row r="3281" spans="8:8">
      <c r="H3281" s="425"/>
    </row>
    <row r="3282" spans="8:8">
      <c r="H3282" s="425"/>
    </row>
    <row r="3283" spans="8:8">
      <c r="H3283" s="425"/>
    </row>
    <row r="3284" spans="8:8">
      <c r="H3284" s="425"/>
    </row>
    <row r="3285" spans="8:8">
      <c r="H3285" s="425"/>
    </row>
    <row r="3286" spans="8:8">
      <c r="H3286" s="425"/>
    </row>
    <row r="3287" spans="8:8">
      <c r="H3287" s="425"/>
    </row>
    <row r="3288" spans="8:8">
      <c r="H3288" s="425"/>
    </row>
    <row r="3289" spans="8:8">
      <c r="H3289" s="425"/>
    </row>
    <row r="3290" spans="8:8">
      <c r="H3290" s="425"/>
    </row>
    <row r="3291" spans="8:8">
      <c r="H3291" s="425"/>
    </row>
    <row r="3292" spans="8:8">
      <c r="H3292" s="425"/>
    </row>
    <row r="3293" spans="8:8">
      <c r="H3293" s="425"/>
    </row>
    <row r="3294" spans="8:8">
      <c r="H3294" s="425"/>
    </row>
    <row r="3295" spans="8:8">
      <c r="H3295" s="425"/>
    </row>
    <row r="3296" spans="8:8">
      <c r="H3296" s="425"/>
    </row>
    <row r="3297" spans="8:8">
      <c r="H3297" s="425"/>
    </row>
    <row r="3298" spans="8:8">
      <c r="H3298" s="425"/>
    </row>
    <row r="3299" spans="8:8">
      <c r="H3299" s="425"/>
    </row>
    <row r="3300" spans="8:8">
      <c r="H3300" s="425"/>
    </row>
    <row r="3301" spans="8:8">
      <c r="H3301" s="425"/>
    </row>
    <row r="3302" spans="8:8">
      <c r="H3302" s="425"/>
    </row>
    <row r="3303" spans="8:8">
      <c r="H3303" s="425"/>
    </row>
    <row r="3304" spans="8:8">
      <c r="H3304" s="425"/>
    </row>
    <row r="3305" spans="8:8">
      <c r="H3305" s="425"/>
    </row>
    <row r="3306" spans="8:8">
      <c r="H3306" s="425"/>
    </row>
    <row r="3307" spans="8:8">
      <c r="H3307" s="425"/>
    </row>
    <row r="3308" spans="8:8">
      <c r="H3308" s="425"/>
    </row>
    <row r="3309" spans="8:8">
      <c r="H3309" s="425"/>
    </row>
    <row r="3310" spans="8:8">
      <c r="H3310" s="425"/>
    </row>
    <row r="3311" spans="8:8">
      <c r="H3311" s="425"/>
    </row>
    <row r="3312" spans="8:8">
      <c r="H3312" s="425"/>
    </row>
    <row r="3313" spans="8:8">
      <c r="H3313" s="425"/>
    </row>
    <row r="3314" spans="8:8">
      <c r="H3314" s="425"/>
    </row>
    <row r="3315" spans="8:8">
      <c r="H3315" s="425"/>
    </row>
    <row r="3316" spans="8:8">
      <c r="H3316" s="425"/>
    </row>
    <row r="3317" spans="8:8">
      <c r="H3317" s="425"/>
    </row>
    <row r="3318" spans="8:8">
      <c r="H3318" s="425"/>
    </row>
    <row r="3319" spans="8:8">
      <c r="H3319" s="425"/>
    </row>
    <row r="3320" spans="8:8">
      <c r="H3320" s="425"/>
    </row>
    <row r="3321" spans="8:8">
      <c r="H3321" s="425"/>
    </row>
    <row r="3322" spans="8:8">
      <c r="H3322" s="425"/>
    </row>
    <row r="3323" spans="8:8">
      <c r="H3323" s="425"/>
    </row>
    <row r="3324" spans="8:8">
      <c r="H3324" s="425"/>
    </row>
    <row r="3325" spans="8:8">
      <c r="H3325" s="425"/>
    </row>
    <row r="3326" spans="8:8">
      <c r="H3326" s="425"/>
    </row>
    <row r="3327" spans="8:8">
      <c r="H3327" s="425"/>
    </row>
    <row r="3328" spans="8:8">
      <c r="H3328" s="425"/>
    </row>
    <row r="3329" spans="8:8">
      <c r="H3329" s="425"/>
    </row>
    <row r="3330" spans="8:8">
      <c r="H3330" s="425"/>
    </row>
    <row r="3331" spans="8:8">
      <c r="H3331" s="425"/>
    </row>
    <row r="3332" spans="8:8">
      <c r="H3332" s="425"/>
    </row>
    <row r="3333" spans="8:8">
      <c r="H3333" s="425"/>
    </row>
    <row r="3334" spans="8:8">
      <c r="H3334" s="425"/>
    </row>
    <row r="3335" spans="8:8">
      <c r="H3335" s="425"/>
    </row>
    <row r="3336" spans="8:8">
      <c r="H3336" s="425"/>
    </row>
    <row r="3337" spans="8:8">
      <c r="H3337" s="425"/>
    </row>
    <row r="3338" spans="8:8">
      <c r="H3338" s="425"/>
    </row>
    <row r="3339" spans="8:8">
      <c r="H3339" s="425"/>
    </row>
    <row r="3340" spans="8:8">
      <c r="H3340" s="425"/>
    </row>
    <row r="3341" spans="8:8">
      <c r="H3341" s="425"/>
    </row>
    <row r="3342" spans="8:8">
      <c r="H3342" s="425"/>
    </row>
    <row r="3343" spans="8:8">
      <c r="H3343" s="425"/>
    </row>
    <row r="3344" spans="8:8">
      <c r="H3344" s="425"/>
    </row>
    <row r="3345" spans="8:8">
      <c r="H3345" s="425"/>
    </row>
    <row r="3346" spans="8:8">
      <c r="H3346" s="425"/>
    </row>
    <row r="3347" spans="8:8">
      <c r="H3347" s="425"/>
    </row>
    <row r="3348" spans="8:8">
      <c r="H3348" s="425"/>
    </row>
    <row r="3349" spans="8:8">
      <c r="H3349" s="425"/>
    </row>
    <row r="3350" spans="8:8">
      <c r="H3350" s="425"/>
    </row>
    <row r="3351" spans="8:8">
      <c r="H3351" s="425"/>
    </row>
    <row r="3352" spans="8:8">
      <c r="H3352" s="425"/>
    </row>
    <row r="3353" spans="8:8">
      <c r="H3353" s="425"/>
    </row>
    <row r="3354" spans="8:8">
      <c r="H3354" s="425"/>
    </row>
    <row r="3355" spans="8:8">
      <c r="H3355" s="425"/>
    </row>
    <row r="3356" spans="8:8">
      <c r="H3356" s="425"/>
    </row>
    <row r="3357" spans="8:8">
      <c r="H3357" s="425"/>
    </row>
    <row r="3358" spans="8:8">
      <c r="H3358" s="425"/>
    </row>
    <row r="3359" spans="8:8">
      <c r="H3359" s="425"/>
    </row>
    <row r="3360" spans="8:8">
      <c r="H3360" s="425"/>
    </row>
    <row r="3361" spans="8:8">
      <c r="H3361" s="425"/>
    </row>
    <row r="3362" spans="8:8">
      <c r="H3362" s="425"/>
    </row>
    <row r="3363" spans="8:8">
      <c r="H3363" s="425"/>
    </row>
    <row r="3364" spans="8:8">
      <c r="H3364" s="425"/>
    </row>
    <row r="3365" spans="8:8">
      <c r="H3365" s="425"/>
    </row>
    <row r="3366" spans="8:8">
      <c r="H3366" s="425"/>
    </row>
    <row r="3367" spans="8:8">
      <c r="H3367" s="425"/>
    </row>
    <row r="3368" spans="8:8">
      <c r="H3368" s="425"/>
    </row>
    <row r="3369" spans="8:8">
      <c r="H3369" s="425"/>
    </row>
    <row r="3370" spans="8:8">
      <c r="H3370" s="425"/>
    </row>
    <row r="3371" spans="8:8">
      <c r="H3371" s="425"/>
    </row>
    <row r="3372" spans="8:8">
      <c r="H3372" s="425"/>
    </row>
    <row r="3373" spans="8:8">
      <c r="H3373" s="425"/>
    </row>
    <row r="3374" spans="8:8">
      <c r="H3374" s="425"/>
    </row>
    <row r="3375" spans="8:8">
      <c r="H3375" s="425"/>
    </row>
    <row r="3376" spans="8:8">
      <c r="H3376" s="425"/>
    </row>
    <row r="3377" spans="8:8">
      <c r="H3377" s="425"/>
    </row>
    <row r="3378" spans="8:8">
      <c r="H3378" s="425"/>
    </row>
    <row r="3379" spans="8:8">
      <c r="H3379" s="425"/>
    </row>
    <row r="3380" spans="8:8">
      <c r="H3380" s="425"/>
    </row>
    <row r="3381" spans="8:8">
      <c r="H3381" s="425"/>
    </row>
    <row r="3382" spans="8:8">
      <c r="H3382" s="425"/>
    </row>
    <row r="3383" spans="8:8">
      <c r="H3383" s="425"/>
    </row>
    <row r="3384" spans="8:8">
      <c r="H3384" s="425"/>
    </row>
    <row r="3385" spans="8:8">
      <c r="H3385" s="425"/>
    </row>
    <row r="3386" spans="8:8">
      <c r="H3386" s="425"/>
    </row>
    <row r="3387" spans="8:8">
      <c r="H3387" s="425"/>
    </row>
    <row r="3388" spans="8:8">
      <c r="H3388" s="425"/>
    </row>
    <row r="3389" spans="8:8">
      <c r="H3389" s="425"/>
    </row>
    <row r="3390" spans="8:8">
      <c r="H3390" s="425"/>
    </row>
    <row r="3391" spans="8:8">
      <c r="H3391" s="425"/>
    </row>
    <row r="3392" spans="8:8">
      <c r="H3392" s="425"/>
    </row>
    <row r="3393" spans="8:8">
      <c r="H3393" s="425"/>
    </row>
    <row r="3394" spans="8:8">
      <c r="H3394" s="425"/>
    </row>
    <row r="3395" spans="8:8">
      <c r="H3395" s="425"/>
    </row>
    <row r="3396" spans="8:8">
      <c r="H3396" s="425"/>
    </row>
    <row r="3397" spans="8:8">
      <c r="H3397" s="425"/>
    </row>
    <row r="3398" spans="8:8">
      <c r="H3398" s="425"/>
    </row>
    <row r="3399" spans="8:8">
      <c r="H3399" s="425"/>
    </row>
    <row r="3400" spans="8:8">
      <c r="H3400" s="425"/>
    </row>
    <row r="3401" spans="8:8">
      <c r="H3401" s="425"/>
    </row>
    <row r="3402" spans="8:8">
      <c r="H3402" s="425"/>
    </row>
    <row r="3403" spans="8:8">
      <c r="H3403" s="425"/>
    </row>
    <row r="3404" spans="8:8">
      <c r="H3404" s="425"/>
    </row>
    <row r="3405" spans="8:8">
      <c r="H3405" s="425"/>
    </row>
    <row r="3406" spans="8:8">
      <c r="H3406" s="425"/>
    </row>
    <row r="3407" spans="8:8">
      <c r="H3407" s="425"/>
    </row>
    <row r="3408" spans="8:8">
      <c r="H3408" s="425"/>
    </row>
    <row r="3409" spans="8:8">
      <c r="H3409" s="425"/>
    </row>
    <row r="3410" spans="8:8">
      <c r="H3410" s="425"/>
    </row>
    <row r="3411" spans="8:8">
      <c r="H3411" s="425"/>
    </row>
    <row r="3412" spans="8:8">
      <c r="H3412" s="425"/>
    </row>
    <row r="3413" spans="8:8">
      <c r="H3413" s="425"/>
    </row>
    <row r="3414" spans="8:8">
      <c r="H3414" s="425"/>
    </row>
    <row r="3415" spans="8:8">
      <c r="H3415" s="425"/>
    </row>
    <row r="3416" spans="8:8">
      <c r="H3416" s="425"/>
    </row>
    <row r="3417" spans="8:8">
      <c r="H3417" s="425"/>
    </row>
    <row r="3418" spans="8:8">
      <c r="H3418" s="425"/>
    </row>
    <row r="3419" spans="8:8">
      <c r="H3419" s="425"/>
    </row>
    <row r="3420" spans="8:8">
      <c r="H3420" s="425"/>
    </row>
    <row r="3421" spans="8:8">
      <c r="H3421" s="425"/>
    </row>
    <row r="3422" spans="8:8">
      <c r="H3422" s="425"/>
    </row>
    <row r="3423" spans="8:8">
      <c r="H3423" s="425"/>
    </row>
    <row r="3424" spans="8:8">
      <c r="H3424" s="425"/>
    </row>
    <row r="3425" spans="8:8">
      <c r="H3425" s="425"/>
    </row>
    <row r="3426" spans="8:8">
      <c r="H3426" s="425"/>
    </row>
    <row r="3427" spans="8:8">
      <c r="H3427" s="425"/>
    </row>
    <row r="3428" spans="8:8">
      <c r="H3428" s="425"/>
    </row>
    <row r="3429" spans="8:8">
      <c r="H3429" s="425"/>
    </row>
    <row r="3430" spans="8:8">
      <c r="H3430" s="425"/>
    </row>
    <row r="3431" spans="8:8">
      <c r="H3431" s="425"/>
    </row>
    <row r="3432" spans="8:8">
      <c r="H3432" s="425"/>
    </row>
    <row r="3433" spans="8:8">
      <c r="H3433" s="425"/>
    </row>
    <row r="3434" spans="8:8">
      <c r="H3434" s="425"/>
    </row>
    <row r="3435" spans="8:8">
      <c r="H3435" s="425"/>
    </row>
    <row r="3436" spans="8:8">
      <c r="H3436" s="425"/>
    </row>
    <row r="3437" spans="8:8">
      <c r="H3437" s="425"/>
    </row>
    <row r="3438" spans="8:8">
      <c r="H3438" s="425"/>
    </row>
    <row r="3439" spans="8:8">
      <c r="H3439" s="425"/>
    </row>
    <row r="3440" spans="8:8">
      <c r="H3440" s="425"/>
    </row>
    <row r="3441" spans="8:8">
      <c r="H3441" s="425"/>
    </row>
    <row r="3442" spans="8:8">
      <c r="H3442" s="425"/>
    </row>
    <row r="3443" spans="8:8">
      <c r="H3443" s="425"/>
    </row>
    <row r="3444" spans="8:8">
      <c r="H3444" s="425"/>
    </row>
    <row r="3445" spans="8:8">
      <c r="H3445" s="425"/>
    </row>
    <row r="3446" spans="8:8">
      <c r="H3446" s="425"/>
    </row>
    <row r="3447" spans="8:8">
      <c r="H3447" s="425"/>
    </row>
    <row r="3448" spans="8:8">
      <c r="H3448" s="425"/>
    </row>
    <row r="3449" spans="8:8">
      <c r="H3449" s="425"/>
    </row>
    <row r="3450" spans="8:8">
      <c r="H3450" s="425"/>
    </row>
    <row r="3451" spans="8:8">
      <c r="H3451" s="425"/>
    </row>
    <row r="3452" spans="8:8">
      <c r="H3452" s="425"/>
    </row>
    <row r="3453" spans="8:8">
      <c r="H3453" s="425"/>
    </row>
    <row r="3454" spans="8:8">
      <c r="H3454" s="425"/>
    </row>
    <row r="3455" spans="8:8">
      <c r="H3455" s="425"/>
    </row>
    <row r="3456" spans="8:8">
      <c r="H3456" s="425"/>
    </row>
    <row r="3457" spans="8:8">
      <c r="H3457" s="425"/>
    </row>
    <row r="3458" spans="8:8">
      <c r="H3458" s="425"/>
    </row>
    <row r="3459" spans="8:8">
      <c r="H3459" s="425"/>
    </row>
    <row r="3460" spans="8:8">
      <c r="H3460" s="425"/>
    </row>
    <row r="3461" spans="8:8">
      <c r="H3461" s="425"/>
    </row>
    <row r="3462" spans="8:8">
      <c r="H3462" s="425"/>
    </row>
    <row r="3463" spans="8:8">
      <c r="H3463" s="425"/>
    </row>
    <row r="3464" spans="8:8">
      <c r="H3464" s="425"/>
    </row>
    <row r="3465" spans="8:8">
      <c r="H3465" s="425"/>
    </row>
    <row r="3466" spans="8:8">
      <c r="H3466" s="425"/>
    </row>
    <row r="3467" spans="8:8">
      <c r="H3467" s="425"/>
    </row>
    <row r="3468" spans="8:8">
      <c r="H3468" s="425"/>
    </row>
    <row r="3469" spans="8:8">
      <c r="H3469" s="425"/>
    </row>
    <row r="3470" spans="8:8">
      <c r="H3470" s="425"/>
    </row>
    <row r="3471" spans="8:8">
      <c r="H3471" s="425"/>
    </row>
    <row r="3472" spans="8:8">
      <c r="H3472" s="425"/>
    </row>
    <row r="3473" spans="8:8">
      <c r="H3473" s="425"/>
    </row>
    <row r="3474" spans="8:8">
      <c r="H3474" s="425"/>
    </row>
    <row r="3475" spans="8:8">
      <c r="H3475" s="425"/>
    </row>
    <row r="3476" spans="8:8">
      <c r="H3476" s="425"/>
    </row>
    <row r="3477" spans="8:8">
      <c r="H3477" s="425"/>
    </row>
    <row r="3478" spans="8:8">
      <c r="H3478" s="425"/>
    </row>
    <row r="3479" spans="8:8">
      <c r="H3479" s="425"/>
    </row>
    <row r="3480" spans="8:8">
      <c r="H3480" s="425"/>
    </row>
    <row r="3481" spans="8:8">
      <c r="H3481" s="425"/>
    </row>
    <row r="3482" spans="8:8">
      <c r="H3482" s="425"/>
    </row>
    <row r="3483" spans="8:8">
      <c r="H3483" s="425"/>
    </row>
    <row r="3484" spans="8:8">
      <c r="H3484" s="425"/>
    </row>
    <row r="3485" spans="8:8">
      <c r="H3485" s="425"/>
    </row>
    <row r="3486" spans="8:8">
      <c r="H3486" s="425"/>
    </row>
    <row r="3487" spans="8:8">
      <c r="H3487" s="425"/>
    </row>
    <row r="3488" spans="8:8">
      <c r="H3488" s="425"/>
    </row>
    <row r="3489" spans="8:8">
      <c r="H3489" s="425"/>
    </row>
    <row r="3490" spans="8:8">
      <c r="H3490" s="425"/>
    </row>
    <row r="3491" spans="8:8">
      <c r="H3491" s="425"/>
    </row>
    <row r="3492" spans="8:8">
      <c r="H3492" s="425"/>
    </row>
    <row r="3493" spans="8:8">
      <c r="H3493" s="425"/>
    </row>
    <row r="3494" spans="8:8">
      <c r="H3494" s="425"/>
    </row>
    <row r="3495" spans="8:8">
      <c r="H3495" s="425"/>
    </row>
    <row r="3496" spans="8:8">
      <c r="H3496" s="425"/>
    </row>
    <row r="3497" spans="8:8">
      <c r="H3497" s="425"/>
    </row>
    <row r="3498" spans="8:8">
      <c r="H3498" s="425"/>
    </row>
    <row r="3499" spans="8:8">
      <c r="H3499" s="425"/>
    </row>
    <row r="3500" spans="8:8">
      <c r="H3500" s="425"/>
    </row>
    <row r="3501" spans="8:8">
      <c r="H3501" s="425"/>
    </row>
    <row r="3502" spans="8:8">
      <c r="H3502" s="425"/>
    </row>
    <row r="3503" spans="8:8">
      <c r="H3503" s="425"/>
    </row>
    <row r="3504" spans="8:8">
      <c r="H3504" s="425"/>
    </row>
    <row r="3505" spans="8:8">
      <c r="H3505" s="425"/>
    </row>
    <row r="3506" spans="8:8">
      <c r="H3506" s="425"/>
    </row>
    <row r="3507" spans="8:8">
      <c r="H3507" s="425"/>
    </row>
    <row r="3508" spans="8:8">
      <c r="H3508" s="425"/>
    </row>
    <row r="3509" spans="8:8">
      <c r="H3509" s="425"/>
    </row>
    <row r="3510" spans="8:8">
      <c r="H3510" s="425"/>
    </row>
    <row r="3511" spans="8:8">
      <c r="H3511" s="425"/>
    </row>
    <row r="3512" spans="8:8">
      <c r="H3512" s="425"/>
    </row>
    <row r="3513" spans="8:8">
      <c r="H3513" s="425"/>
    </row>
    <row r="3514" spans="8:8">
      <c r="H3514" s="425"/>
    </row>
    <row r="3515" spans="8:8">
      <c r="H3515" s="425"/>
    </row>
    <row r="3516" spans="8:8">
      <c r="H3516" s="425"/>
    </row>
    <row r="3517" spans="8:8">
      <c r="H3517" s="425"/>
    </row>
    <row r="3518" spans="8:8">
      <c r="H3518" s="425"/>
    </row>
    <row r="3519" spans="8:8">
      <c r="H3519" s="425"/>
    </row>
    <row r="3520" spans="8:8">
      <c r="H3520" s="425"/>
    </row>
    <row r="3521" spans="8:8">
      <c r="H3521" s="425"/>
    </row>
    <row r="3522" spans="8:8">
      <c r="H3522" s="425"/>
    </row>
    <row r="3523" spans="8:8">
      <c r="H3523" s="425"/>
    </row>
    <row r="3524" spans="8:8">
      <c r="H3524" s="425"/>
    </row>
    <row r="3525" spans="8:8">
      <c r="H3525" s="425"/>
    </row>
    <row r="3526" spans="8:8">
      <c r="H3526" s="425"/>
    </row>
    <row r="3527" spans="8:8">
      <c r="H3527" s="425"/>
    </row>
    <row r="3528" spans="8:8">
      <c r="H3528" s="425"/>
    </row>
    <row r="3529" spans="8:8">
      <c r="H3529" s="425"/>
    </row>
    <row r="3530" spans="8:8">
      <c r="H3530" s="425"/>
    </row>
    <row r="3531" spans="8:8">
      <c r="H3531" s="425"/>
    </row>
    <row r="3532" spans="8:8">
      <c r="H3532" s="425"/>
    </row>
    <row r="3533" spans="8:8">
      <c r="H3533" s="425"/>
    </row>
    <row r="3534" spans="8:8">
      <c r="H3534" s="425"/>
    </row>
    <row r="3535" spans="8:8">
      <c r="H3535" s="425"/>
    </row>
    <row r="3536" spans="8:8">
      <c r="H3536" s="425"/>
    </row>
    <row r="3537" spans="8:8">
      <c r="H3537" s="425"/>
    </row>
    <row r="3538" spans="8:8">
      <c r="H3538" s="425"/>
    </row>
    <row r="3539" spans="8:8">
      <c r="H3539" s="425"/>
    </row>
    <row r="3540" spans="8:8">
      <c r="H3540" s="425"/>
    </row>
    <row r="3541" spans="8:8">
      <c r="H3541" s="425"/>
    </row>
    <row r="3542" spans="8:8">
      <c r="H3542" s="425"/>
    </row>
    <row r="3543" spans="8:8">
      <c r="H3543" s="425"/>
    </row>
    <row r="3544" spans="8:8">
      <c r="H3544" s="425"/>
    </row>
    <row r="3545" spans="8:8">
      <c r="H3545" s="425"/>
    </row>
    <row r="3546" spans="8:8">
      <c r="H3546" s="425"/>
    </row>
    <row r="3547" spans="8:8">
      <c r="H3547" s="425"/>
    </row>
    <row r="3548" spans="8:8">
      <c r="H3548" s="425"/>
    </row>
    <row r="3549" spans="8:8">
      <c r="H3549" s="425"/>
    </row>
    <row r="3550" spans="8:8">
      <c r="H3550" s="425"/>
    </row>
    <row r="3551" spans="8:8">
      <c r="H3551" s="425"/>
    </row>
    <row r="3552" spans="8:8">
      <c r="H3552" s="425"/>
    </row>
    <row r="3553" spans="8:8">
      <c r="H3553" s="425"/>
    </row>
    <row r="3554" spans="8:8">
      <c r="H3554" s="425"/>
    </row>
    <row r="3555" spans="8:8">
      <c r="H3555" s="425"/>
    </row>
    <row r="3556" spans="8:8">
      <c r="H3556" s="425"/>
    </row>
    <row r="3557" spans="8:8">
      <c r="H3557" s="425"/>
    </row>
    <row r="3558" spans="8:8">
      <c r="H3558" s="425"/>
    </row>
    <row r="3559" spans="8:8">
      <c r="H3559" s="425"/>
    </row>
    <row r="3560" spans="8:8">
      <c r="H3560" s="425"/>
    </row>
    <row r="3561" spans="8:8">
      <c r="H3561" s="425"/>
    </row>
    <row r="3562" spans="8:8">
      <c r="H3562" s="425"/>
    </row>
    <row r="3563" spans="8:8">
      <c r="H3563" s="425"/>
    </row>
    <row r="3564" spans="8:8">
      <c r="H3564" s="425"/>
    </row>
    <row r="3565" spans="8:8">
      <c r="H3565" s="425"/>
    </row>
    <row r="3566" spans="8:8">
      <c r="H3566" s="425"/>
    </row>
    <row r="3567" spans="8:8">
      <c r="H3567" s="425"/>
    </row>
    <row r="3568" spans="8:8">
      <c r="H3568" s="425"/>
    </row>
    <row r="3569" spans="8:8">
      <c r="H3569" s="425"/>
    </row>
    <row r="3570" spans="8:8">
      <c r="H3570" s="425"/>
    </row>
    <row r="3571" spans="8:8">
      <c r="H3571" s="425"/>
    </row>
    <row r="3572" spans="8:8">
      <c r="H3572" s="425"/>
    </row>
    <row r="3573" spans="8:8">
      <c r="H3573" s="425"/>
    </row>
    <row r="3574" spans="8:8">
      <c r="H3574" s="425"/>
    </row>
    <row r="3575" spans="8:8">
      <c r="H3575" s="425"/>
    </row>
    <row r="3576" spans="8:8">
      <c r="H3576" s="425"/>
    </row>
    <row r="3577" spans="8:8">
      <c r="H3577" s="425"/>
    </row>
    <row r="3578" spans="8:8">
      <c r="H3578" s="425"/>
    </row>
    <row r="3579" spans="8:8">
      <c r="H3579" s="425"/>
    </row>
    <row r="3580" spans="8:8">
      <c r="H3580" s="425"/>
    </row>
    <row r="3581" spans="8:8">
      <c r="H3581" s="425"/>
    </row>
    <row r="3582" spans="8:8">
      <c r="H3582" s="425"/>
    </row>
    <row r="3583" spans="8:8">
      <c r="H3583" s="425"/>
    </row>
    <row r="3584" spans="8:8">
      <c r="H3584" s="425"/>
    </row>
    <row r="3585" spans="8:8">
      <c r="H3585" s="425"/>
    </row>
    <row r="3586" spans="8:8">
      <c r="H3586" s="425"/>
    </row>
    <row r="3587" spans="8:8">
      <c r="H3587" s="425"/>
    </row>
    <row r="3588" spans="8:8">
      <c r="H3588" s="425"/>
    </row>
    <row r="3589" spans="8:8">
      <c r="H3589" s="425"/>
    </row>
    <row r="3590" spans="8:8">
      <c r="H3590" s="425"/>
    </row>
    <row r="3591" spans="8:8">
      <c r="H3591" s="425"/>
    </row>
    <row r="3592" spans="8:8">
      <c r="H3592" s="425"/>
    </row>
    <row r="3593" spans="8:8">
      <c r="H3593" s="425"/>
    </row>
    <row r="3594" spans="8:8">
      <c r="H3594" s="425"/>
    </row>
    <row r="3595" spans="8:8">
      <c r="H3595" s="425"/>
    </row>
    <row r="3596" spans="8:8">
      <c r="H3596" s="425"/>
    </row>
    <row r="3597" spans="8:8">
      <c r="H3597" s="425"/>
    </row>
    <row r="3598" spans="8:8">
      <c r="H3598" s="425"/>
    </row>
    <row r="3599" spans="8:8">
      <c r="H3599" s="425"/>
    </row>
    <row r="3600" spans="8:8">
      <c r="H3600" s="425"/>
    </row>
    <row r="3601" spans="8:8">
      <c r="H3601" s="425"/>
    </row>
    <row r="3602" spans="8:8">
      <c r="H3602" s="425"/>
    </row>
    <row r="3603" spans="8:8">
      <c r="H3603" s="425"/>
    </row>
    <row r="3604" spans="8:8">
      <c r="H3604" s="425"/>
    </row>
    <row r="3605" spans="8:8">
      <c r="H3605" s="425"/>
    </row>
    <row r="3606" spans="8:8">
      <c r="H3606" s="425"/>
    </row>
    <row r="3607" spans="8:8">
      <c r="H3607" s="425"/>
    </row>
    <row r="3608" spans="8:8">
      <c r="H3608" s="425"/>
    </row>
    <row r="3609" spans="8:8">
      <c r="H3609" s="425"/>
    </row>
    <row r="3610" spans="8:8">
      <c r="H3610" s="425"/>
    </row>
    <row r="3611" spans="8:8">
      <c r="H3611" s="425"/>
    </row>
    <row r="3612" spans="8:8">
      <c r="H3612" s="425"/>
    </row>
    <row r="3613" spans="8:8">
      <c r="H3613" s="425"/>
    </row>
    <row r="3614" spans="8:8">
      <c r="H3614" s="425"/>
    </row>
    <row r="3615" spans="8:8">
      <c r="H3615" s="425"/>
    </row>
    <row r="3616" spans="8:8">
      <c r="H3616" s="425"/>
    </row>
    <row r="3617" spans="8:8">
      <c r="H3617" s="425"/>
    </row>
    <row r="3618" spans="8:8">
      <c r="H3618" s="425"/>
    </row>
    <row r="3619" spans="8:8">
      <c r="H3619" s="425"/>
    </row>
    <row r="3620" spans="8:8">
      <c r="H3620" s="425"/>
    </row>
    <row r="3621" spans="8:8">
      <c r="H3621" s="425"/>
    </row>
    <row r="3622" spans="8:8">
      <c r="H3622" s="425"/>
    </row>
    <row r="3623" spans="8:8">
      <c r="H3623" s="425"/>
    </row>
    <row r="3624" spans="8:8">
      <c r="H3624" s="425"/>
    </row>
    <row r="3625" spans="8:8">
      <c r="H3625" s="425"/>
    </row>
    <row r="3626" spans="8:8">
      <c r="H3626" s="425"/>
    </row>
    <row r="3627" spans="8:8">
      <c r="H3627" s="425"/>
    </row>
    <row r="3628" spans="8:8">
      <c r="H3628" s="425"/>
    </row>
    <row r="3629" spans="8:8">
      <c r="H3629" s="425"/>
    </row>
    <row r="3630" spans="8:8">
      <c r="H3630" s="425"/>
    </row>
    <row r="3631" spans="8:8">
      <c r="H3631" s="425"/>
    </row>
    <row r="3632" spans="8:8">
      <c r="H3632" s="425"/>
    </row>
    <row r="3633" spans="8:8">
      <c r="H3633" s="425"/>
    </row>
    <row r="3634" spans="8:8">
      <c r="H3634" s="425"/>
    </row>
    <row r="3635" spans="8:8">
      <c r="H3635" s="425"/>
    </row>
    <row r="3636" spans="8:8">
      <c r="H3636" s="425"/>
    </row>
    <row r="3637" spans="8:8">
      <c r="H3637" s="425"/>
    </row>
    <row r="3638" spans="8:8">
      <c r="H3638" s="425"/>
    </row>
    <row r="3639" spans="8:8">
      <c r="H3639" s="425"/>
    </row>
    <row r="3640" spans="8:8">
      <c r="H3640" s="425"/>
    </row>
    <row r="3641" spans="8:8">
      <c r="H3641" s="425"/>
    </row>
    <row r="3642" spans="8:8">
      <c r="H3642" s="425"/>
    </row>
    <row r="3643" spans="8:8">
      <c r="H3643" s="425"/>
    </row>
    <row r="3644" spans="8:8">
      <c r="H3644" s="425"/>
    </row>
    <row r="3645" spans="8:8">
      <c r="H3645" s="425"/>
    </row>
    <row r="3646" spans="8:8">
      <c r="H3646" s="425"/>
    </row>
    <row r="3647" spans="8:8">
      <c r="H3647" s="425"/>
    </row>
    <row r="3648" spans="8:8">
      <c r="H3648" s="425"/>
    </row>
    <row r="3649" spans="8:8">
      <c r="H3649" s="425"/>
    </row>
    <row r="3650" spans="8:8">
      <c r="H3650" s="425"/>
    </row>
    <row r="3651" spans="8:8">
      <c r="H3651" s="425"/>
    </row>
    <row r="3652" spans="8:8">
      <c r="H3652" s="425"/>
    </row>
    <row r="3653" spans="8:8">
      <c r="H3653" s="425"/>
    </row>
    <row r="3654" spans="8:8">
      <c r="H3654" s="425"/>
    </row>
    <row r="3655" spans="8:8">
      <c r="H3655" s="425"/>
    </row>
    <row r="3656" spans="8:8">
      <c r="H3656" s="425"/>
    </row>
    <row r="3657" spans="8:8">
      <c r="H3657" s="425"/>
    </row>
    <row r="3658" spans="8:8">
      <c r="H3658" s="425"/>
    </row>
    <row r="3659" spans="8:8">
      <c r="H3659" s="425"/>
    </row>
    <row r="3660" spans="8:8">
      <c r="H3660" s="425"/>
    </row>
    <row r="3661" spans="8:8">
      <c r="H3661" s="425"/>
    </row>
    <row r="3662" spans="8:8">
      <c r="H3662" s="425"/>
    </row>
    <row r="3663" spans="8:8">
      <c r="H3663" s="425"/>
    </row>
    <row r="3664" spans="8:8">
      <c r="H3664" s="425"/>
    </row>
    <row r="3665" spans="8:8">
      <c r="H3665" s="425"/>
    </row>
    <row r="3666" spans="8:8">
      <c r="H3666" s="425"/>
    </row>
    <row r="3667" spans="8:8">
      <c r="H3667" s="425"/>
    </row>
    <row r="3668" spans="8:8">
      <c r="H3668" s="425"/>
    </row>
    <row r="3669" spans="8:8">
      <c r="H3669" s="425"/>
    </row>
    <row r="3670" spans="8:8">
      <c r="H3670" s="425"/>
    </row>
    <row r="3671" spans="8:8">
      <c r="H3671" s="425"/>
    </row>
    <row r="3672" spans="8:8">
      <c r="H3672" s="425"/>
    </row>
    <row r="3673" spans="8:8">
      <c r="H3673" s="425"/>
    </row>
    <row r="3674" spans="8:8">
      <c r="H3674" s="425"/>
    </row>
    <row r="3675" spans="8:8">
      <c r="H3675" s="425"/>
    </row>
    <row r="3676" spans="8:8">
      <c r="H3676" s="425"/>
    </row>
    <row r="3677" spans="8:8">
      <c r="H3677" s="425"/>
    </row>
    <row r="3678" spans="8:8">
      <c r="H3678" s="425"/>
    </row>
    <row r="3679" spans="8:8">
      <c r="H3679" s="425"/>
    </row>
    <row r="3680" spans="8:8">
      <c r="H3680" s="425"/>
    </row>
    <row r="3681" spans="8:8">
      <c r="H3681" s="425"/>
    </row>
    <row r="3682" spans="8:8">
      <c r="H3682" s="425"/>
    </row>
    <row r="3683" spans="8:8">
      <c r="H3683" s="425"/>
    </row>
    <row r="3684" spans="8:8">
      <c r="H3684" s="425"/>
    </row>
    <row r="3685" spans="8:8">
      <c r="H3685" s="425"/>
    </row>
    <row r="3686" spans="8:8">
      <c r="H3686" s="425"/>
    </row>
    <row r="3687" spans="8:8">
      <c r="H3687" s="425"/>
    </row>
    <row r="3688" spans="8:8">
      <c r="H3688" s="425"/>
    </row>
    <row r="3689" spans="8:8">
      <c r="H3689" s="425"/>
    </row>
    <row r="3690" spans="8:8">
      <c r="H3690" s="425"/>
    </row>
    <row r="3691" spans="8:8">
      <c r="H3691" s="425"/>
    </row>
    <row r="3692" spans="8:8">
      <c r="H3692" s="425"/>
    </row>
    <row r="3693" spans="8:8">
      <c r="H3693" s="425"/>
    </row>
    <row r="3694" spans="8:8">
      <c r="H3694" s="425"/>
    </row>
    <row r="3695" spans="8:8">
      <c r="H3695" s="425"/>
    </row>
    <row r="3696" spans="8:8">
      <c r="H3696" s="425"/>
    </row>
    <row r="3697" spans="8:8">
      <c r="H3697" s="425"/>
    </row>
    <row r="3698" spans="8:8">
      <c r="H3698" s="425"/>
    </row>
    <row r="3699" spans="8:8">
      <c r="H3699" s="425"/>
    </row>
    <row r="3700" spans="8:8">
      <c r="H3700" s="425"/>
    </row>
    <row r="3701" spans="8:8">
      <c r="H3701" s="425"/>
    </row>
    <row r="3702" spans="8:8">
      <c r="H3702" s="425"/>
    </row>
    <row r="3703" spans="8:8">
      <c r="H3703" s="425"/>
    </row>
    <row r="3704" spans="8:8">
      <c r="H3704" s="425"/>
    </row>
    <row r="3705" spans="8:8">
      <c r="H3705" s="425"/>
    </row>
    <row r="3706" spans="8:8">
      <c r="H3706" s="425"/>
    </row>
    <row r="3707" spans="8:8">
      <c r="H3707" s="425"/>
    </row>
    <row r="3708" spans="8:8">
      <c r="H3708" s="425"/>
    </row>
    <row r="3709" spans="8:8">
      <c r="H3709" s="425"/>
    </row>
    <row r="3710" spans="8:8">
      <c r="H3710" s="425"/>
    </row>
    <row r="3711" spans="8:8">
      <c r="H3711" s="425"/>
    </row>
    <row r="3712" spans="8:8">
      <c r="H3712" s="425"/>
    </row>
    <row r="3713" spans="8:8">
      <c r="H3713" s="425"/>
    </row>
    <row r="3714" spans="8:8">
      <c r="H3714" s="425"/>
    </row>
    <row r="3715" spans="8:8">
      <c r="H3715" s="425"/>
    </row>
    <row r="3716" spans="8:8">
      <c r="H3716" s="425"/>
    </row>
    <row r="3717" spans="8:8">
      <c r="H3717" s="425"/>
    </row>
    <row r="3718" spans="8:8">
      <c r="H3718" s="425"/>
    </row>
    <row r="3719" spans="8:8">
      <c r="H3719" s="425"/>
    </row>
    <row r="3720" spans="8:8">
      <c r="H3720" s="425"/>
    </row>
    <row r="3721" spans="8:8">
      <c r="H3721" s="425"/>
    </row>
    <row r="3722" spans="8:8">
      <c r="H3722" s="425"/>
    </row>
    <row r="3723" spans="8:8">
      <c r="H3723" s="425"/>
    </row>
    <row r="3724" spans="8:8">
      <c r="H3724" s="425"/>
    </row>
    <row r="3725" spans="8:8">
      <c r="H3725" s="425"/>
    </row>
    <row r="3726" spans="8:8">
      <c r="H3726" s="425"/>
    </row>
    <row r="3727" spans="8:8">
      <c r="H3727" s="425"/>
    </row>
    <row r="3728" spans="8:8">
      <c r="H3728" s="425"/>
    </row>
    <row r="3729" spans="8:8">
      <c r="H3729" s="425"/>
    </row>
    <row r="3730" spans="8:8">
      <c r="H3730" s="425"/>
    </row>
    <row r="3731" spans="8:8">
      <c r="H3731" s="425"/>
    </row>
    <row r="3732" spans="8:8">
      <c r="H3732" s="425"/>
    </row>
    <row r="3733" spans="8:8">
      <c r="H3733" s="425"/>
    </row>
    <row r="3734" spans="8:8">
      <c r="H3734" s="425"/>
    </row>
    <row r="3735" spans="8:8">
      <c r="H3735" s="425"/>
    </row>
    <row r="3736" spans="8:8">
      <c r="H3736" s="425"/>
    </row>
    <row r="3737" spans="8:8">
      <c r="H3737" s="425"/>
    </row>
    <row r="3738" spans="8:8">
      <c r="H3738" s="425"/>
    </row>
    <row r="3739" spans="8:8">
      <c r="H3739" s="425"/>
    </row>
    <row r="3740" spans="8:8">
      <c r="H3740" s="425"/>
    </row>
    <row r="3741" spans="8:8">
      <c r="H3741" s="425"/>
    </row>
    <row r="3742" spans="8:8">
      <c r="H3742" s="425"/>
    </row>
    <row r="3743" spans="8:8">
      <c r="H3743" s="425"/>
    </row>
    <row r="3744" spans="8:8">
      <c r="H3744" s="425"/>
    </row>
    <row r="3745" spans="8:8">
      <c r="H3745" s="425"/>
    </row>
    <row r="3746" spans="8:8">
      <c r="H3746" s="425"/>
    </row>
    <row r="3747" spans="8:8">
      <c r="H3747" s="425"/>
    </row>
    <row r="3748" spans="8:8">
      <c r="H3748" s="425"/>
    </row>
    <row r="3749" spans="8:8">
      <c r="H3749" s="425"/>
    </row>
    <row r="3750" spans="8:8">
      <c r="H3750" s="425"/>
    </row>
    <row r="3751" spans="8:8">
      <c r="H3751" s="425"/>
    </row>
    <row r="3752" spans="8:8">
      <c r="H3752" s="425"/>
    </row>
    <row r="3753" spans="8:8">
      <c r="H3753" s="425"/>
    </row>
    <row r="3754" spans="8:8">
      <c r="H3754" s="425"/>
    </row>
    <row r="3755" spans="8:8">
      <c r="H3755" s="425"/>
    </row>
    <row r="3756" spans="8:8">
      <c r="H3756" s="425"/>
    </row>
    <row r="3757" spans="8:8">
      <c r="H3757" s="425"/>
    </row>
    <row r="3758" spans="8:8">
      <c r="H3758" s="425"/>
    </row>
    <row r="3759" spans="8:8">
      <c r="H3759" s="425"/>
    </row>
    <row r="3760" spans="8:8">
      <c r="H3760" s="425"/>
    </row>
    <row r="3761" spans="8:8">
      <c r="H3761" s="425"/>
    </row>
    <row r="3762" spans="8:8">
      <c r="H3762" s="425"/>
    </row>
    <row r="3763" spans="8:8">
      <c r="H3763" s="425"/>
    </row>
    <row r="3764" spans="8:8">
      <c r="H3764" s="425"/>
    </row>
    <row r="3765" spans="8:8">
      <c r="H3765" s="425"/>
    </row>
    <row r="3766" spans="8:8">
      <c r="H3766" s="425"/>
    </row>
    <row r="3767" spans="8:8">
      <c r="H3767" s="425"/>
    </row>
    <row r="3768" spans="8:8">
      <c r="H3768" s="425"/>
    </row>
    <row r="3769" spans="8:8">
      <c r="H3769" s="425"/>
    </row>
    <row r="3770" spans="8:8">
      <c r="H3770" s="425"/>
    </row>
    <row r="3771" spans="8:8">
      <c r="H3771" s="425"/>
    </row>
    <row r="3772" spans="8:8">
      <c r="H3772" s="425"/>
    </row>
    <row r="3773" spans="8:8">
      <c r="H3773" s="425"/>
    </row>
    <row r="3774" spans="8:8">
      <c r="H3774" s="425"/>
    </row>
    <row r="3775" spans="8:8">
      <c r="H3775" s="425"/>
    </row>
    <row r="3776" spans="8:8">
      <c r="H3776" s="425"/>
    </row>
    <row r="3777" spans="8:8">
      <c r="H3777" s="425"/>
    </row>
    <row r="3778" spans="8:8">
      <c r="H3778" s="425"/>
    </row>
    <row r="3779" spans="8:8">
      <c r="H3779" s="425"/>
    </row>
    <row r="3780" spans="8:8">
      <c r="H3780" s="425"/>
    </row>
    <row r="3781" spans="8:8">
      <c r="H3781" s="425"/>
    </row>
    <row r="3782" spans="8:8">
      <c r="H3782" s="425"/>
    </row>
    <row r="3783" spans="8:8">
      <c r="H3783" s="425"/>
    </row>
    <row r="3784" spans="8:8">
      <c r="H3784" s="425"/>
    </row>
    <row r="3785" spans="8:8">
      <c r="H3785" s="425"/>
    </row>
    <row r="3786" spans="8:8">
      <c r="H3786" s="425"/>
    </row>
    <row r="3787" spans="8:8">
      <c r="H3787" s="425"/>
    </row>
    <row r="3788" spans="8:8">
      <c r="H3788" s="425"/>
    </row>
    <row r="3789" spans="8:8">
      <c r="H3789" s="425"/>
    </row>
    <row r="3790" spans="8:8">
      <c r="H3790" s="425"/>
    </row>
    <row r="3791" spans="8:8">
      <c r="H3791" s="425"/>
    </row>
    <row r="3792" spans="8:8">
      <c r="H3792" s="425"/>
    </row>
    <row r="3793" spans="8:8">
      <c r="H3793" s="425"/>
    </row>
    <row r="3794" spans="8:8">
      <c r="H3794" s="425"/>
    </row>
    <row r="3795" spans="8:8">
      <c r="H3795" s="425"/>
    </row>
    <row r="3796" spans="8:8">
      <c r="H3796" s="425"/>
    </row>
    <row r="3797" spans="8:8">
      <c r="H3797" s="425"/>
    </row>
    <row r="3798" spans="8:8">
      <c r="H3798" s="425"/>
    </row>
    <row r="3799" spans="8:8">
      <c r="H3799" s="425"/>
    </row>
    <row r="3800" spans="8:8">
      <c r="H3800" s="425"/>
    </row>
    <row r="3801" spans="8:8">
      <c r="H3801" s="425"/>
    </row>
    <row r="3802" spans="8:8">
      <c r="H3802" s="425"/>
    </row>
    <row r="3803" spans="8:8">
      <c r="H3803" s="425"/>
    </row>
    <row r="3804" spans="8:8">
      <c r="H3804" s="425"/>
    </row>
    <row r="3805" spans="8:8">
      <c r="H3805" s="425"/>
    </row>
    <row r="3806" spans="8:8">
      <c r="H3806" s="425"/>
    </row>
    <row r="3807" spans="8:8">
      <c r="H3807" s="425"/>
    </row>
    <row r="3808" spans="8:8">
      <c r="H3808" s="425"/>
    </row>
    <row r="3809" spans="8:8">
      <c r="H3809" s="425"/>
    </row>
    <row r="3810" spans="8:8">
      <c r="H3810" s="425"/>
    </row>
    <row r="3811" spans="8:8">
      <c r="H3811" s="425"/>
    </row>
    <row r="3812" spans="8:8">
      <c r="H3812" s="425"/>
    </row>
    <row r="3813" spans="8:8">
      <c r="H3813" s="425"/>
    </row>
    <row r="3814" spans="8:8">
      <c r="H3814" s="425"/>
    </row>
    <row r="3815" spans="8:8">
      <c r="H3815" s="425"/>
    </row>
    <row r="3816" spans="8:8">
      <c r="H3816" s="425"/>
    </row>
    <row r="3817" spans="8:8">
      <c r="H3817" s="425"/>
    </row>
    <row r="3818" spans="8:8">
      <c r="H3818" s="425"/>
    </row>
    <row r="3819" spans="8:8">
      <c r="H3819" s="425"/>
    </row>
    <row r="3820" spans="8:8">
      <c r="H3820" s="425"/>
    </row>
    <row r="3821" spans="8:8">
      <c r="H3821" s="425"/>
    </row>
    <row r="3822" spans="8:8">
      <c r="H3822" s="425"/>
    </row>
    <row r="3823" spans="8:8">
      <c r="H3823" s="425"/>
    </row>
    <row r="3824" spans="8:8">
      <c r="H3824" s="425"/>
    </row>
    <row r="3825" spans="8:8">
      <c r="H3825" s="425"/>
    </row>
    <row r="3826" spans="8:8">
      <c r="H3826" s="425"/>
    </row>
    <row r="3827" spans="8:8">
      <c r="H3827" s="425"/>
    </row>
    <row r="3828" spans="8:8">
      <c r="H3828" s="425"/>
    </row>
    <row r="3829" spans="8:8">
      <c r="H3829" s="425"/>
    </row>
    <row r="3830" spans="8:8">
      <c r="H3830" s="425"/>
    </row>
    <row r="3831" spans="8:8">
      <c r="H3831" s="425"/>
    </row>
    <row r="3832" spans="8:8">
      <c r="H3832" s="425"/>
    </row>
    <row r="3833" spans="8:8">
      <c r="H3833" s="425"/>
    </row>
    <row r="3834" spans="8:8">
      <c r="H3834" s="425"/>
    </row>
    <row r="3835" spans="8:8">
      <c r="H3835" s="425"/>
    </row>
    <row r="3836" spans="8:8">
      <c r="H3836" s="425"/>
    </row>
    <row r="3837" spans="8:8">
      <c r="H3837" s="425"/>
    </row>
    <row r="3838" spans="8:8">
      <c r="H3838" s="425"/>
    </row>
    <row r="3839" spans="8:8">
      <c r="H3839" s="425"/>
    </row>
    <row r="3840" spans="8:8">
      <c r="H3840" s="425"/>
    </row>
    <row r="3841" spans="8:8">
      <c r="H3841" s="425"/>
    </row>
    <row r="3842" spans="8:8">
      <c r="H3842" s="425"/>
    </row>
    <row r="3843" spans="8:8">
      <c r="H3843" s="425"/>
    </row>
    <row r="3844" spans="8:8">
      <c r="H3844" s="425"/>
    </row>
    <row r="3845" spans="8:8">
      <c r="H3845" s="425"/>
    </row>
    <row r="3846" spans="8:8">
      <c r="H3846" s="425"/>
    </row>
    <row r="3847" spans="8:8">
      <c r="H3847" s="425"/>
    </row>
    <row r="3848" spans="8:8">
      <c r="H3848" s="425"/>
    </row>
    <row r="3849" spans="8:8">
      <c r="H3849" s="425"/>
    </row>
    <row r="3850" spans="8:8">
      <c r="H3850" s="425"/>
    </row>
    <row r="3851" spans="8:8">
      <c r="H3851" s="425"/>
    </row>
    <row r="3852" spans="8:8">
      <c r="H3852" s="425"/>
    </row>
    <row r="3853" spans="8:8">
      <c r="H3853" s="425"/>
    </row>
    <row r="3854" spans="8:8">
      <c r="H3854" s="425"/>
    </row>
    <row r="3855" spans="8:8">
      <c r="H3855" s="425"/>
    </row>
    <row r="3856" spans="8:8">
      <c r="H3856" s="425"/>
    </row>
    <row r="3857" spans="8:8">
      <c r="H3857" s="425"/>
    </row>
    <row r="3858" spans="8:8">
      <c r="H3858" s="425"/>
    </row>
    <row r="3859" spans="8:8">
      <c r="H3859" s="425"/>
    </row>
    <row r="3860" spans="8:8">
      <c r="H3860" s="425"/>
    </row>
    <row r="3861" spans="8:8">
      <c r="H3861" s="425"/>
    </row>
    <row r="3862" spans="8:8">
      <c r="H3862" s="425"/>
    </row>
    <row r="3863" spans="8:8">
      <c r="H3863" s="425"/>
    </row>
    <row r="3864" spans="8:8">
      <c r="H3864" s="425"/>
    </row>
    <row r="3865" spans="8:8">
      <c r="H3865" s="425"/>
    </row>
    <row r="3866" spans="8:8">
      <c r="H3866" s="425"/>
    </row>
    <row r="3867" spans="8:8">
      <c r="H3867" s="425"/>
    </row>
    <row r="3868" spans="8:8">
      <c r="H3868" s="425"/>
    </row>
    <row r="3869" spans="8:8">
      <c r="H3869" s="425"/>
    </row>
    <row r="3870" spans="8:8">
      <c r="H3870" s="425"/>
    </row>
    <row r="3871" spans="8:8">
      <c r="H3871" s="425"/>
    </row>
    <row r="3872" spans="8:8">
      <c r="H3872" s="425"/>
    </row>
    <row r="3873" spans="8:8">
      <c r="H3873" s="425"/>
    </row>
    <row r="3874" spans="8:8">
      <c r="H3874" s="425"/>
    </row>
    <row r="3875" spans="8:8">
      <c r="H3875" s="425"/>
    </row>
    <row r="3876" spans="8:8">
      <c r="H3876" s="425"/>
    </row>
    <row r="3877" spans="8:8">
      <c r="H3877" s="425"/>
    </row>
    <row r="3878" spans="8:8">
      <c r="H3878" s="425"/>
    </row>
    <row r="3879" spans="8:8">
      <c r="H3879" s="425"/>
    </row>
    <row r="3880" spans="8:8">
      <c r="H3880" s="425"/>
    </row>
    <row r="3881" spans="8:8">
      <c r="H3881" s="425"/>
    </row>
    <row r="3882" spans="8:8">
      <c r="H3882" s="425"/>
    </row>
    <row r="3883" spans="8:8">
      <c r="H3883" s="425"/>
    </row>
    <row r="3884" spans="8:8">
      <c r="H3884" s="425"/>
    </row>
    <row r="3885" spans="8:8">
      <c r="H3885" s="425"/>
    </row>
    <row r="3886" spans="8:8">
      <c r="H3886" s="425"/>
    </row>
    <row r="3887" spans="8:8">
      <c r="H3887" s="425"/>
    </row>
    <row r="3888" spans="8:8">
      <c r="H3888" s="425"/>
    </row>
    <row r="3889" spans="8:8">
      <c r="H3889" s="425"/>
    </row>
    <row r="3890" spans="8:8">
      <c r="H3890" s="425"/>
    </row>
    <row r="3891" spans="8:8">
      <c r="H3891" s="425"/>
    </row>
    <row r="3892" spans="8:8">
      <c r="H3892" s="425"/>
    </row>
    <row r="3893" spans="8:8">
      <c r="H3893" s="425"/>
    </row>
    <row r="3894" spans="8:8">
      <c r="H3894" s="425"/>
    </row>
    <row r="3895" spans="8:8">
      <c r="H3895" s="425"/>
    </row>
    <row r="3896" spans="8:8">
      <c r="H3896" s="425"/>
    </row>
    <row r="3897" spans="8:8">
      <c r="H3897" s="425"/>
    </row>
    <row r="3898" spans="8:8">
      <c r="H3898" s="425"/>
    </row>
    <row r="3899" spans="8:8">
      <c r="H3899" s="425"/>
    </row>
    <row r="3900" spans="8:8">
      <c r="H3900" s="425"/>
    </row>
    <row r="3901" spans="8:8">
      <c r="H3901" s="425"/>
    </row>
    <row r="3902" spans="8:8">
      <c r="H3902" s="425"/>
    </row>
    <row r="3903" spans="8:8">
      <c r="H3903" s="425"/>
    </row>
    <row r="3904" spans="8:8">
      <c r="H3904" s="425"/>
    </row>
    <row r="3905" spans="8:8">
      <c r="H3905" s="425"/>
    </row>
    <row r="3906" spans="8:8">
      <c r="H3906" s="425"/>
    </row>
    <row r="3907" spans="8:8">
      <c r="H3907" s="425"/>
    </row>
    <row r="3908" spans="8:8">
      <c r="H3908" s="425"/>
    </row>
    <row r="3909" spans="8:8">
      <c r="H3909" s="425"/>
    </row>
    <row r="3910" spans="8:8">
      <c r="H3910" s="425"/>
    </row>
    <row r="3911" spans="8:8">
      <c r="H3911" s="425"/>
    </row>
    <row r="3912" spans="8:8">
      <c r="H3912" s="425"/>
    </row>
    <row r="3913" spans="8:8">
      <c r="H3913" s="425"/>
    </row>
    <row r="3914" spans="8:8">
      <c r="H3914" s="425"/>
    </row>
    <row r="3915" spans="8:8">
      <c r="H3915" s="425"/>
    </row>
    <row r="3916" spans="8:8">
      <c r="H3916" s="425"/>
    </row>
    <row r="3917" spans="8:8">
      <c r="H3917" s="425"/>
    </row>
    <row r="3918" spans="8:8">
      <c r="H3918" s="425"/>
    </row>
    <row r="3919" spans="8:8">
      <c r="H3919" s="425"/>
    </row>
    <row r="3920" spans="8:8">
      <c r="H3920" s="425"/>
    </row>
    <row r="3921" spans="8:8">
      <c r="H3921" s="425"/>
    </row>
    <row r="3922" spans="8:8">
      <c r="H3922" s="425"/>
    </row>
    <row r="3923" spans="8:8">
      <c r="H3923" s="425"/>
    </row>
    <row r="3924" spans="8:8">
      <c r="H3924" s="425"/>
    </row>
    <row r="3925" spans="8:8">
      <c r="H3925" s="425"/>
    </row>
    <row r="3926" spans="8:8">
      <c r="H3926" s="425"/>
    </row>
    <row r="3927" spans="8:8">
      <c r="H3927" s="425"/>
    </row>
    <row r="3928" spans="8:8">
      <c r="H3928" s="425"/>
    </row>
    <row r="3929" spans="8:8">
      <c r="H3929" s="425"/>
    </row>
    <row r="3930" spans="8:8">
      <c r="H3930" s="425"/>
    </row>
    <row r="3931" spans="8:8">
      <c r="H3931" s="425"/>
    </row>
    <row r="3932" spans="8:8">
      <c r="H3932" s="425"/>
    </row>
    <row r="3933" spans="8:8">
      <c r="H3933" s="425"/>
    </row>
    <row r="3934" spans="8:8">
      <c r="H3934" s="425"/>
    </row>
    <row r="3935" spans="8:8">
      <c r="H3935" s="425"/>
    </row>
    <row r="3936" spans="8:8">
      <c r="H3936" s="425"/>
    </row>
    <row r="3937" spans="8:8">
      <c r="H3937" s="425"/>
    </row>
    <row r="3938" spans="8:8">
      <c r="H3938" s="425"/>
    </row>
    <row r="3939" spans="8:8">
      <c r="H3939" s="425"/>
    </row>
    <row r="3940" spans="8:8">
      <c r="H3940" s="425"/>
    </row>
    <row r="3941" spans="8:8">
      <c r="H3941" s="425"/>
    </row>
    <row r="3942" spans="8:8">
      <c r="H3942" s="425"/>
    </row>
    <row r="3943" spans="8:8">
      <c r="H3943" s="425"/>
    </row>
    <row r="3944" spans="8:8">
      <c r="H3944" s="425"/>
    </row>
    <row r="3945" spans="8:8">
      <c r="H3945" s="425"/>
    </row>
    <row r="3946" spans="8:8">
      <c r="H3946" s="425"/>
    </row>
    <row r="3947" spans="8:8">
      <c r="H3947" s="425"/>
    </row>
    <row r="3948" spans="8:8">
      <c r="H3948" s="425"/>
    </row>
    <row r="3949" spans="8:8">
      <c r="H3949" s="425"/>
    </row>
    <row r="3950" spans="8:8">
      <c r="H3950" s="425"/>
    </row>
    <row r="3951" spans="8:8">
      <c r="H3951" s="425"/>
    </row>
    <row r="3952" spans="8:8">
      <c r="H3952" s="425"/>
    </row>
    <row r="3953" spans="8:8">
      <c r="H3953" s="425"/>
    </row>
    <row r="3954" spans="8:8">
      <c r="H3954" s="425"/>
    </row>
    <row r="3955" spans="8:8">
      <c r="H3955" s="425"/>
    </row>
    <row r="3956" spans="8:8">
      <c r="H3956" s="425"/>
    </row>
    <row r="3957" spans="8:8">
      <c r="H3957" s="425"/>
    </row>
    <row r="3958" spans="8:8">
      <c r="H3958" s="425"/>
    </row>
    <row r="3959" spans="8:8">
      <c r="H3959" s="425"/>
    </row>
    <row r="3960" spans="8:8">
      <c r="H3960" s="425"/>
    </row>
    <row r="3961" spans="8:8">
      <c r="H3961" s="425"/>
    </row>
    <row r="3962" spans="8:8">
      <c r="H3962" s="425"/>
    </row>
    <row r="3963" spans="8:8">
      <c r="H3963" s="425"/>
    </row>
    <row r="3964" spans="8:8">
      <c r="H3964" s="425"/>
    </row>
    <row r="3965" spans="8:8">
      <c r="H3965" s="425"/>
    </row>
    <row r="3966" spans="8:8">
      <c r="H3966" s="425"/>
    </row>
    <row r="3967" spans="8:8">
      <c r="H3967" s="425"/>
    </row>
    <row r="3968" spans="8:8">
      <c r="H3968" s="425"/>
    </row>
    <row r="3969" spans="8:8">
      <c r="H3969" s="425"/>
    </row>
    <row r="3970" spans="8:8">
      <c r="H3970" s="425"/>
    </row>
    <row r="3971" spans="8:8">
      <c r="H3971" s="425"/>
    </row>
    <row r="3972" spans="8:8">
      <c r="H3972" s="425"/>
    </row>
    <row r="3973" spans="8:8">
      <c r="H3973" s="425"/>
    </row>
    <row r="3974" spans="8:8">
      <c r="H3974" s="425"/>
    </row>
    <row r="3975" spans="8:8">
      <c r="H3975" s="425"/>
    </row>
    <row r="3976" spans="8:8">
      <c r="H3976" s="425"/>
    </row>
    <row r="3977" spans="8:8">
      <c r="H3977" s="425"/>
    </row>
    <row r="3978" spans="8:8">
      <c r="H3978" s="425"/>
    </row>
    <row r="3979" spans="8:8">
      <c r="H3979" s="425"/>
    </row>
    <row r="3980" spans="8:8">
      <c r="H3980" s="425"/>
    </row>
    <row r="3981" spans="8:8">
      <c r="H3981" s="425"/>
    </row>
    <row r="3982" spans="8:8">
      <c r="H3982" s="425"/>
    </row>
    <row r="3983" spans="8:8">
      <c r="H3983" s="425"/>
    </row>
    <row r="3984" spans="8:8">
      <c r="H3984" s="425"/>
    </row>
    <row r="3985" spans="8:8">
      <c r="H3985" s="425"/>
    </row>
    <row r="3986" spans="8:8">
      <c r="H3986" s="425"/>
    </row>
    <row r="3987" spans="8:8">
      <c r="H3987" s="425"/>
    </row>
    <row r="3988" spans="8:8">
      <c r="H3988" s="425"/>
    </row>
    <row r="3989" spans="8:8">
      <c r="H3989" s="425"/>
    </row>
    <row r="3990" spans="8:8">
      <c r="H3990" s="425"/>
    </row>
    <row r="3991" spans="8:8">
      <c r="H3991" s="425"/>
    </row>
    <row r="3992" spans="8:8">
      <c r="H3992" s="425"/>
    </row>
    <row r="3993" spans="8:8">
      <c r="H3993" s="425"/>
    </row>
    <row r="3994" spans="8:8">
      <c r="H3994" s="425"/>
    </row>
    <row r="3995" spans="8:8">
      <c r="H3995" s="425"/>
    </row>
    <row r="3996" spans="8:8">
      <c r="H3996" s="425"/>
    </row>
    <row r="3997" spans="8:8">
      <c r="H3997" s="425"/>
    </row>
    <row r="3998" spans="8:8">
      <c r="H3998" s="425"/>
    </row>
    <row r="3999" spans="8:8">
      <c r="H3999" s="425"/>
    </row>
    <row r="4000" spans="8:8">
      <c r="H4000" s="425"/>
    </row>
    <row r="4001" spans="8:8">
      <c r="H4001" s="425"/>
    </row>
    <row r="4002" spans="8:8">
      <c r="H4002" s="425"/>
    </row>
    <row r="4003" spans="8:8">
      <c r="H4003" s="425"/>
    </row>
    <row r="4004" spans="8:8">
      <c r="H4004" s="425"/>
    </row>
    <row r="4005" spans="8:8">
      <c r="H4005" s="425"/>
    </row>
    <row r="4006" spans="8:8">
      <c r="H4006" s="425"/>
    </row>
    <row r="4007" spans="8:8">
      <c r="H4007" s="425"/>
    </row>
    <row r="4008" spans="8:8">
      <c r="H4008" s="425"/>
    </row>
    <row r="4009" spans="8:8">
      <c r="H4009" s="425"/>
    </row>
    <row r="4010" spans="8:8">
      <c r="H4010" s="425"/>
    </row>
    <row r="4011" spans="8:8">
      <c r="H4011" s="425"/>
    </row>
    <row r="4012" spans="8:8">
      <c r="H4012" s="425"/>
    </row>
    <row r="4013" spans="8:8">
      <c r="H4013" s="425"/>
    </row>
    <row r="4014" spans="8:8">
      <c r="H4014" s="425"/>
    </row>
    <row r="4015" spans="8:8">
      <c r="H4015" s="425"/>
    </row>
    <row r="4016" spans="8:8">
      <c r="H4016" s="425"/>
    </row>
    <row r="4017" spans="8:8">
      <c r="H4017" s="425"/>
    </row>
    <row r="4018" spans="8:8">
      <c r="H4018" s="425"/>
    </row>
    <row r="4019" spans="8:8">
      <c r="H4019" s="425"/>
    </row>
    <row r="4020" spans="8:8">
      <c r="H4020" s="425"/>
    </row>
    <row r="4021" spans="8:8">
      <c r="H4021" s="425"/>
    </row>
    <row r="4022" spans="8:8">
      <c r="H4022" s="425"/>
    </row>
    <row r="4023" spans="8:8">
      <c r="H4023" s="425"/>
    </row>
    <row r="4024" spans="8:8">
      <c r="H4024" s="425"/>
    </row>
    <row r="4025" spans="8:8">
      <c r="H4025" s="425"/>
    </row>
    <row r="4026" spans="8:8">
      <c r="H4026" s="425"/>
    </row>
    <row r="4027" spans="8:8">
      <c r="H4027" s="425"/>
    </row>
    <row r="4028" spans="8:8">
      <c r="H4028" s="425"/>
    </row>
    <row r="4029" spans="8:8">
      <c r="H4029" s="425"/>
    </row>
    <row r="4030" spans="8:8">
      <c r="H4030" s="425"/>
    </row>
    <row r="4031" spans="8:8">
      <c r="H4031" s="425"/>
    </row>
    <row r="4032" spans="8:8">
      <c r="H4032" s="425"/>
    </row>
    <row r="4033" spans="8:8">
      <c r="H4033" s="425"/>
    </row>
    <row r="4034" spans="8:8">
      <c r="H4034" s="425"/>
    </row>
    <row r="4035" spans="8:8">
      <c r="H4035" s="425"/>
    </row>
    <row r="4036" spans="8:8">
      <c r="H4036" s="425"/>
    </row>
    <row r="4037" spans="8:8">
      <c r="H4037" s="425"/>
    </row>
    <row r="4038" spans="8:8">
      <c r="H4038" s="425"/>
    </row>
    <row r="4039" spans="8:8">
      <c r="H4039" s="425"/>
    </row>
    <row r="4040" spans="8:8">
      <c r="H4040" s="425"/>
    </row>
    <row r="4041" spans="8:8">
      <c r="H4041" s="425"/>
    </row>
    <row r="4042" spans="8:8">
      <c r="H4042" s="425"/>
    </row>
    <row r="4043" spans="8:8">
      <c r="H4043" s="425"/>
    </row>
    <row r="4044" spans="8:8">
      <c r="H4044" s="425"/>
    </row>
    <row r="4045" spans="8:8">
      <c r="H4045" s="425"/>
    </row>
    <row r="4046" spans="8:8">
      <c r="H4046" s="425"/>
    </row>
    <row r="4047" spans="8:8">
      <c r="H4047" s="425"/>
    </row>
    <row r="4048" spans="8:8">
      <c r="H4048" s="425"/>
    </row>
    <row r="4049" spans="8:8">
      <c r="H4049" s="425"/>
    </row>
    <row r="4050" spans="8:8">
      <c r="H4050" s="425"/>
    </row>
    <row r="4051" spans="8:8">
      <c r="H4051" s="425"/>
    </row>
    <row r="4052" spans="8:8">
      <c r="H4052" s="425"/>
    </row>
    <row r="4053" spans="8:8">
      <c r="H4053" s="425"/>
    </row>
    <row r="4054" spans="8:8">
      <c r="H4054" s="425"/>
    </row>
    <row r="4055" spans="8:8">
      <c r="H4055" s="425"/>
    </row>
    <row r="4056" spans="8:8">
      <c r="H4056" s="425"/>
    </row>
    <row r="4057" spans="8:8">
      <c r="H4057" s="425"/>
    </row>
    <row r="4058" spans="8:8">
      <c r="H4058" s="425"/>
    </row>
    <row r="4059" spans="8:8">
      <c r="H4059" s="425"/>
    </row>
    <row r="4060" spans="8:8">
      <c r="H4060" s="425"/>
    </row>
    <row r="4061" spans="8:8">
      <c r="H4061" s="425"/>
    </row>
    <row r="4062" spans="8:8">
      <c r="H4062" s="425"/>
    </row>
    <row r="4063" spans="8:8">
      <c r="H4063" s="425"/>
    </row>
    <row r="4064" spans="8:8">
      <c r="H4064" s="425"/>
    </row>
    <row r="4065" spans="8:8">
      <c r="H4065" s="425"/>
    </row>
    <row r="4066" spans="8:8">
      <c r="H4066" s="425"/>
    </row>
    <row r="4067" spans="8:8">
      <c r="H4067" s="425"/>
    </row>
    <row r="4068" spans="8:8">
      <c r="H4068" s="425"/>
    </row>
    <row r="4069" spans="8:8">
      <c r="H4069" s="425"/>
    </row>
    <row r="4070" spans="8:8">
      <c r="H4070" s="425"/>
    </row>
    <row r="4071" spans="8:8">
      <c r="H4071" s="425"/>
    </row>
    <row r="4072" spans="8:8">
      <c r="H4072" s="425"/>
    </row>
    <row r="4073" spans="8:8">
      <c r="H4073" s="425"/>
    </row>
    <row r="4074" spans="8:8">
      <c r="H4074" s="425"/>
    </row>
    <row r="4075" spans="8:8">
      <c r="H4075" s="425"/>
    </row>
    <row r="4076" spans="8:8">
      <c r="H4076" s="425"/>
    </row>
    <row r="4077" spans="8:8">
      <c r="H4077" s="425"/>
    </row>
    <row r="4078" spans="8:8">
      <c r="H4078" s="425"/>
    </row>
    <row r="4079" spans="8:8">
      <c r="H4079" s="425"/>
    </row>
    <row r="4080" spans="8:8">
      <c r="H4080" s="425"/>
    </row>
    <row r="4081" spans="8:8">
      <c r="H4081" s="425"/>
    </row>
    <row r="4082" spans="8:8">
      <c r="H4082" s="425"/>
    </row>
    <row r="4083" spans="8:8">
      <c r="H4083" s="425"/>
    </row>
    <row r="4084" spans="8:8">
      <c r="H4084" s="425"/>
    </row>
    <row r="4085" spans="8:8">
      <c r="H4085" s="425"/>
    </row>
    <row r="4086" spans="8:8">
      <c r="H4086" s="425"/>
    </row>
    <row r="4087" spans="8:8">
      <c r="H4087" s="425"/>
    </row>
    <row r="4088" spans="8:8">
      <c r="H4088" s="425"/>
    </row>
    <row r="4089" spans="8:8">
      <c r="H4089" s="425"/>
    </row>
    <row r="4090" spans="8:8">
      <c r="H4090" s="425"/>
    </row>
    <row r="4091" spans="8:8">
      <c r="H4091" s="425"/>
    </row>
    <row r="4092" spans="8:8">
      <c r="H4092" s="425"/>
    </row>
    <row r="4093" spans="8:8">
      <c r="H4093" s="425"/>
    </row>
    <row r="4094" spans="8:8">
      <c r="H4094" s="425"/>
    </row>
    <row r="4095" spans="8:8">
      <c r="H4095" s="425"/>
    </row>
    <row r="4096" spans="8:8">
      <c r="H4096" s="425"/>
    </row>
    <row r="4097" spans="8:8">
      <c r="H4097" s="425"/>
    </row>
    <row r="4098" spans="8:8">
      <c r="H4098" s="425"/>
    </row>
    <row r="4099" spans="8:8">
      <c r="H4099" s="425"/>
    </row>
    <row r="4100" spans="8:8">
      <c r="H4100" s="425"/>
    </row>
    <row r="4101" spans="8:8">
      <c r="H4101" s="425"/>
    </row>
    <row r="4102" spans="8:8">
      <c r="H4102" s="425"/>
    </row>
    <row r="4103" spans="8:8">
      <c r="H4103" s="425"/>
    </row>
    <row r="4104" spans="8:8">
      <c r="H4104" s="425"/>
    </row>
    <row r="4105" spans="8:8">
      <c r="H4105" s="425"/>
    </row>
    <row r="4106" spans="8:8">
      <c r="H4106" s="425"/>
    </row>
    <row r="4107" spans="8:8">
      <c r="H4107" s="425"/>
    </row>
    <row r="4108" spans="8:8">
      <c r="H4108" s="425"/>
    </row>
    <row r="4109" spans="8:8">
      <c r="H4109" s="425"/>
    </row>
    <row r="4110" spans="8:8">
      <c r="H4110" s="425"/>
    </row>
    <row r="4111" spans="8:8">
      <c r="H4111" s="425"/>
    </row>
    <row r="4112" spans="8:8">
      <c r="H4112" s="425"/>
    </row>
    <row r="4113" spans="8:8">
      <c r="H4113" s="425"/>
    </row>
    <row r="4114" spans="8:8">
      <c r="H4114" s="425"/>
    </row>
    <row r="4115" spans="8:8">
      <c r="H4115" s="425"/>
    </row>
    <row r="4116" spans="8:8">
      <c r="H4116" s="425"/>
    </row>
    <row r="4117" spans="8:8">
      <c r="H4117" s="425"/>
    </row>
    <row r="4118" spans="8:8">
      <c r="H4118" s="425"/>
    </row>
    <row r="4119" spans="8:8">
      <c r="H4119" s="425"/>
    </row>
    <row r="4120" spans="8:8">
      <c r="H4120" s="425"/>
    </row>
    <row r="4121" spans="8:8">
      <c r="H4121" s="425"/>
    </row>
    <row r="4122" spans="8:8">
      <c r="H4122" s="425"/>
    </row>
    <row r="4123" spans="8:8">
      <c r="H4123" s="425"/>
    </row>
    <row r="4124" spans="8:8">
      <c r="H4124" s="425"/>
    </row>
    <row r="4125" spans="8:8">
      <c r="H4125" s="425"/>
    </row>
    <row r="4126" spans="8:8">
      <c r="H4126" s="425"/>
    </row>
    <row r="4127" spans="8:8">
      <c r="H4127" s="425"/>
    </row>
    <row r="4128" spans="8:8">
      <c r="H4128" s="425"/>
    </row>
    <row r="4129" spans="8:8">
      <c r="H4129" s="425"/>
    </row>
    <row r="4130" spans="8:8">
      <c r="H4130" s="425"/>
    </row>
    <row r="4131" spans="8:8">
      <c r="H4131" s="425"/>
    </row>
    <row r="4132" spans="8:8">
      <c r="H4132" s="425"/>
    </row>
    <row r="4133" spans="8:8">
      <c r="H4133" s="425"/>
    </row>
    <row r="4134" spans="8:8">
      <c r="H4134" s="425"/>
    </row>
    <row r="4135" spans="8:8">
      <c r="H4135" s="425"/>
    </row>
    <row r="4136" spans="8:8">
      <c r="H4136" s="425"/>
    </row>
    <row r="4137" spans="8:8">
      <c r="H4137" s="425"/>
    </row>
    <row r="4138" spans="8:8">
      <c r="H4138" s="425"/>
    </row>
    <row r="4139" spans="8:8">
      <c r="H4139" s="425"/>
    </row>
    <row r="4140" spans="8:8">
      <c r="H4140" s="425"/>
    </row>
    <row r="4141" spans="8:8">
      <c r="H4141" s="425"/>
    </row>
    <row r="4142" spans="8:8">
      <c r="H4142" s="425"/>
    </row>
    <row r="4143" spans="8:8">
      <c r="H4143" s="425"/>
    </row>
    <row r="4144" spans="8:8">
      <c r="H4144" s="425"/>
    </row>
    <row r="4145" spans="8:8">
      <c r="H4145" s="425"/>
    </row>
    <row r="4146" spans="8:8">
      <c r="H4146" s="425"/>
    </row>
    <row r="4147" spans="8:8">
      <c r="H4147" s="425"/>
    </row>
    <row r="4148" spans="8:8">
      <c r="H4148" s="425"/>
    </row>
    <row r="4149" spans="8:8">
      <c r="H4149" s="425"/>
    </row>
    <row r="4150" spans="8:8">
      <c r="H4150" s="425"/>
    </row>
    <row r="4151" spans="8:8">
      <c r="H4151" s="425"/>
    </row>
    <row r="4152" spans="8:8">
      <c r="H4152" s="425"/>
    </row>
    <row r="4153" spans="8:8">
      <c r="H4153" s="425"/>
    </row>
    <row r="4154" spans="8:8">
      <c r="H4154" s="425"/>
    </row>
    <row r="4155" spans="8:8">
      <c r="H4155" s="425"/>
    </row>
    <row r="4156" spans="8:8">
      <c r="H4156" s="425"/>
    </row>
    <row r="4157" spans="8:8">
      <c r="H4157" s="425"/>
    </row>
    <row r="4158" spans="8:8">
      <c r="H4158" s="425"/>
    </row>
    <row r="4159" spans="8:8">
      <c r="H4159" s="425"/>
    </row>
    <row r="4160" spans="8:8">
      <c r="H4160" s="425"/>
    </row>
    <row r="4161" spans="8:8">
      <c r="H4161" s="425"/>
    </row>
    <row r="4162" spans="8:8">
      <c r="H4162" s="425"/>
    </row>
    <row r="4163" spans="8:8">
      <c r="H4163" s="425"/>
    </row>
    <row r="4164" spans="8:8">
      <c r="H4164" s="425"/>
    </row>
    <row r="4165" spans="8:8">
      <c r="H4165" s="425"/>
    </row>
    <row r="4166" spans="8:8">
      <c r="H4166" s="425"/>
    </row>
    <row r="4167" spans="8:8">
      <c r="H4167" s="425"/>
    </row>
    <row r="4168" spans="8:8">
      <c r="H4168" s="425"/>
    </row>
    <row r="4169" spans="8:8">
      <c r="H4169" s="425"/>
    </row>
    <row r="4170" spans="8:8">
      <c r="H4170" s="425"/>
    </row>
    <row r="4171" spans="8:8">
      <c r="H4171" s="425"/>
    </row>
    <row r="4172" spans="8:8">
      <c r="H4172" s="425"/>
    </row>
    <row r="4173" spans="8:8">
      <c r="H4173" s="425"/>
    </row>
    <row r="4174" spans="8:8">
      <c r="H4174" s="425"/>
    </row>
    <row r="4175" spans="8:8">
      <c r="H4175" s="425"/>
    </row>
    <row r="4176" spans="8:8">
      <c r="H4176" s="425"/>
    </row>
    <row r="4177" spans="8:8">
      <c r="H4177" s="425"/>
    </row>
    <row r="4178" spans="8:8">
      <c r="H4178" s="425"/>
    </row>
    <row r="4179" spans="8:8">
      <c r="H4179" s="425"/>
    </row>
    <row r="4180" spans="8:8">
      <c r="H4180" s="425"/>
    </row>
    <row r="4181" spans="8:8">
      <c r="H4181" s="425"/>
    </row>
    <row r="4182" spans="8:8">
      <c r="H4182" s="425"/>
    </row>
    <row r="4183" spans="8:8">
      <c r="H4183" s="425"/>
    </row>
    <row r="4184" spans="8:8">
      <c r="H4184" s="425"/>
    </row>
    <row r="4185" spans="8:8">
      <c r="H4185" s="425"/>
    </row>
    <row r="4186" spans="8:8">
      <c r="H4186" s="425"/>
    </row>
    <row r="4187" spans="8:8">
      <c r="H4187" s="425"/>
    </row>
    <row r="4188" spans="8:8">
      <c r="H4188" s="425"/>
    </row>
    <row r="4189" spans="8:8">
      <c r="H4189" s="425"/>
    </row>
    <row r="4190" spans="8:8">
      <c r="H4190" s="425"/>
    </row>
    <row r="4191" spans="8:8">
      <c r="H4191" s="425"/>
    </row>
    <row r="4192" spans="8:8">
      <c r="H4192" s="425"/>
    </row>
    <row r="4193" spans="8:8">
      <c r="H4193" s="425"/>
    </row>
    <row r="4194" spans="8:8">
      <c r="H4194" s="425"/>
    </row>
    <row r="4195" spans="8:8">
      <c r="H4195" s="425"/>
    </row>
    <row r="4196" spans="8:8">
      <c r="H4196" s="425"/>
    </row>
    <row r="4197" spans="8:8">
      <c r="H4197" s="425"/>
    </row>
    <row r="4198" spans="8:8">
      <c r="H4198" s="425"/>
    </row>
    <row r="4199" spans="8:8">
      <c r="H4199" s="425"/>
    </row>
    <row r="4200" spans="8:8">
      <c r="H4200" s="425"/>
    </row>
    <row r="4201" spans="8:8">
      <c r="H4201" s="425"/>
    </row>
    <row r="4202" spans="8:8">
      <c r="H4202" s="425"/>
    </row>
    <row r="4203" spans="8:8">
      <c r="H4203" s="425"/>
    </row>
    <row r="4204" spans="8:8">
      <c r="H4204" s="425"/>
    </row>
    <row r="4205" spans="8:8">
      <c r="H4205" s="425"/>
    </row>
    <row r="4206" spans="8:8">
      <c r="H4206" s="425"/>
    </row>
    <row r="4207" spans="8:8">
      <c r="H4207" s="425"/>
    </row>
    <row r="4208" spans="8:8">
      <c r="H4208" s="425"/>
    </row>
    <row r="4209" spans="8:8">
      <c r="H4209" s="425"/>
    </row>
    <row r="4210" spans="8:8">
      <c r="H4210" s="425"/>
    </row>
    <row r="4211" spans="8:8">
      <c r="H4211" s="425"/>
    </row>
    <row r="4212" spans="8:8">
      <c r="H4212" s="425"/>
    </row>
    <row r="4213" spans="8:8">
      <c r="H4213" s="425"/>
    </row>
    <row r="4214" spans="8:8">
      <c r="H4214" s="425"/>
    </row>
    <row r="4215" spans="8:8">
      <c r="H4215" s="425"/>
    </row>
    <row r="4216" spans="8:8">
      <c r="H4216" s="425"/>
    </row>
    <row r="4217" spans="8:8">
      <c r="H4217" s="425"/>
    </row>
    <row r="4218" spans="8:8">
      <c r="H4218" s="425"/>
    </row>
    <row r="4219" spans="8:8">
      <c r="H4219" s="425"/>
    </row>
    <row r="4220" spans="8:8">
      <c r="H4220" s="425"/>
    </row>
    <row r="4221" spans="8:8">
      <c r="H4221" s="425"/>
    </row>
    <row r="4222" spans="8:8">
      <c r="H4222" s="425"/>
    </row>
    <row r="4223" spans="8:8">
      <c r="H4223" s="425"/>
    </row>
    <row r="4224" spans="8:8">
      <c r="H4224" s="425"/>
    </row>
    <row r="4225" spans="8:8">
      <c r="H4225" s="425"/>
    </row>
    <row r="4226" spans="8:8">
      <c r="H4226" s="425"/>
    </row>
    <row r="4227" spans="8:8">
      <c r="H4227" s="425"/>
    </row>
    <row r="4228" spans="8:8">
      <c r="H4228" s="425"/>
    </row>
    <row r="4229" spans="8:8">
      <c r="H4229" s="425"/>
    </row>
    <row r="4230" spans="8:8">
      <c r="H4230" s="425"/>
    </row>
    <row r="4231" spans="8:8">
      <c r="H4231" s="425"/>
    </row>
    <row r="4232" spans="8:8">
      <c r="H4232" s="425"/>
    </row>
    <row r="4233" spans="8:8">
      <c r="H4233" s="425"/>
    </row>
    <row r="4234" spans="8:8">
      <c r="H4234" s="425"/>
    </row>
    <row r="4235" spans="8:8">
      <c r="H4235" s="425"/>
    </row>
    <row r="4236" spans="8:8">
      <c r="H4236" s="425"/>
    </row>
    <row r="4237" spans="8:8">
      <c r="H4237" s="425"/>
    </row>
    <row r="4238" spans="8:8">
      <c r="H4238" s="425"/>
    </row>
    <row r="4239" spans="8:8">
      <c r="H4239" s="425"/>
    </row>
    <row r="4240" spans="8:8">
      <c r="H4240" s="425"/>
    </row>
    <row r="4241" spans="8:8">
      <c r="H4241" s="425"/>
    </row>
    <row r="4242" spans="8:8">
      <c r="H4242" s="425"/>
    </row>
    <row r="4243" spans="8:8">
      <c r="H4243" s="425"/>
    </row>
    <row r="4244" spans="8:8">
      <c r="H4244" s="425"/>
    </row>
    <row r="4245" spans="8:8">
      <c r="H4245" s="425"/>
    </row>
    <row r="4246" spans="8:8">
      <c r="H4246" s="425"/>
    </row>
    <row r="4247" spans="8:8">
      <c r="H4247" s="425"/>
    </row>
    <row r="4248" spans="8:8">
      <c r="H4248" s="425"/>
    </row>
    <row r="4249" spans="8:8">
      <c r="H4249" s="425"/>
    </row>
    <row r="4250" spans="8:8">
      <c r="H4250" s="425"/>
    </row>
    <row r="4251" spans="8:8">
      <c r="H4251" s="425"/>
    </row>
    <row r="4252" spans="8:8">
      <c r="H4252" s="425"/>
    </row>
    <row r="4253" spans="8:8">
      <c r="H4253" s="425"/>
    </row>
    <row r="4254" spans="8:8">
      <c r="H4254" s="425"/>
    </row>
    <row r="4255" spans="8:8">
      <c r="H4255" s="425"/>
    </row>
    <row r="4256" spans="8:8">
      <c r="H4256" s="425"/>
    </row>
    <row r="4257" spans="8:8">
      <c r="H4257" s="425"/>
    </row>
    <row r="4258" spans="8:8">
      <c r="H4258" s="425"/>
    </row>
    <row r="4259" spans="8:8">
      <c r="H4259" s="425"/>
    </row>
    <row r="4260" spans="8:8">
      <c r="H4260" s="425"/>
    </row>
    <row r="4261" spans="8:8">
      <c r="H4261" s="425"/>
    </row>
    <row r="4262" spans="8:8">
      <c r="H4262" s="425"/>
    </row>
    <row r="4263" spans="8:8">
      <c r="H4263" s="425"/>
    </row>
    <row r="4264" spans="8:8">
      <c r="H4264" s="425"/>
    </row>
    <row r="4265" spans="8:8">
      <c r="H4265" s="425"/>
    </row>
    <row r="4266" spans="8:8">
      <c r="H4266" s="425"/>
    </row>
    <row r="4267" spans="8:8">
      <c r="H4267" s="425"/>
    </row>
    <row r="4268" spans="8:8">
      <c r="H4268" s="425"/>
    </row>
    <row r="4269" spans="8:8">
      <c r="H4269" s="425"/>
    </row>
    <row r="4270" spans="8:8">
      <c r="H4270" s="425"/>
    </row>
    <row r="4271" spans="8:8">
      <c r="H4271" s="425"/>
    </row>
    <row r="4272" spans="8:8">
      <c r="H4272" s="425"/>
    </row>
    <row r="4273" spans="8:8">
      <c r="H4273" s="425"/>
    </row>
    <row r="4274" spans="8:8">
      <c r="H4274" s="425"/>
    </row>
    <row r="4275" spans="8:8">
      <c r="H4275" s="425"/>
    </row>
    <row r="4276" spans="8:8">
      <c r="H4276" s="425"/>
    </row>
    <row r="4277" spans="8:8">
      <c r="H4277" s="425"/>
    </row>
    <row r="4278" spans="8:8">
      <c r="H4278" s="425"/>
    </row>
    <row r="4279" spans="8:8">
      <c r="H4279" s="425"/>
    </row>
    <row r="4280" spans="8:8">
      <c r="H4280" s="425"/>
    </row>
    <row r="4281" spans="8:8">
      <c r="H4281" s="425"/>
    </row>
    <row r="4282" spans="8:8">
      <c r="H4282" s="425"/>
    </row>
    <row r="4283" spans="8:8">
      <c r="H4283" s="425"/>
    </row>
    <row r="4284" spans="8:8">
      <c r="H4284" s="425"/>
    </row>
    <row r="4285" spans="8:8">
      <c r="H4285" s="425"/>
    </row>
    <row r="4286" spans="8:8">
      <c r="H4286" s="425"/>
    </row>
    <row r="4287" spans="8:8">
      <c r="H4287" s="425"/>
    </row>
    <row r="4288" spans="8:8">
      <c r="H4288" s="425"/>
    </row>
    <row r="4289" spans="8:8">
      <c r="H4289" s="425"/>
    </row>
    <row r="4290" spans="8:8">
      <c r="H4290" s="425"/>
    </row>
    <row r="4291" spans="8:8">
      <c r="H4291" s="425"/>
    </row>
    <row r="4292" spans="8:8">
      <c r="H4292" s="425"/>
    </row>
    <row r="4293" spans="8:8">
      <c r="H4293" s="425"/>
    </row>
    <row r="4294" spans="8:8">
      <c r="H4294" s="425"/>
    </row>
    <row r="4295" spans="8:8">
      <c r="H4295" s="425"/>
    </row>
    <row r="4296" spans="8:8">
      <c r="H4296" s="425"/>
    </row>
    <row r="4297" spans="8:8">
      <c r="H4297" s="425"/>
    </row>
    <row r="4298" spans="8:8">
      <c r="H4298" s="425"/>
    </row>
    <row r="4299" spans="8:8">
      <c r="H4299" s="425"/>
    </row>
    <row r="4300" spans="8:8">
      <c r="H4300" s="425"/>
    </row>
    <row r="4301" spans="8:8">
      <c r="H4301" s="425"/>
    </row>
    <row r="4302" spans="8:8">
      <c r="H4302" s="425"/>
    </row>
    <row r="4303" spans="8:8">
      <c r="H4303" s="425"/>
    </row>
    <row r="4304" spans="8:8">
      <c r="H4304" s="425"/>
    </row>
  </sheetData>
  <pageMargins left="0.7" right="0.7" top="0.75" bottom="0.75" header="0.3" footer="0.3"/>
  <pageSetup orientation="portrait" horizontalDpi="1200" verticalDpi="1200"/>
  <legacyDrawing r:id="rId1"/>
  <extLst>
    <ext xmlns:mx="http://schemas.microsoft.com/office/mac/excel/2008/main" uri="{64002731-A6B0-56B0-2670-7721B7C09600}">
      <mx:PLV Mode="0" OnePage="0" WScale="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8" tint="0.39997558519241921"/>
    <pageSetUpPr autoPageBreaks="0"/>
  </sheetPr>
  <dimension ref="A2:AP108"/>
  <sheetViews>
    <sheetView workbookViewId="0">
      <selection activeCell="H33" sqref="H33"/>
    </sheetView>
    <sheetView workbookViewId="1"/>
  </sheetViews>
  <sheetFormatPr baseColWidth="10" defaultColWidth="8.83203125" defaultRowHeight="13" x14ac:dyDescent="0"/>
  <cols>
    <col min="1" max="1" width="3.6640625" customWidth="1"/>
    <col min="2" max="2" width="12.6640625" customWidth="1"/>
    <col min="3" max="3" width="28.5" style="19" bestFit="1" customWidth="1"/>
    <col min="4" max="4" width="23.6640625" customWidth="1"/>
    <col min="5" max="5" width="19" customWidth="1"/>
    <col min="6" max="6" width="13.83203125" bestFit="1" customWidth="1"/>
    <col min="8" max="8" width="10.5" bestFit="1" customWidth="1"/>
    <col min="9" max="9" width="15.1640625" customWidth="1"/>
    <col min="10" max="10" width="13.33203125" bestFit="1" customWidth="1"/>
    <col min="11" max="11" width="17" customWidth="1"/>
    <col min="12" max="12" width="13.5" customWidth="1"/>
    <col min="13" max="13" width="53.6640625" customWidth="1"/>
    <col min="14" max="15" width="10.5" bestFit="1" customWidth="1"/>
    <col min="16" max="16" width="12.6640625" customWidth="1"/>
    <col min="17" max="22" width="8.83203125" customWidth="1"/>
    <col min="25" max="25" width="13.1640625" customWidth="1"/>
  </cols>
  <sheetData>
    <row r="2" spans="1:42" ht="18">
      <c r="B2" s="6" t="s">
        <v>134</v>
      </c>
      <c r="C2" s="6"/>
      <c r="H2" s="6" t="s">
        <v>59</v>
      </c>
    </row>
    <row r="3" spans="1:42" ht="4.5" customHeight="1"/>
    <row r="4" spans="1:42" s="4" customFormat="1" ht="20.25" customHeight="1">
      <c r="B4" s="11" t="s">
        <v>35</v>
      </c>
      <c r="C4" s="11" t="s">
        <v>94</v>
      </c>
      <c r="D4" s="11" t="s">
        <v>95</v>
      </c>
      <c r="E4" s="12" t="s">
        <v>34</v>
      </c>
      <c r="F4" s="12" t="e">
        <f>Preferences.EnergyUnits</f>
        <v>#REF!</v>
      </c>
      <c r="H4" s="121">
        <v>1</v>
      </c>
      <c r="I4" s="16" t="s">
        <v>36</v>
      </c>
      <c r="J4" s="4" t="s">
        <v>60</v>
      </c>
      <c r="K4" s="23">
        <f>H4*INDEX(Conversions.Energy.Joules, MATCH(I4, Conversions.Energy.Units, 0))/INDEX(Conversions.Energy.Joules, MATCH(L4, Conversions.Energy.Units, 0))</f>
        <v>3.1688810807659062E-2</v>
      </c>
      <c r="L4" s="16" t="s">
        <v>44</v>
      </c>
    </row>
    <row r="5" spans="1:42" s="4" customFormat="1" ht="15">
      <c r="A5" s="27"/>
      <c r="B5" s="7" t="s">
        <v>36</v>
      </c>
      <c r="C5" s="7" t="s">
        <v>96</v>
      </c>
      <c r="D5" s="13" t="s">
        <v>45</v>
      </c>
      <c r="E5" s="8">
        <f>10^15</f>
        <v>1000000000000000</v>
      </c>
      <c r="F5" s="8" t="e">
        <f t="shared" ref="F5:F24" si="0">$E5/INDEX(Conversions.Energy.Joules, MATCH(F$4, Conversions.Energy.Units, 0))</f>
        <v>#REF!</v>
      </c>
    </row>
    <row r="6" spans="1:42" s="4" customFormat="1" ht="15">
      <c r="A6" s="27"/>
      <c r="B6" s="7" t="s">
        <v>57</v>
      </c>
      <c r="C6" s="7" t="s">
        <v>97</v>
      </c>
      <c r="D6" s="13" t="s">
        <v>58</v>
      </c>
      <c r="E6" s="8">
        <f>10^12</f>
        <v>1000000000000</v>
      </c>
      <c r="F6" s="8" t="e">
        <f>$E6/INDEX(Conversions.Energy.Joules, MATCH(F$4, Conversions.Energy.Units, 0))</f>
        <v>#REF!</v>
      </c>
      <c r="H6" s="15"/>
      <c r="I6" s="15"/>
      <c r="J6" s="15"/>
      <c r="K6" s="102"/>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s="4" customFormat="1" ht="15">
      <c r="A7" s="27"/>
      <c r="B7" s="7" t="s">
        <v>82</v>
      </c>
      <c r="C7" s="7" t="s">
        <v>98</v>
      </c>
      <c r="D7" s="13" t="s">
        <v>83</v>
      </c>
      <c r="E7" s="8">
        <f>10^9</f>
        <v>1000000000</v>
      </c>
      <c r="F7" s="8" t="e">
        <f t="shared" si="0"/>
        <v>#REF!</v>
      </c>
      <c r="H7" s="15"/>
      <c r="I7" s="15"/>
      <c r="J7" s="15"/>
      <c r="K7" s="15"/>
      <c r="L7" s="134"/>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s="26" customFormat="1" ht="15">
      <c r="A8" s="27"/>
      <c r="B8" s="7" t="s">
        <v>155</v>
      </c>
      <c r="C8" s="7" t="s">
        <v>34</v>
      </c>
      <c r="D8" s="13" t="s">
        <v>156</v>
      </c>
      <c r="E8" s="8">
        <v>1</v>
      </c>
      <c r="F8" s="8" t="e">
        <f t="shared" si="0"/>
        <v>#REF!</v>
      </c>
      <c r="H8" s="15"/>
      <c r="I8" s="135"/>
      <c r="J8" s="15"/>
      <c r="K8" s="15"/>
      <c r="L8" s="124"/>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row>
    <row r="9" spans="1:42" s="4" customFormat="1" ht="15">
      <c r="A9" s="27"/>
      <c r="B9" s="7" t="s">
        <v>90</v>
      </c>
      <c r="C9" s="7" t="s">
        <v>99</v>
      </c>
      <c r="D9" s="13" t="s">
        <v>91</v>
      </c>
      <c r="E9" s="8">
        <f>10^6</f>
        <v>1000000</v>
      </c>
      <c r="F9" s="8" t="e">
        <f t="shared" si="0"/>
        <v>#REF!</v>
      </c>
      <c r="H9" s="15"/>
      <c r="I9" s="15"/>
      <c r="J9" s="15"/>
      <c r="K9" s="15"/>
      <c r="L9" s="115"/>
      <c r="M9" s="115"/>
      <c r="N9" s="115"/>
      <c r="O9" s="115"/>
      <c r="P9" s="115"/>
      <c r="Q9" s="115"/>
      <c r="R9" s="115"/>
      <c r="S9" s="115"/>
      <c r="T9" s="115"/>
      <c r="U9" s="115"/>
      <c r="V9" s="115"/>
      <c r="W9" s="115"/>
      <c r="X9" s="15"/>
      <c r="Y9" s="15"/>
      <c r="Z9" s="15"/>
      <c r="AA9" s="15"/>
      <c r="AB9" s="15"/>
      <c r="AC9" s="15"/>
      <c r="AD9" s="15"/>
      <c r="AE9" s="15"/>
      <c r="AF9" s="15"/>
      <c r="AG9" s="15"/>
      <c r="AH9" s="15"/>
      <c r="AI9" s="15"/>
      <c r="AJ9" s="15"/>
      <c r="AK9" s="15"/>
      <c r="AL9" s="15"/>
      <c r="AM9" s="15"/>
      <c r="AN9" s="15"/>
      <c r="AO9" s="15"/>
      <c r="AP9" s="15"/>
    </row>
    <row r="10" spans="1:42" s="4" customFormat="1" ht="15">
      <c r="A10" s="27"/>
      <c r="B10" s="7" t="s">
        <v>38</v>
      </c>
      <c r="C10" s="7" t="s">
        <v>100</v>
      </c>
      <c r="D10" s="13" t="s">
        <v>46</v>
      </c>
      <c r="E10" s="8">
        <f>10^3*60*60</f>
        <v>3600000</v>
      </c>
      <c r="F10" s="8" t="e">
        <f t="shared" si="0"/>
        <v>#REF!</v>
      </c>
      <c r="H10" s="15"/>
      <c r="I10" s="15"/>
      <c r="J10" s="15"/>
      <c r="K10" s="136"/>
      <c r="L10" s="115"/>
      <c r="M10" s="116"/>
      <c r="N10" s="116"/>
      <c r="O10" s="116"/>
      <c r="P10" s="116"/>
      <c r="Q10" s="116"/>
      <c r="R10" s="116"/>
      <c r="S10" s="116"/>
      <c r="T10" s="116"/>
      <c r="U10" s="116"/>
      <c r="V10" s="116"/>
      <c r="W10" s="116"/>
      <c r="X10" s="15"/>
      <c r="Y10" s="15"/>
      <c r="Z10" s="15"/>
      <c r="AA10" s="15"/>
      <c r="AB10" s="15"/>
      <c r="AC10" s="15"/>
      <c r="AD10" s="15"/>
      <c r="AE10" s="15"/>
      <c r="AF10" s="15"/>
      <c r="AG10" s="15"/>
      <c r="AH10" s="15"/>
      <c r="AI10" s="15"/>
      <c r="AJ10" s="15"/>
      <c r="AK10" s="15"/>
      <c r="AL10" s="15"/>
      <c r="AM10" s="15"/>
      <c r="AN10" s="15"/>
      <c r="AO10" s="15"/>
      <c r="AP10" s="15"/>
    </row>
    <row r="11" spans="1:42" s="4" customFormat="1" ht="15">
      <c r="A11" s="27"/>
      <c r="B11" s="7" t="s">
        <v>76</v>
      </c>
      <c r="C11" s="7" t="s">
        <v>101</v>
      </c>
      <c r="D11" s="13" t="s">
        <v>77</v>
      </c>
      <c r="E11" s="8">
        <f>1000*60*60*365.25*60000000</f>
        <v>7.8894E+16</v>
      </c>
      <c r="F11" s="8" t="e">
        <f t="shared" si="0"/>
        <v>#REF!</v>
      </c>
      <c r="H11" s="15"/>
      <c r="I11" s="15"/>
      <c r="J11" s="15"/>
      <c r="K11" s="15"/>
      <c r="L11" s="115"/>
      <c r="M11" s="116"/>
      <c r="N11" s="116"/>
      <c r="O11" s="116"/>
      <c r="P11" s="116"/>
      <c r="Q11" s="116"/>
      <c r="R11" s="116"/>
      <c r="S11" s="116"/>
      <c r="T11" s="116"/>
      <c r="U11" s="116"/>
      <c r="V11" s="116"/>
      <c r="W11" s="116"/>
      <c r="X11" s="15"/>
      <c r="Y11" s="15"/>
      <c r="Z11" s="15"/>
      <c r="AA11" s="15"/>
      <c r="AB11" s="15"/>
      <c r="AC11" s="15"/>
      <c r="AD11" s="15"/>
      <c r="AE11" s="15"/>
      <c r="AF11" s="15"/>
      <c r="AG11" s="15"/>
      <c r="AH11" s="15"/>
      <c r="AI11" s="15"/>
      <c r="AJ11" s="15"/>
      <c r="AK11" s="15"/>
      <c r="AL11" s="15"/>
      <c r="AM11" s="15"/>
      <c r="AN11" s="15"/>
      <c r="AO11" s="15"/>
      <c r="AP11" s="15"/>
    </row>
    <row r="12" spans="1:42" s="4" customFormat="1" ht="15">
      <c r="A12" s="27"/>
      <c r="B12" s="7" t="s">
        <v>37</v>
      </c>
      <c r="C12" s="7" t="s">
        <v>102</v>
      </c>
      <c r="D12" s="13" t="s">
        <v>47</v>
      </c>
      <c r="E12" s="8">
        <f>10^12*60*60</f>
        <v>3600000000000000</v>
      </c>
      <c r="F12" s="8" t="e">
        <f t="shared" si="0"/>
        <v>#REF!</v>
      </c>
      <c r="H12" s="15"/>
      <c r="I12" s="15"/>
      <c r="J12" s="15"/>
      <c r="K12" s="15"/>
      <c r="L12" s="115"/>
      <c r="M12" s="116"/>
      <c r="N12" s="116"/>
      <c r="O12" s="116"/>
      <c r="P12" s="116"/>
      <c r="Q12" s="116"/>
      <c r="R12" s="116"/>
      <c r="S12" s="116"/>
      <c r="T12" s="116"/>
      <c r="U12" s="116"/>
      <c r="V12" s="116"/>
      <c r="W12" s="116"/>
      <c r="X12" s="15"/>
      <c r="Y12" s="15"/>
      <c r="Z12" s="15"/>
      <c r="AA12" s="15"/>
      <c r="AB12" s="15"/>
      <c r="AC12" s="15"/>
      <c r="AD12" s="15"/>
      <c r="AE12" s="15"/>
      <c r="AF12" s="15"/>
      <c r="AG12" s="15"/>
      <c r="AH12" s="15"/>
      <c r="AI12" s="15"/>
      <c r="AJ12" s="15"/>
      <c r="AK12" s="15"/>
      <c r="AL12" s="15"/>
      <c r="AM12" s="15"/>
      <c r="AN12" s="15"/>
      <c r="AO12" s="15"/>
      <c r="AP12" s="15"/>
    </row>
    <row r="13" spans="1:42" s="4" customFormat="1" ht="15">
      <c r="A13" s="27"/>
      <c r="B13" s="7" t="s">
        <v>92</v>
      </c>
      <c r="C13" s="7" t="s">
        <v>103</v>
      </c>
      <c r="D13" s="13" t="s">
        <v>93</v>
      </c>
      <c r="E13" s="8">
        <f>10^9*60*60</f>
        <v>3600000000000</v>
      </c>
      <c r="F13" s="8" t="e">
        <f t="shared" si="0"/>
        <v>#REF!</v>
      </c>
      <c r="H13" s="15"/>
      <c r="I13" s="15"/>
      <c r="J13" s="15"/>
      <c r="K13" s="15"/>
      <c r="L13" s="15"/>
      <c r="M13" s="116"/>
      <c r="N13" s="135"/>
      <c r="O13" s="15"/>
      <c r="P13" s="116"/>
      <c r="Q13" s="116"/>
      <c r="R13" s="116"/>
      <c r="S13" s="116"/>
      <c r="T13" s="116"/>
      <c r="U13" s="116"/>
      <c r="V13" s="116"/>
      <c r="W13" s="116"/>
      <c r="X13" s="15"/>
      <c r="Y13" s="15"/>
      <c r="Z13" s="15"/>
      <c r="AA13" s="15"/>
      <c r="AB13" s="15"/>
      <c r="AC13" s="15"/>
      <c r="AD13" s="15"/>
      <c r="AE13" s="15"/>
      <c r="AF13" s="15"/>
      <c r="AG13" s="15"/>
      <c r="AH13" s="15"/>
      <c r="AI13" s="15"/>
      <c r="AJ13" s="15"/>
      <c r="AK13" s="15"/>
      <c r="AL13" s="15"/>
      <c r="AM13" s="15"/>
      <c r="AN13" s="15"/>
      <c r="AO13" s="15"/>
      <c r="AP13" s="15"/>
    </row>
    <row r="14" spans="1:42" s="26" customFormat="1" ht="15">
      <c r="A14" s="27"/>
      <c r="B14" s="7" t="s">
        <v>301</v>
      </c>
      <c r="C14" s="7" t="s">
        <v>302</v>
      </c>
      <c r="D14" s="13" t="s">
        <v>303</v>
      </c>
      <c r="E14" s="8">
        <f>10^6*60*60</f>
        <v>3600000000</v>
      </c>
      <c r="F14" s="8" t="e">
        <f t="shared" si="0"/>
        <v>#REF!</v>
      </c>
      <c r="H14" s="15"/>
      <c r="I14" s="15"/>
      <c r="J14" s="15"/>
      <c r="K14" s="15"/>
      <c r="L14" s="115"/>
      <c r="M14" s="116"/>
      <c r="N14" s="120"/>
      <c r="O14" s="116"/>
      <c r="P14" s="116"/>
      <c r="Q14" s="116"/>
      <c r="R14" s="116"/>
      <c r="S14" s="116"/>
      <c r="T14" s="116"/>
      <c r="U14" s="116"/>
      <c r="V14" s="116"/>
      <c r="W14" s="116"/>
      <c r="X14" s="15"/>
      <c r="Y14" s="137"/>
      <c r="Z14" s="15"/>
      <c r="AA14" s="15"/>
      <c r="AB14" s="15"/>
      <c r="AC14" s="15"/>
      <c r="AD14" s="15"/>
      <c r="AE14" s="15"/>
      <c r="AF14" s="15"/>
      <c r="AG14" s="15"/>
      <c r="AH14" s="15"/>
      <c r="AI14" s="15"/>
      <c r="AJ14" s="15"/>
      <c r="AK14" s="15"/>
      <c r="AL14" s="15"/>
      <c r="AM14" s="15"/>
      <c r="AN14" s="15"/>
      <c r="AO14" s="15"/>
      <c r="AP14" s="15"/>
    </row>
    <row r="15" spans="1:42" s="26" customFormat="1" ht="15">
      <c r="A15" s="27"/>
      <c r="B15" s="7" t="s">
        <v>282</v>
      </c>
      <c r="C15" s="7" t="s">
        <v>283</v>
      </c>
      <c r="D15" s="13" t="s">
        <v>284</v>
      </c>
      <c r="E15" s="8">
        <f>5861520000000000/1000000</f>
        <v>5861520000</v>
      </c>
      <c r="F15" s="8" t="e">
        <f t="shared" si="0"/>
        <v>#REF!</v>
      </c>
      <c r="H15" s="15"/>
      <c r="I15" s="15"/>
      <c r="J15" s="15"/>
      <c r="K15" s="15"/>
      <c r="L15" s="15"/>
      <c r="M15" s="15"/>
      <c r="N15" s="18"/>
      <c r="O15" s="18"/>
      <c r="P15" s="18"/>
      <c r="Q15" s="18"/>
      <c r="R15" s="18"/>
      <c r="S15" s="18"/>
      <c r="T15" s="18"/>
      <c r="U15" s="18"/>
      <c r="V15" s="116"/>
      <c r="W15" s="116"/>
      <c r="X15" s="15"/>
      <c r="Y15" s="15"/>
      <c r="Z15" s="15"/>
      <c r="AA15" s="15"/>
      <c r="AB15" s="15"/>
      <c r="AC15" s="15"/>
      <c r="AD15" s="15"/>
      <c r="AE15" s="15"/>
      <c r="AF15" s="15"/>
      <c r="AG15" s="15"/>
      <c r="AH15" s="15"/>
      <c r="AI15" s="15"/>
      <c r="AJ15" s="15"/>
      <c r="AK15" s="15"/>
      <c r="AL15" s="15"/>
      <c r="AM15" s="15"/>
      <c r="AN15" s="15"/>
      <c r="AO15" s="15"/>
      <c r="AP15" s="15"/>
    </row>
    <row r="16" spans="1:42" s="26" customFormat="1" ht="15">
      <c r="A16" s="27"/>
      <c r="B16" s="7" t="s">
        <v>277</v>
      </c>
      <c r="C16" s="7" t="s">
        <v>278</v>
      </c>
      <c r="D16" s="13" t="s">
        <v>279</v>
      </c>
      <c r="E16" s="8">
        <v>5861520000000000</v>
      </c>
      <c r="F16" s="8" t="e">
        <f>$E16/INDEX(Conversions.Energy.Joules, MATCH(F$4, Conversions.Energy.Units, 0))</f>
        <v>#REF!</v>
      </c>
      <c r="H16" s="15"/>
      <c r="I16" s="15"/>
      <c r="J16" s="15"/>
      <c r="K16" s="15"/>
      <c r="L16" s="116"/>
      <c r="M16" s="116"/>
      <c r="N16" s="118"/>
      <c r="O16" s="118"/>
      <c r="P16" s="118"/>
      <c r="Q16" s="118"/>
      <c r="R16" s="118"/>
      <c r="S16" s="118"/>
      <c r="T16" s="118"/>
      <c r="U16" s="118"/>
      <c r="V16" s="116"/>
      <c r="W16" s="116"/>
      <c r="X16" s="15"/>
      <c r="Y16" s="137"/>
      <c r="Z16" s="15"/>
      <c r="AA16" s="15"/>
      <c r="AB16" s="15"/>
      <c r="AC16" s="15"/>
      <c r="AD16" s="15"/>
      <c r="AE16" s="15"/>
      <c r="AF16" s="15"/>
      <c r="AG16" s="15"/>
      <c r="AH16" s="15"/>
      <c r="AI16" s="15"/>
      <c r="AJ16" s="15"/>
      <c r="AK16" s="15"/>
      <c r="AL16" s="15"/>
      <c r="AM16" s="15"/>
      <c r="AN16" s="15"/>
      <c r="AO16" s="15"/>
      <c r="AP16" s="15"/>
    </row>
    <row r="17" spans="1:42" s="4" customFormat="1" ht="15">
      <c r="A17" s="27"/>
      <c r="B17" s="7" t="s">
        <v>40</v>
      </c>
      <c r="C17" s="7" t="s">
        <v>104</v>
      </c>
      <c r="D17" s="13" t="s">
        <v>48</v>
      </c>
      <c r="E17" s="8">
        <f>41.868*10^9</f>
        <v>41868000000</v>
      </c>
      <c r="F17" s="8" t="e">
        <f t="shared" si="0"/>
        <v>#REF!</v>
      </c>
      <c r="H17" s="15"/>
      <c r="I17" s="15"/>
      <c r="J17" s="15"/>
      <c r="K17" s="15"/>
      <c r="L17" s="116"/>
      <c r="M17" s="116"/>
      <c r="N17" s="119"/>
      <c r="O17" s="119"/>
      <c r="P17" s="119"/>
      <c r="Q17" s="119"/>
      <c r="R17" s="119"/>
      <c r="S17" s="119"/>
      <c r="T17" s="119"/>
      <c r="U17" s="119"/>
      <c r="V17" s="116"/>
      <c r="W17" s="116"/>
      <c r="X17" s="15"/>
      <c r="Y17" s="15"/>
      <c r="Z17" s="15"/>
      <c r="AA17" s="15"/>
      <c r="AB17" s="15"/>
      <c r="AC17" s="15"/>
      <c r="AD17" s="15"/>
      <c r="AE17" s="15"/>
      <c r="AF17" s="15"/>
      <c r="AG17" s="15"/>
      <c r="AH17" s="15"/>
      <c r="AI17" s="15"/>
      <c r="AJ17" s="15"/>
      <c r="AK17" s="15"/>
      <c r="AL17" s="15"/>
      <c r="AM17" s="15"/>
      <c r="AN17" s="15"/>
      <c r="AO17" s="15"/>
      <c r="AP17" s="15"/>
    </row>
    <row r="18" spans="1:42" s="4" customFormat="1" ht="15">
      <c r="A18" s="27"/>
      <c r="B18" s="7" t="s">
        <v>67</v>
      </c>
      <c r="C18" s="7" t="s">
        <v>105</v>
      </c>
      <c r="D18" s="13" t="s">
        <v>68</v>
      </c>
      <c r="E18" s="8">
        <f>E17*1000</f>
        <v>41868000000000</v>
      </c>
      <c r="F18" s="8" t="e">
        <f t="shared" si="0"/>
        <v>#REF!</v>
      </c>
      <c r="H18" s="15"/>
      <c r="I18" s="15"/>
      <c r="J18" s="15"/>
      <c r="K18" s="15"/>
      <c r="L18" s="138"/>
      <c r="M18" s="116"/>
      <c r="N18" s="119"/>
      <c r="O18" s="119"/>
      <c r="P18" s="119"/>
      <c r="Q18" s="119"/>
      <c r="R18" s="119"/>
      <c r="S18" s="119"/>
      <c r="T18" s="119"/>
      <c r="U18" s="119"/>
      <c r="V18" s="116"/>
      <c r="W18" s="116"/>
      <c r="X18" s="15"/>
      <c r="Y18" s="15"/>
      <c r="Z18" s="15"/>
      <c r="AA18" s="15"/>
      <c r="AB18" s="15"/>
      <c r="AC18" s="15"/>
      <c r="AD18" s="15"/>
      <c r="AE18" s="15"/>
      <c r="AF18" s="15"/>
      <c r="AG18" s="15"/>
      <c r="AH18" s="15"/>
      <c r="AI18" s="15"/>
      <c r="AJ18" s="15"/>
      <c r="AK18" s="15"/>
      <c r="AL18" s="15"/>
      <c r="AM18" s="15"/>
      <c r="AN18" s="15"/>
      <c r="AO18" s="15"/>
      <c r="AP18" s="15"/>
    </row>
    <row r="19" spans="1:42" s="4" customFormat="1" ht="15">
      <c r="A19" s="27"/>
      <c r="B19" s="7" t="s">
        <v>39</v>
      </c>
      <c r="C19" s="7" t="s">
        <v>106</v>
      </c>
      <c r="D19" s="13" t="s">
        <v>49</v>
      </c>
      <c r="E19" s="8">
        <f>E17*1000000</f>
        <v>4.1868E+16</v>
      </c>
      <c r="F19" s="8" t="e">
        <f t="shared" si="0"/>
        <v>#REF!</v>
      </c>
      <c r="H19" s="15"/>
      <c r="I19" s="15"/>
      <c r="J19" s="15"/>
      <c r="K19" s="15"/>
      <c r="L19" s="116"/>
      <c r="M19" s="116"/>
      <c r="N19" s="15"/>
      <c r="O19" s="15"/>
      <c r="P19" s="15"/>
      <c r="Q19" s="15"/>
      <c r="R19" s="15"/>
      <c r="S19" s="15"/>
      <c r="T19" s="15"/>
      <c r="U19" s="15"/>
      <c r="V19" s="116"/>
      <c r="W19" s="116"/>
      <c r="X19" s="15"/>
      <c r="Y19" s="15"/>
      <c r="Z19" s="15"/>
      <c r="AA19" s="15"/>
      <c r="AB19" s="15"/>
      <c r="AC19" s="15"/>
      <c r="AD19" s="15"/>
      <c r="AE19" s="15"/>
      <c r="AF19" s="15"/>
      <c r="AG19" s="15"/>
      <c r="AH19" s="15"/>
      <c r="AI19" s="15"/>
      <c r="AJ19" s="15"/>
      <c r="AK19" s="15"/>
      <c r="AL19" s="15"/>
      <c r="AM19" s="15"/>
      <c r="AN19" s="15"/>
      <c r="AO19" s="15"/>
      <c r="AP19" s="15"/>
    </row>
    <row r="20" spans="1:42" s="4" customFormat="1" ht="15">
      <c r="A20" s="27"/>
      <c r="B20" s="7" t="s">
        <v>41</v>
      </c>
      <c r="C20" s="7" t="s">
        <v>107</v>
      </c>
      <c r="D20" s="13" t="s">
        <v>50</v>
      </c>
      <c r="E20" s="8">
        <f>41.868*10^9/396.83</f>
        <v>105506136.12882091</v>
      </c>
      <c r="F20" s="8" t="e">
        <f t="shared" si="0"/>
        <v>#REF!</v>
      </c>
      <c r="H20" s="15"/>
      <c r="I20" s="15"/>
      <c r="J20" s="15"/>
      <c r="K20" s="15"/>
      <c r="L20" s="115"/>
      <c r="M20" s="116"/>
      <c r="N20" s="119"/>
      <c r="O20" s="119"/>
      <c r="P20" s="119"/>
      <c r="Q20" s="119"/>
      <c r="R20" s="119"/>
      <c r="S20" s="119"/>
      <c r="T20" s="119"/>
      <c r="U20" s="119"/>
      <c r="V20" s="116"/>
      <c r="W20" s="15"/>
      <c r="X20" s="15"/>
      <c r="Y20" s="139"/>
      <c r="Z20" s="15"/>
      <c r="AA20" s="15"/>
      <c r="AB20" s="15"/>
      <c r="AC20" s="15"/>
      <c r="AD20" s="15"/>
      <c r="AE20" s="15"/>
      <c r="AF20" s="15"/>
      <c r="AG20" s="15"/>
      <c r="AH20" s="15"/>
      <c r="AI20" s="15"/>
      <c r="AJ20" s="15"/>
      <c r="AK20" s="15"/>
      <c r="AL20" s="15"/>
      <c r="AM20" s="15"/>
      <c r="AN20" s="15"/>
      <c r="AO20" s="15"/>
      <c r="AP20" s="15"/>
    </row>
    <row r="21" spans="1:42" s="4" customFormat="1" ht="15">
      <c r="A21" s="27"/>
      <c r="B21" s="7" t="s">
        <v>42</v>
      </c>
      <c r="C21" s="7" t="s">
        <v>108</v>
      </c>
      <c r="D21" s="13" t="s">
        <v>51</v>
      </c>
      <c r="E21" s="8">
        <f>E20/100000</f>
        <v>1055.0613612882091</v>
      </c>
      <c r="F21" s="8" t="e">
        <f t="shared" si="0"/>
        <v>#REF!</v>
      </c>
      <c r="H21" s="15"/>
      <c r="I21" s="15"/>
      <c r="J21" s="15"/>
      <c r="K21" s="15"/>
      <c r="L21" s="115"/>
      <c r="M21" s="116"/>
      <c r="N21" s="524"/>
      <c r="O21" s="524"/>
      <c r="P21" s="524"/>
      <c r="Q21" s="524"/>
      <c r="R21" s="130"/>
      <c r="S21" s="78"/>
      <c r="T21" s="78"/>
      <c r="U21" s="78"/>
      <c r="V21" s="116"/>
      <c r="W21" s="116"/>
      <c r="X21" s="15"/>
      <c r="Y21" s="15"/>
      <c r="Z21" s="15"/>
      <c r="AA21" s="15"/>
      <c r="AB21" s="15"/>
      <c r="AC21" s="15"/>
      <c r="AD21" s="15"/>
      <c r="AE21" s="15"/>
      <c r="AF21" s="15"/>
      <c r="AG21" s="15"/>
      <c r="AH21" s="15"/>
      <c r="AI21" s="15"/>
      <c r="AJ21" s="15"/>
      <c r="AK21" s="15"/>
      <c r="AL21" s="15"/>
      <c r="AM21" s="15"/>
      <c r="AN21" s="15"/>
      <c r="AO21" s="15"/>
      <c r="AP21" s="15"/>
    </row>
    <row r="22" spans="1:42" s="4" customFormat="1" ht="15">
      <c r="A22" s="27"/>
      <c r="B22" s="7" t="s">
        <v>43</v>
      </c>
      <c r="C22" s="7" t="s">
        <v>109</v>
      </c>
      <c r="D22" s="13" t="s">
        <v>52</v>
      </c>
      <c r="E22" s="8">
        <v>4.1840000000000002</v>
      </c>
      <c r="F22" s="8" t="e">
        <f t="shared" si="0"/>
        <v>#REF!</v>
      </c>
      <c r="H22" s="15"/>
      <c r="I22" s="15"/>
      <c r="J22" s="15"/>
      <c r="K22" s="15"/>
      <c r="L22" s="115"/>
      <c r="M22" s="116"/>
      <c r="N22" s="522"/>
      <c r="O22" s="523"/>
      <c r="P22" s="522"/>
      <c r="Q22" s="523"/>
      <c r="R22" s="522"/>
      <c r="S22" s="523"/>
      <c r="T22" s="522"/>
      <c r="U22" s="523"/>
      <c r="V22" s="116"/>
      <c r="W22" s="116"/>
      <c r="X22" s="15"/>
      <c r="Y22" s="15"/>
      <c r="Z22" s="15"/>
      <c r="AA22" s="15"/>
      <c r="AB22" s="15"/>
      <c r="AC22" s="15"/>
      <c r="AD22" s="15"/>
      <c r="AE22" s="15"/>
      <c r="AF22" s="15"/>
      <c r="AG22" s="15"/>
      <c r="AH22" s="15"/>
      <c r="AI22" s="15"/>
      <c r="AJ22" s="15"/>
      <c r="AK22" s="15"/>
      <c r="AL22" s="15"/>
      <c r="AM22" s="15"/>
      <c r="AN22" s="15"/>
      <c r="AO22" s="15"/>
      <c r="AP22" s="15"/>
    </row>
    <row r="23" spans="1:42" s="4" customFormat="1" ht="15">
      <c r="A23" s="27"/>
      <c r="B23" s="7" t="s">
        <v>44</v>
      </c>
      <c r="C23" s="7" t="s">
        <v>110</v>
      </c>
      <c r="D23" s="13" t="s">
        <v>53</v>
      </c>
      <c r="E23" s="8">
        <f>10^9*60*60*8765.8</f>
        <v>3.1556879999999996E+16</v>
      </c>
      <c r="F23" s="8" t="e">
        <f t="shared" si="0"/>
        <v>#REF!</v>
      </c>
      <c r="H23" s="15"/>
      <c r="I23" s="15"/>
      <c r="J23" s="15"/>
      <c r="K23" s="110"/>
      <c r="L23" s="24"/>
      <c r="M23" s="24"/>
      <c r="N23" s="126"/>
      <c r="O23" s="126"/>
      <c r="P23" s="131"/>
      <c r="Q23" s="131"/>
      <c r="R23" s="126"/>
      <c r="S23" s="126"/>
      <c r="T23" s="126"/>
      <c r="U23" s="126"/>
      <c r="V23" s="116"/>
      <c r="W23" s="116"/>
      <c r="X23" s="15"/>
      <c r="Y23" s="15"/>
      <c r="Z23" s="15"/>
      <c r="AA23" s="15"/>
      <c r="AB23" s="15"/>
      <c r="AC23" s="15"/>
      <c r="AD23" s="15"/>
      <c r="AE23" s="15"/>
      <c r="AF23" s="15"/>
      <c r="AG23" s="15"/>
      <c r="AH23" s="15"/>
      <c r="AI23" s="15"/>
      <c r="AJ23" s="15"/>
      <c r="AK23" s="15"/>
      <c r="AL23" s="15"/>
      <c r="AM23" s="15"/>
      <c r="AN23" s="15"/>
      <c r="AO23" s="15"/>
      <c r="AP23" s="15"/>
    </row>
    <row r="24" spans="1:42" s="26" customFormat="1" ht="15">
      <c r="A24" s="27"/>
      <c r="B24" s="7" t="s">
        <v>939</v>
      </c>
      <c r="C24" s="7" t="s">
        <v>941</v>
      </c>
      <c r="D24" s="13" t="s">
        <v>940</v>
      </c>
      <c r="E24" s="8">
        <f>1050000000000000</f>
        <v>1050000000000000</v>
      </c>
      <c r="F24" s="8" t="e">
        <f t="shared" si="0"/>
        <v>#REF!</v>
      </c>
      <c r="H24" s="15"/>
      <c r="I24" s="15"/>
      <c r="J24" s="15"/>
      <c r="K24" s="110"/>
      <c r="L24" s="24"/>
      <c r="M24" s="24"/>
      <c r="N24" s="126"/>
      <c r="O24" s="126"/>
      <c r="P24" s="131"/>
      <c r="Q24" s="131"/>
      <c r="R24" s="126"/>
      <c r="S24" s="126"/>
      <c r="T24" s="126"/>
      <c r="U24" s="126"/>
      <c r="V24" s="116"/>
      <c r="W24" s="116"/>
      <c r="X24" s="15"/>
      <c r="Y24" s="15"/>
      <c r="Z24" s="15"/>
      <c r="AA24" s="15"/>
      <c r="AB24" s="15"/>
      <c r="AC24" s="15"/>
      <c r="AD24" s="15"/>
      <c r="AE24" s="15"/>
      <c r="AF24" s="15"/>
      <c r="AG24" s="15"/>
      <c r="AH24" s="15"/>
      <c r="AI24" s="15"/>
      <c r="AJ24" s="15"/>
      <c r="AK24" s="15"/>
      <c r="AL24" s="15"/>
      <c r="AM24" s="15"/>
      <c r="AN24" s="15"/>
      <c r="AO24" s="15"/>
      <c r="AP24" s="15"/>
    </row>
    <row r="25" spans="1:42" s="26" customFormat="1" ht="15">
      <c r="A25" s="27"/>
      <c r="B25" s="9" t="s">
        <v>258</v>
      </c>
      <c r="C25" s="9" t="s">
        <v>260</v>
      </c>
      <c r="D25" s="14" t="s">
        <v>259</v>
      </c>
      <c r="E25" s="10" t="e">
        <f>F25*Unit.J</f>
        <v>#REF!</v>
      </c>
      <c r="F25" s="10">
        <f>1/11</f>
        <v>9.0909090909090912E-2</v>
      </c>
      <c r="H25" s="15"/>
      <c r="I25" s="15"/>
      <c r="J25" s="15"/>
      <c r="K25" s="110"/>
      <c r="L25" s="24"/>
      <c r="M25" s="24"/>
      <c r="N25" s="126"/>
      <c r="O25" s="126"/>
      <c r="P25" s="131"/>
      <c r="Q25" s="131"/>
      <c r="R25" s="126"/>
      <c r="S25" s="126"/>
      <c r="T25" s="126"/>
      <c r="U25" s="126"/>
      <c r="V25" s="116"/>
      <c r="W25" s="116"/>
      <c r="X25" s="15"/>
      <c r="Y25" s="15"/>
      <c r="Z25" s="15"/>
      <c r="AA25" s="15"/>
      <c r="AB25" s="15"/>
      <c r="AC25" s="15"/>
      <c r="AD25" s="15"/>
      <c r="AE25" s="15"/>
      <c r="AF25" s="15"/>
      <c r="AG25" s="15"/>
      <c r="AH25" s="15"/>
      <c r="AI25" s="15"/>
      <c r="AJ25" s="15"/>
      <c r="AK25" s="15"/>
      <c r="AL25" s="15"/>
      <c r="AM25" s="15"/>
      <c r="AN25" s="15"/>
      <c r="AO25" s="15"/>
      <c r="AP25" s="15"/>
    </row>
    <row r="26" spans="1:42">
      <c r="H26" s="18"/>
      <c r="I26" s="18"/>
      <c r="J26" s="18"/>
      <c r="K26" s="18"/>
      <c r="L26" s="115"/>
      <c r="M26" s="116"/>
      <c r="N26" s="116"/>
      <c r="O26" s="116"/>
      <c r="P26" s="116"/>
      <c r="Q26" s="116"/>
      <c r="R26" s="116"/>
      <c r="S26" s="116"/>
      <c r="T26" s="116"/>
      <c r="U26" s="116"/>
      <c r="V26" s="116"/>
      <c r="W26" s="116"/>
      <c r="X26" s="18"/>
      <c r="Y26" s="140"/>
      <c r="Z26" s="18"/>
      <c r="AA26" s="18"/>
      <c r="AB26" s="18"/>
      <c r="AC26" s="18"/>
      <c r="AD26" s="18"/>
      <c r="AE26" s="18"/>
      <c r="AF26" s="18"/>
      <c r="AG26" s="18"/>
      <c r="AH26" s="18"/>
      <c r="AI26" s="18"/>
      <c r="AJ26" s="18"/>
      <c r="AK26" s="18"/>
      <c r="AL26" s="18"/>
      <c r="AM26" s="18"/>
      <c r="AN26" s="18"/>
      <c r="AO26" s="18"/>
      <c r="AP26" s="18"/>
    </row>
    <row r="27" spans="1:42" ht="14">
      <c r="E27" s="5"/>
      <c r="F27" s="5"/>
      <c r="H27" s="18"/>
      <c r="I27" s="18"/>
      <c r="J27" s="18"/>
      <c r="K27" s="18"/>
      <c r="L27" s="115"/>
      <c r="M27" s="116"/>
      <c r="N27" s="116"/>
      <c r="O27" s="18"/>
      <c r="P27" s="109"/>
      <c r="Q27" s="109"/>
      <c r="R27" s="89"/>
      <c r="S27" s="89"/>
      <c r="T27" s="89"/>
      <c r="U27" s="89"/>
      <c r="V27" s="89"/>
      <c r="W27" s="89"/>
      <c r="X27" s="89"/>
      <c r="Y27" s="89"/>
      <c r="Z27" s="89"/>
      <c r="AA27" s="18"/>
      <c r="AB27" s="18"/>
      <c r="AC27" s="18"/>
      <c r="AD27" s="18"/>
      <c r="AE27" s="18"/>
      <c r="AF27" s="18"/>
      <c r="AG27" s="18"/>
      <c r="AH27" s="18"/>
      <c r="AI27" s="18"/>
      <c r="AJ27" s="18"/>
      <c r="AK27" s="18"/>
      <c r="AL27" s="18"/>
      <c r="AM27" s="18"/>
      <c r="AN27" s="18"/>
      <c r="AO27" s="18"/>
      <c r="AP27" s="18"/>
    </row>
    <row r="28" spans="1:42" ht="18">
      <c r="B28" s="6" t="s">
        <v>135</v>
      </c>
      <c r="C28" s="6"/>
      <c r="D28" s="1"/>
      <c r="E28" s="1"/>
      <c r="F28" s="1"/>
      <c r="H28" s="18"/>
      <c r="I28" s="18"/>
      <c r="J28" s="18"/>
      <c r="K28" s="18"/>
      <c r="L28" s="18"/>
      <c r="M28" s="18"/>
      <c r="N28" s="18"/>
      <c r="O28" s="18"/>
      <c r="P28" s="18"/>
      <c r="Q28" s="18"/>
      <c r="R28" s="109"/>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row>
    <row r="29" spans="1:42" ht="18" customHeight="1">
      <c r="B29" s="1"/>
      <c r="C29" s="1"/>
      <c r="D29" s="1"/>
      <c r="E29" s="1"/>
      <c r="F29" s="1"/>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row>
    <row r="30" spans="1:42" ht="15">
      <c r="A30" s="2"/>
      <c r="B30" s="11" t="s">
        <v>35</v>
      </c>
      <c r="C30" s="11" t="s">
        <v>94</v>
      </c>
      <c r="D30" s="11" t="s">
        <v>95</v>
      </c>
      <c r="E30" s="25" t="s">
        <v>136</v>
      </c>
      <c r="F30" s="25" t="e">
        <f>Preferences.PowerUnits</f>
        <v>#REF!</v>
      </c>
      <c r="H30" s="18"/>
      <c r="I30" s="111"/>
      <c r="J30" s="18"/>
      <c r="K30" s="18"/>
      <c r="L30" s="18"/>
      <c r="M30" s="18"/>
      <c r="N30" s="18"/>
      <c r="O30" s="18"/>
      <c r="P30" s="18"/>
      <c r="Q30" s="18"/>
      <c r="R30" s="78"/>
      <c r="S30" s="109"/>
      <c r="T30" s="18"/>
      <c r="U30" s="18"/>
      <c r="V30" s="18"/>
      <c r="W30" s="18"/>
      <c r="X30" s="18"/>
      <c r="Y30" s="18"/>
      <c r="Z30" s="18"/>
      <c r="AA30" s="18"/>
      <c r="AB30" s="18"/>
      <c r="AC30" s="18"/>
      <c r="AD30" s="18"/>
      <c r="AE30" s="18"/>
      <c r="AF30" s="18"/>
      <c r="AG30" s="18"/>
      <c r="AH30" s="18"/>
      <c r="AI30" s="18"/>
      <c r="AJ30" s="18"/>
      <c r="AK30" s="18"/>
      <c r="AL30" s="18"/>
      <c r="AM30" s="18"/>
      <c r="AN30" s="18"/>
      <c r="AO30" s="18"/>
      <c r="AP30" s="18"/>
    </row>
    <row r="31" spans="1:42" ht="15">
      <c r="A31" s="2"/>
      <c r="B31" s="7" t="s">
        <v>137</v>
      </c>
      <c r="C31" s="7" t="s">
        <v>139</v>
      </c>
      <c r="D31" s="13" t="s">
        <v>141</v>
      </c>
      <c r="E31" s="8">
        <v>1000000000</v>
      </c>
      <c r="F31" s="8" t="e">
        <f t="shared" ref="F31:F36" si="1">$E31/INDEX(Conversions.Power.Watts, MATCH(F$30, Conversions.Power.Units, 0))</f>
        <v>#REF!</v>
      </c>
      <c r="H31" s="18"/>
      <c r="I31" s="18"/>
      <c r="J31" s="18"/>
      <c r="K31" s="18"/>
      <c r="L31" s="18"/>
      <c r="M31" s="18"/>
      <c r="N31" s="18"/>
      <c r="O31" s="18"/>
      <c r="P31" s="18"/>
      <c r="Q31" s="18"/>
      <c r="R31" s="18"/>
      <c r="S31" s="78"/>
      <c r="T31" s="18"/>
      <c r="U31" s="18"/>
      <c r="V31" s="18"/>
      <c r="W31" s="18"/>
      <c r="X31" s="18"/>
      <c r="Y31" s="18"/>
      <c r="Z31" s="18"/>
      <c r="AA31" s="18"/>
      <c r="AB31" s="18"/>
      <c r="AC31" s="18"/>
      <c r="AD31" s="18"/>
      <c r="AE31" s="18"/>
      <c r="AF31" s="18"/>
      <c r="AG31" s="18"/>
      <c r="AH31" s="18"/>
      <c r="AI31" s="18"/>
      <c r="AJ31" s="18"/>
      <c r="AK31" s="18"/>
      <c r="AL31" s="18"/>
      <c r="AM31" s="18"/>
      <c r="AN31" s="18"/>
      <c r="AO31" s="18"/>
      <c r="AP31" s="18"/>
    </row>
    <row r="32" spans="1:42" s="1" customFormat="1" ht="15">
      <c r="A32" s="2"/>
      <c r="B32" s="7" t="s">
        <v>143</v>
      </c>
      <c r="C32" s="7" t="s">
        <v>144</v>
      </c>
      <c r="D32" s="13" t="s">
        <v>145</v>
      </c>
      <c r="E32" s="8">
        <v>1000000</v>
      </c>
      <c r="F32" s="8" t="e">
        <f t="shared" si="1"/>
        <v>#REF!</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row>
    <row r="33" spans="1:42" ht="15">
      <c r="A33" s="2"/>
      <c r="B33" s="1" t="s">
        <v>138</v>
      </c>
      <c r="C33" s="1" t="s">
        <v>140</v>
      </c>
      <c r="D33" s="13" t="s">
        <v>142</v>
      </c>
      <c r="E33" s="8">
        <v>1000</v>
      </c>
      <c r="F33" s="8" t="e">
        <f t="shared" si="1"/>
        <v>#REF!</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row>
    <row r="34" spans="1:42" s="19" customFormat="1" ht="15">
      <c r="A34" s="2"/>
      <c r="B34" s="19" t="s">
        <v>157</v>
      </c>
      <c r="C34" s="19" t="s">
        <v>136</v>
      </c>
      <c r="D34" s="13" t="s">
        <v>158</v>
      </c>
      <c r="E34" s="8">
        <v>1</v>
      </c>
      <c r="F34" s="8" t="e">
        <f t="shared" si="1"/>
        <v>#REF!</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row>
    <row r="35" spans="1:42" ht="15">
      <c r="A35" s="2"/>
      <c r="B35" s="76" t="s">
        <v>253</v>
      </c>
      <c r="C35" s="76" t="s">
        <v>254</v>
      </c>
      <c r="D35" s="13" t="s">
        <v>255</v>
      </c>
      <c r="E35" s="8">
        <f>29000000*1000000/(24*60*60)</f>
        <v>335648148.14814812</v>
      </c>
      <c r="F35" s="8" t="e">
        <f t="shared" si="1"/>
        <v>#REF!</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row>
    <row r="36" spans="1:42">
      <c r="B36" s="29" t="s">
        <v>146</v>
      </c>
      <c r="C36" s="29" t="s">
        <v>147</v>
      </c>
      <c r="D36" s="30" t="s">
        <v>148</v>
      </c>
      <c r="E36" s="31">
        <f>$E$19/Unit.year</f>
        <v>1326716860.597764</v>
      </c>
      <c r="F36" s="31" t="e">
        <f t="shared" si="1"/>
        <v>#REF!</v>
      </c>
      <c r="H36" s="18"/>
      <c r="I36" s="18"/>
      <c r="J36" s="18"/>
      <c r="K36" s="18"/>
      <c r="L36" s="115"/>
      <c r="M36" s="116"/>
      <c r="N36" s="116"/>
      <c r="O36" s="116"/>
      <c r="P36" s="116"/>
      <c r="Q36" s="116"/>
      <c r="R36" s="116"/>
      <c r="S36" s="116"/>
      <c r="T36" s="116"/>
      <c r="U36" s="116"/>
      <c r="V36" s="116"/>
      <c r="W36" s="116"/>
      <c r="X36" s="18"/>
      <c r="Y36" s="18"/>
      <c r="Z36" s="18"/>
      <c r="AA36" s="18"/>
      <c r="AB36" s="18"/>
      <c r="AC36" s="18"/>
      <c r="AD36" s="18"/>
      <c r="AE36" s="18"/>
      <c r="AF36" s="18"/>
      <c r="AG36" s="18"/>
      <c r="AH36" s="18"/>
      <c r="AI36" s="18"/>
      <c r="AJ36" s="18"/>
      <c r="AK36" s="18"/>
      <c r="AL36" s="18"/>
      <c r="AM36" s="18"/>
      <c r="AN36" s="18"/>
      <c r="AO36" s="18"/>
      <c r="AP36" s="18"/>
    </row>
    <row r="37" spans="1:42">
      <c r="H37" s="18"/>
      <c r="I37" s="18"/>
      <c r="J37" s="18"/>
      <c r="K37" s="18"/>
      <c r="L37" s="115"/>
      <c r="M37" s="116"/>
      <c r="N37" s="116"/>
      <c r="O37" s="116"/>
      <c r="P37" s="116"/>
      <c r="Q37" s="116"/>
      <c r="R37" s="116"/>
      <c r="S37" s="116"/>
      <c r="T37" s="116"/>
      <c r="U37" s="116"/>
      <c r="V37" s="116"/>
      <c r="W37" s="116"/>
      <c r="X37" s="18"/>
      <c r="Y37" s="18"/>
      <c r="Z37" s="18"/>
      <c r="AA37" s="18"/>
      <c r="AB37" s="18"/>
      <c r="AC37" s="18"/>
      <c r="AD37" s="18"/>
      <c r="AE37" s="18"/>
      <c r="AF37" s="18"/>
      <c r="AG37" s="18"/>
      <c r="AH37" s="18"/>
      <c r="AI37" s="18"/>
      <c r="AJ37" s="18"/>
      <c r="AK37" s="18"/>
      <c r="AL37" s="18"/>
      <c r="AM37" s="18"/>
      <c r="AN37" s="18"/>
      <c r="AO37" s="18"/>
      <c r="AP37" s="18"/>
    </row>
    <row r="38" spans="1:42" ht="15" customHeight="1">
      <c r="B38" s="6" t="s">
        <v>149</v>
      </c>
      <c r="C38" s="6"/>
      <c r="D38" s="1"/>
      <c r="E38" s="1"/>
      <c r="F38" s="1"/>
      <c r="H38" s="18"/>
      <c r="I38" s="18"/>
      <c r="J38" s="18"/>
      <c r="K38" s="18"/>
      <c r="L38" s="115"/>
      <c r="M38" s="116"/>
      <c r="N38" s="116"/>
      <c r="O38" s="116"/>
      <c r="P38" s="116"/>
      <c r="Q38" s="116"/>
      <c r="R38" s="116"/>
      <c r="S38" s="116"/>
      <c r="T38" s="116"/>
      <c r="U38" s="116"/>
      <c r="V38" s="116"/>
      <c r="W38" s="116"/>
      <c r="X38" s="18"/>
      <c r="Y38" s="18"/>
      <c r="Z38" s="18"/>
      <c r="AA38" s="18"/>
      <c r="AB38" s="18"/>
      <c r="AC38" s="18"/>
      <c r="AD38" s="18"/>
      <c r="AE38" s="18"/>
      <c r="AF38" s="18"/>
      <c r="AG38" s="18"/>
      <c r="AH38" s="18"/>
      <c r="AI38" s="18"/>
      <c r="AJ38" s="18"/>
      <c r="AK38" s="18"/>
      <c r="AL38" s="18"/>
      <c r="AM38" s="18"/>
      <c r="AN38" s="18"/>
      <c r="AO38" s="18"/>
      <c r="AP38" s="18"/>
    </row>
    <row r="39" spans="1:42" ht="15">
      <c r="A39" s="2"/>
      <c r="B39" s="1"/>
      <c r="C39" s="1"/>
      <c r="D39" s="1"/>
      <c r="E39" s="1"/>
      <c r="F39" s="1"/>
      <c r="H39" s="18"/>
      <c r="I39" s="18"/>
      <c r="J39" s="18"/>
      <c r="K39" s="18"/>
      <c r="L39" s="18"/>
      <c r="M39" s="116"/>
      <c r="N39" s="116"/>
      <c r="O39" s="18"/>
      <c r="P39" s="102"/>
      <c r="Q39" s="116"/>
      <c r="R39" s="116"/>
      <c r="S39" s="125"/>
      <c r="T39" s="116"/>
      <c r="U39" s="116"/>
      <c r="V39" s="18"/>
      <c r="W39" s="116"/>
      <c r="X39" s="18"/>
      <c r="Y39" s="18"/>
      <c r="Z39" s="18"/>
      <c r="AA39" s="18"/>
      <c r="AB39" s="18"/>
      <c r="AC39" s="18"/>
      <c r="AD39" s="18"/>
      <c r="AE39" s="18"/>
      <c r="AF39" s="18"/>
      <c r="AG39" s="18"/>
      <c r="AH39" s="18"/>
      <c r="AI39" s="18"/>
      <c r="AJ39" s="18"/>
      <c r="AK39" s="18"/>
      <c r="AL39" s="18"/>
      <c r="AM39" s="18"/>
      <c r="AN39" s="18"/>
      <c r="AO39" s="18"/>
      <c r="AP39" s="18"/>
    </row>
    <row r="40" spans="1:42" ht="15">
      <c r="A40" s="2"/>
      <c r="B40" s="11" t="s">
        <v>35</v>
      </c>
      <c r="C40" s="11" t="s">
        <v>94</v>
      </c>
      <c r="D40" s="11" t="s">
        <v>95</v>
      </c>
      <c r="E40" s="25"/>
      <c r="F40" s="25" t="s">
        <v>150</v>
      </c>
      <c r="H40" s="18"/>
      <c r="I40" s="18"/>
      <c r="J40" s="18"/>
      <c r="K40" s="18"/>
      <c r="L40" s="15"/>
      <c r="M40" s="116"/>
      <c r="N40" s="116"/>
      <c r="O40" s="122"/>
      <c r="P40" s="116"/>
      <c r="Q40" s="116"/>
      <c r="R40" s="116"/>
      <c r="S40" s="116"/>
      <c r="T40" s="116"/>
      <c r="U40" s="116"/>
      <c r="V40" s="116"/>
      <c r="W40" s="116"/>
      <c r="X40" s="18"/>
      <c r="Y40" s="18"/>
      <c r="Z40" s="18"/>
      <c r="AA40" s="18"/>
      <c r="AB40" s="18"/>
      <c r="AC40" s="18"/>
      <c r="AD40" s="18"/>
      <c r="AE40" s="18"/>
      <c r="AF40" s="18"/>
      <c r="AG40" s="18"/>
      <c r="AH40" s="18"/>
      <c r="AI40" s="18"/>
      <c r="AJ40" s="18"/>
      <c r="AK40" s="18"/>
      <c r="AL40" s="18"/>
      <c r="AM40" s="18"/>
      <c r="AN40" s="18"/>
      <c r="AO40" s="18"/>
      <c r="AP40" s="18"/>
    </row>
    <row r="41" spans="1:42">
      <c r="B41" s="7" t="s">
        <v>151</v>
      </c>
      <c r="C41" s="7" t="s">
        <v>152</v>
      </c>
      <c r="D41" s="13" t="s">
        <v>153</v>
      </c>
      <c r="E41" s="8"/>
      <c r="F41" s="8">
        <f>365.25*Unit.day</f>
        <v>31557600</v>
      </c>
      <c r="H41" s="18"/>
      <c r="I41" s="18"/>
      <c r="J41" s="18"/>
      <c r="K41" s="18"/>
      <c r="L41" s="123"/>
      <c r="M41" s="116"/>
      <c r="N41" s="116"/>
      <c r="O41" s="116"/>
      <c r="P41" s="116"/>
      <c r="Q41" s="116"/>
      <c r="R41" s="116"/>
      <c r="S41" s="116"/>
      <c r="T41" s="116"/>
      <c r="U41" s="116"/>
      <c r="V41" s="116"/>
      <c r="W41" s="116"/>
      <c r="X41" s="18"/>
      <c r="Y41" s="18"/>
      <c r="Z41" s="18"/>
      <c r="AA41" s="18"/>
      <c r="AB41" s="18"/>
      <c r="AC41" s="18"/>
      <c r="AD41" s="18"/>
      <c r="AE41" s="18"/>
      <c r="AF41" s="18"/>
      <c r="AG41" s="18"/>
      <c r="AH41" s="18"/>
      <c r="AI41" s="18"/>
      <c r="AJ41" s="18"/>
      <c r="AK41" s="18"/>
      <c r="AL41" s="18"/>
      <c r="AM41" s="18"/>
      <c r="AN41" s="18"/>
      <c r="AO41" s="18"/>
      <c r="AP41" s="18"/>
    </row>
    <row r="42" spans="1:42">
      <c r="B42" s="7" t="s">
        <v>228</v>
      </c>
      <c r="C42" s="7" t="s">
        <v>226</v>
      </c>
      <c r="D42" s="13" t="s">
        <v>227</v>
      </c>
      <c r="E42" s="17"/>
      <c r="F42" s="63">
        <f>Unit.hour*24</f>
        <v>86400</v>
      </c>
      <c r="H42" s="18"/>
      <c r="I42" s="18"/>
      <c r="J42" s="18"/>
      <c r="K42" s="18"/>
      <c r="L42" s="115"/>
      <c r="M42" s="116"/>
      <c r="N42" s="116"/>
      <c r="O42" s="116"/>
      <c r="P42" s="116"/>
      <c r="Q42" s="116"/>
      <c r="R42" s="116"/>
      <c r="S42" s="116"/>
      <c r="T42" s="116"/>
      <c r="U42" s="116"/>
      <c r="V42" s="116"/>
      <c r="W42" s="116"/>
      <c r="X42" s="18"/>
      <c r="Y42" s="18"/>
      <c r="Z42" s="18"/>
      <c r="AA42" s="18"/>
      <c r="AB42" s="18"/>
      <c r="AC42" s="18"/>
      <c r="AD42" s="18"/>
      <c r="AE42" s="18"/>
      <c r="AF42" s="18"/>
      <c r="AG42" s="18"/>
      <c r="AH42" s="18"/>
      <c r="AI42" s="18"/>
      <c r="AJ42" s="18"/>
      <c r="AK42" s="18"/>
      <c r="AL42" s="18"/>
      <c r="AM42" s="18"/>
      <c r="AN42" s="18"/>
      <c r="AO42" s="18"/>
      <c r="AP42" s="18"/>
    </row>
    <row r="43" spans="1:42">
      <c r="B43" t="s">
        <v>229</v>
      </c>
      <c r="C43" s="19" t="s">
        <v>230</v>
      </c>
      <c r="D43" s="60" t="s">
        <v>231</v>
      </c>
      <c r="F43" s="56">
        <f>Unit.minute*60</f>
        <v>3600</v>
      </c>
      <c r="H43" s="18"/>
      <c r="I43" s="18"/>
      <c r="J43" s="18"/>
      <c r="K43" s="18"/>
      <c r="L43" s="115"/>
      <c r="M43" s="116"/>
      <c r="N43" s="116"/>
      <c r="O43" s="116"/>
      <c r="P43" s="116"/>
      <c r="Q43" s="116"/>
      <c r="R43" s="116"/>
      <c r="S43" s="116"/>
      <c r="T43" s="116"/>
      <c r="U43" s="116"/>
      <c r="V43" s="116"/>
      <c r="W43" s="116"/>
      <c r="X43" s="18"/>
      <c r="Y43" s="18"/>
      <c r="Z43" s="18"/>
      <c r="AA43" s="18"/>
      <c r="AB43" s="18"/>
      <c r="AC43" s="18"/>
      <c r="AD43" s="18"/>
      <c r="AE43" s="18"/>
      <c r="AF43" s="18"/>
      <c r="AG43" s="18"/>
      <c r="AH43" s="18"/>
      <c r="AI43" s="18"/>
      <c r="AJ43" s="18"/>
      <c r="AK43" s="18"/>
      <c r="AL43" s="18"/>
      <c r="AM43" s="18"/>
      <c r="AN43" s="18"/>
      <c r="AO43" s="18"/>
      <c r="AP43" s="18"/>
    </row>
    <row r="44" spans="1:42" ht="15">
      <c r="A44" s="2"/>
      <c r="B44" s="54" t="s">
        <v>232</v>
      </c>
      <c r="C44" s="54" t="s">
        <v>233</v>
      </c>
      <c r="D44" s="64" t="s">
        <v>234</v>
      </c>
      <c r="E44" s="54"/>
      <c r="F44" s="65">
        <v>60</v>
      </c>
      <c r="H44" s="18"/>
      <c r="I44" s="58"/>
      <c r="J44" s="18"/>
      <c r="K44" s="132"/>
      <c r="L44" s="132"/>
      <c r="M44" s="112"/>
      <c r="N44" s="112"/>
      <c r="O44" s="112"/>
      <c r="P44" s="97"/>
      <c r="Q44" s="116"/>
      <c r="R44" s="116"/>
      <c r="S44" s="116"/>
      <c r="T44" s="116"/>
      <c r="U44" s="116"/>
      <c r="V44" s="116"/>
      <c r="W44" s="116"/>
      <c r="X44" s="18"/>
      <c r="Y44" s="18"/>
      <c r="Z44" s="18"/>
      <c r="AA44" s="18"/>
      <c r="AB44" s="18"/>
      <c r="AC44" s="18"/>
      <c r="AD44" s="18"/>
      <c r="AE44" s="18"/>
      <c r="AF44" s="18"/>
      <c r="AG44" s="18"/>
      <c r="AH44" s="18"/>
      <c r="AI44" s="18"/>
      <c r="AJ44" s="18"/>
      <c r="AK44" s="18"/>
      <c r="AL44" s="18"/>
      <c r="AM44" s="18"/>
      <c r="AN44" s="18"/>
      <c r="AO44" s="18"/>
      <c r="AP44" s="18"/>
    </row>
    <row r="45" spans="1:42">
      <c r="H45" s="18"/>
      <c r="I45" s="18"/>
      <c r="J45" s="18"/>
      <c r="K45" s="18"/>
      <c r="L45" s="115"/>
      <c r="M45" s="116"/>
      <c r="N45" s="116"/>
      <c r="O45" s="116"/>
      <c r="P45" s="116"/>
      <c r="Q45" s="116"/>
      <c r="R45" s="116"/>
      <c r="S45" s="116"/>
      <c r="T45" s="116"/>
      <c r="U45" s="116"/>
      <c r="V45" s="116"/>
      <c r="W45" s="116"/>
      <c r="X45" s="18"/>
      <c r="Y45" s="18"/>
      <c r="Z45" s="18"/>
      <c r="AA45" s="18"/>
      <c r="AB45" s="18"/>
      <c r="AC45" s="18"/>
      <c r="AD45" s="18"/>
      <c r="AE45" s="18"/>
      <c r="AF45" s="18"/>
      <c r="AG45" s="18"/>
      <c r="AH45" s="18"/>
      <c r="AI45" s="18"/>
      <c r="AJ45" s="18"/>
      <c r="AK45" s="18"/>
      <c r="AL45" s="18"/>
      <c r="AM45" s="18"/>
      <c r="AN45" s="18"/>
      <c r="AO45" s="18"/>
      <c r="AP45" s="18"/>
    </row>
    <row r="46" spans="1:42" ht="18">
      <c r="B46" s="6" t="s">
        <v>211</v>
      </c>
      <c r="C46" s="6"/>
      <c r="D46" s="19"/>
      <c r="E46" s="19"/>
      <c r="F46" s="19"/>
      <c r="H46" s="18"/>
      <c r="I46" s="18"/>
      <c r="J46" s="18"/>
      <c r="K46" s="18"/>
      <c r="L46" s="115"/>
      <c r="M46" s="116"/>
      <c r="N46" s="116"/>
      <c r="O46" s="116"/>
      <c r="P46" s="116"/>
      <c r="Q46" s="116"/>
      <c r="R46" s="116"/>
      <c r="S46" s="116"/>
      <c r="T46" s="116"/>
      <c r="U46" s="116"/>
      <c r="V46" s="116"/>
      <c r="W46" s="116"/>
      <c r="X46" s="18"/>
      <c r="Y46" s="18"/>
      <c r="Z46" s="18"/>
      <c r="AA46" s="18"/>
      <c r="AB46" s="18"/>
      <c r="AC46" s="18"/>
      <c r="AD46" s="18"/>
      <c r="AE46" s="18"/>
      <c r="AF46" s="18"/>
      <c r="AG46" s="18"/>
      <c r="AH46" s="18"/>
      <c r="AI46" s="18"/>
      <c r="AJ46" s="18"/>
      <c r="AK46" s="18"/>
      <c r="AL46" s="18"/>
      <c r="AM46" s="18"/>
      <c r="AN46" s="18"/>
      <c r="AO46" s="18"/>
      <c r="AP46" s="18"/>
    </row>
    <row r="47" spans="1:42" ht="15">
      <c r="A47" s="2"/>
      <c r="B47" s="19"/>
      <c r="D47" s="19"/>
      <c r="E47" s="19"/>
      <c r="F47" s="19"/>
      <c r="H47" s="18"/>
      <c r="I47" s="18"/>
      <c r="J47" s="18"/>
      <c r="K47" s="18"/>
      <c r="L47" s="115"/>
      <c r="M47" s="116"/>
      <c r="N47" s="116"/>
      <c r="O47" s="116"/>
      <c r="P47" s="116"/>
      <c r="Q47" s="116"/>
      <c r="R47" s="116"/>
      <c r="S47" s="116"/>
      <c r="T47" s="116"/>
      <c r="U47" s="116"/>
      <c r="V47" s="116"/>
      <c r="W47" s="116"/>
      <c r="X47" s="18"/>
      <c r="Y47" s="18"/>
      <c r="Z47" s="18"/>
      <c r="AA47" s="18"/>
      <c r="AB47" s="18"/>
      <c r="AC47" s="18"/>
      <c r="AD47" s="18"/>
      <c r="AE47" s="18"/>
      <c r="AF47" s="18"/>
      <c r="AG47" s="18"/>
      <c r="AH47" s="18"/>
      <c r="AI47" s="18"/>
      <c r="AJ47" s="18"/>
      <c r="AK47" s="18"/>
      <c r="AL47" s="18"/>
      <c r="AM47" s="18"/>
      <c r="AN47" s="18"/>
      <c r="AO47" s="18"/>
      <c r="AP47" s="18"/>
    </row>
    <row r="48" spans="1:42" ht="15">
      <c r="A48" s="2"/>
      <c r="B48" s="11" t="s">
        <v>35</v>
      </c>
      <c r="C48" s="11" t="s">
        <v>94</v>
      </c>
      <c r="D48" s="11" t="s">
        <v>95</v>
      </c>
      <c r="E48" s="25" t="s">
        <v>219</v>
      </c>
      <c r="F48" s="25" t="e">
        <f>Preferences.AreaUnits</f>
        <v>#REF!</v>
      </c>
      <c r="H48" s="18"/>
      <c r="I48" s="18"/>
      <c r="J48" s="18"/>
      <c r="K48" s="18"/>
      <c r="L48" s="115"/>
      <c r="M48" s="116"/>
      <c r="N48" s="116"/>
      <c r="O48" s="116"/>
      <c r="P48" s="116"/>
      <c r="Q48" s="116"/>
      <c r="R48" s="116"/>
      <c r="S48" s="116"/>
      <c r="T48" s="116"/>
      <c r="U48" s="116"/>
      <c r="V48" s="116"/>
      <c r="W48" s="116"/>
      <c r="X48" s="18"/>
      <c r="Y48" s="18"/>
      <c r="Z48" s="18"/>
      <c r="AA48" s="18"/>
      <c r="AB48" s="18"/>
      <c r="AC48" s="18"/>
      <c r="AD48" s="18"/>
      <c r="AE48" s="18"/>
      <c r="AF48" s="18"/>
      <c r="AG48" s="18"/>
      <c r="AH48" s="18"/>
      <c r="AI48" s="18"/>
      <c r="AJ48" s="18"/>
      <c r="AK48" s="18"/>
      <c r="AL48" s="18"/>
      <c r="AM48" s="18"/>
      <c r="AN48" s="18"/>
      <c r="AO48" s="18"/>
      <c r="AP48" s="18"/>
    </row>
    <row r="49" spans="1:42" s="19" customFormat="1" ht="15">
      <c r="A49" s="2"/>
      <c r="B49" s="7" t="s">
        <v>212</v>
      </c>
      <c r="C49" s="7" t="s">
        <v>213</v>
      </c>
      <c r="D49" s="13" t="s">
        <v>214</v>
      </c>
      <c r="E49" s="8">
        <f>100^2</f>
        <v>10000</v>
      </c>
      <c r="F49" s="8" t="e">
        <f t="shared" ref="F49:F54" si="2">$E49/INDEX(Conversions.Area.m2, MATCH(F$48, Conversions.Area.Units, 0))</f>
        <v>#REF!</v>
      </c>
      <c r="H49" s="18"/>
      <c r="I49" s="18"/>
      <c r="J49" s="18"/>
      <c r="K49" s="18"/>
      <c r="L49" s="115"/>
      <c r="M49" s="116"/>
      <c r="N49" s="116"/>
      <c r="O49" s="116"/>
      <c r="P49" s="116"/>
      <c r="Q49" s="116"/>
      <c r="R49" s="116"/>
      <c r="S49" s="116"/>
      <c r="T49" s="116"/>
      <c r="U49" s="116"/>
      <c r="V49" s="116"/>
      <c r="W49" s="116"/>
      <c r="X49" s="18"/>
      <c r="Y49" s="18"/>
      <c r="Z49" s="18"/>
      <c r="AA49" s="18"/>
      <c r="AB49" s="18"/>
      <c r="AC49" s="18"/>
      <c r="AD49" s="18"/>
      <c r="AE49" s="18"/>
      <c r="AF49" s="18"/>
      <c r="AG49" s="18"/>
      <c r="AH49" s="18"/>
      <c r="AI49" s="18"/>
      <c r="AJ49" s="18"/>
      <c r="AK49" s="18"/>
      <c r="AL49" s="18"/>
      <c r="AM49" s="18"/>
      <c r="AN49" s="18"/>
      <c r="AO49" s="18"/>
      <c r="AP49" s="18"/>
    </row>
    <row r="50" spans="1:42" ht="15">
      <c r="A50" s="2"/>
      <c r="B50" s="7" t="s">
        <v>245</v>
      </c>
      <c r="C50" s="7" t="s">
        <v>246</v>
      </c>
      <c r="D50" s="13" t="s">
        <v>247</v>
      </c>
      <c r="E50" s="8">
        <f>E49*1000000</f>
        <v>10000000000</v>
      </c>
      <c r="F50" s="8" t="e">
        <f t="shared" si="2"/>
        <v>#REF!</v>
      </c>
      <c r="H50" s="133"/>
      <c r="I50" s="18"/>
      <c r="J50" s="18"/>
      <c r="K50" s="18"/>
      <c r="L50" s="115"/>
      <c r="M50" s="116"/>
      <c r="N50" s="116"/>
      <c r="O50" s="116"/>
      <c r="P50" s="116"/>
      <c r="Q50" s="116"/>
      <c r="R50" s="116"/>
      <c r="S50" s="116"/>
      <c r="T50" s="116"/>
      <c r="U50" s="116"/>
      <c r="V50" s="116"/>
      <c r="W50" s="116"/>
      <c r="X50" s="18"/>
      <c r="Y50" s="18"/>
      <c r="Z50" s="18"/>
      <c r="AA50" s="18"/>
      <c r="AB50" s="18"/>
      <c r="AC50" s="18"/>
      <c r="AD50" s="18"/>
      <c r="AE50" s="18"/>
      <c r="AF50" s="18"/>
      <c r="AG50" s="18"/>
      <c r="AH50" s="18"/>
      <c r="AI50" s="18"/>
      <c r="AJ50" s="18"/>
      <c r="AK50" s="18"/>
      <c r="AL50" s="18"/>
      <c r="AM50" s="18"/>
      <c r="AN50" s="18"/>
      <c r="AO50" s="18"/>
      <c r="AP50" s="18"/>
    </row>
    <row r="51" spans="1:42" ht="15">
      <c r="A51" s="2"/>
      <c r="B51" s="7" t="s">
        <v>216</v>
      </c>
      <c r="C51" s="7" t="s">
        <v>215</v>
      </c>
      <c r="D51" s="13" t="s">
        <v>217</v>
      </c>
      <c r="E51" s="8">
        <v>4046.8564224000002</v>
      </c>
      <c r="F51" s="8" t="e">
        <f t="shared" si="2"/>
        <v>#REF!</v>
      </c>
      <c r="H51" s="18"/>
      <c r="I51" s="18"/>
      <c r="J51" s="18"/>
      <c r="K51" s="18"/>
      <c r="L51" s="115"/>
      <c r="M51" s="116"/>
      <c r="N51" s="116"/>
      <c r="O51" s="116"/>
      <c r="P51" s="116"/>
      <c r="Q51" s="116"/>
      <c r="R51" s="116"/>
      <c r="S51" s="116"/>
      <c r="T51" s="116"/>
      <c r="U51" s="116"/>
      <c r="V51" s="116"/>
      <c r="W51" s="116"/>
      <c r="X51" s="18"/>
      <c r="Y51" s="18"/>
      <c r="Z51" s="18"/>
      <c r="AA51" s="18"/>
      <c r="AB51" s="18"/>
      <c r="AC51" s="18"/>
      <c r="AD51" s="18"/>
      <c r="AE51" s="18"/>
      <c r="AF51" s="18"/>
      <c r="AG51" s="18"/>
      <c r="AH51" s="18"/>
      <c r="AI51" s="18"/>
      <c r="AJ51" s="18"/>
      <c r="AK51" s="18"/>
      <c r="AL51" s="18"/>
      <c r="AM51" s="18"/>
      <c r="AN51" s="18"/>
      <c r="AO51" s="18"/>
      <c r="AP51" s="18"/>
    </row>
    <row r="52" spans="1:42" s="19" customFormat="1" ht="15">
      <c r="A52" s="2"/>
      <c r="B52" s="19" t="s">
        <v>218</v>
      </c>
      <c r="C52" s="19" t="s">
        <v>220</v>
      </c>
      <c r="D52" s="13" t="s">
        <v>222</v>
      </c>
      <c r="E52" s="8">
        <f>1000^2</f>
        <v>1000000</v>
      </c>
      <c r="F52" s="8" t="e">
        <f t="shared" si="2"/>
        <v>#REF!</v>
      </c>
      <c r="H52" s="18"/>
      <c r="I52" s="18"/>
      <c r="J52" s="18"/>
      <c r="K52" s="18"/>
      <c r="L52" s="115"/>
      <c r="M52" s="116"/>
      <c r="N52" s="116"/>
      <c r="O52" s="116"/>
      <c r="P52" s="116"/>
      <c r="Q52" s="116"/>
      <c r="R52" s="116"/>
      <c r="S52" s="116"/>
      <c r="T52" s="116"/>
      <c r="U52" s="116"/>
      <c r="V52" s="116"/>
      <c r="W52" s="116"/>
      <c r="X52" s="18"/>
      <c r="Y52" s="18"/>
      <c r="Z52" s="18"/>
      <c r="AA52" s="18"/>
      <c r="AB52" s="18"/>
      <c r="AC52" s="18"/>
      <c r="AD52" s="18"/>
      <c r="AE52" s="18"/>
      <c r="AF52" s="18"/>
      <c r="AG52" s="18"/>
      <c r="AH52" s="18"/>
      <c r="AI52" s="18"/>
      <c r="AJ52" s="18"/>
      <c r="AK52" s="18"/>
      <c r="AL52" s="18"/>
      <c r="AM52" s="18"/>
      <c r="AN52" s="18"/>
      <c r="AO52" s="18"/>
      <c r="AP52" s="18"/>
    </row>
    <row r="53" spans="1:42" ht="15">
      <c r="A53" s="2"/>
      <c r="B53" s="19" t="s">
        <v>219</v>
      </c>
      <c r="C53" s="19" t="s">
        <v>221</v>
      </c>
      <c r="D53" s="13" t="s">
        <v>223</v>
      </c>
      <c r="E53" s="8">
        <v>1</v>
      </c>
      <c r="F53" s="8" t="e">
        <f t="shared" si="2"/>
        <v>#REF!</v>
      </c>
      <c r="H53" s="18"/>
      <c r="I53" s="18"/>
      <c r="J53" s="18"/>
      <c r="K53" s="18"/>
      <c r="L53" s="115"/>
      <c r="M53" s="116"/>
      <c r="N53" s="116"/>
      <c r="O53" s="116"/>
      <c r="P53" s="116"/>
      <c r="Q53" s="116"/>
      <c r="R53" s="116"/>
      <c r="S53" s="116"/>
      <c r="T53" s="116"/>
      <c r="U53" s="116"/>
      <c r="V53" s="116"/>
      <c r="W53" s="116"/>
      <c r="X53" s="18"/>
      <c r="Y53" s="18"/>
      <c r="Z53" s="18"/>
      <c r="AA53" s="18"/>
      <c r="AB53" s="18"/>
      <c r="AC53" s="18"/>
      <c r="AD53" s="18"/>
      <c r="AE53" s="18"/>
      <c r="AF53" s="18"/>
      <c r="AG53" s="18"/>
      <c r="AH53" s="18"/>
      <c r="AI53" s="18"/>
      <c r="AJ53" s="18"/>
      <c r="AK53" s="18"/>
      <c r="AL53" s="18"/>
      <c r="AM53" s="18"/>
      <c r="AN53" s="18"/>
      <c r="AO53" s="18"/>
      <c r="AP53" s="18"/>
    </row>
    <row r="54" spans="1:42" s="19" customFormat="1" ht="15">
      <c r="A54" s="2"/>
      <c r="B54" s="29" t="s">
        <v>224</v>
      </c>
      <c r="C54" s="29" t="s">
        <v>224</v>
      </c>
      <c r="D54" s="30" t="s">
        <v>225</v>
      </c>
      <c r="E54" s="31">
        <f>20700*E52</f>
        <v>20700000000</v>
      </c>
      <c r="F54" s="31" t="e">
        <f t="shared" si="2"/>
        <v>#REF!</v>
      </c>
      <c r="H54" s="18"/>
      <c r="I54" s="18"/>
      <c r="J54" s="18"/>
      <c r="K54" s="18"/>
      <c r="L54" s="115"/>
      <c r="M54" s="116"/>
      <c r="N54" s="116"/>
      <c r="O54" s="116"/>
      <c r="P54" s="116"/>
      <c r="Q54" s="116"/>
      <c r="R54" s="116"/>
      <c r="S54" s="116"/>
      <c r="T54" s="116"/>
      <c r="U54" s="116"/>
      <c r="V54" s="116"/>
      <c r="W54" s="116"/>
      <c r="X54" s="18"/>
      <c r="Y54" s="18"/>
      <c r="Z54" s="18"/>
      <c r="AA54" s="18"/>
      <c r="AB54" s="18"/>
      <c r="AC54" s="18"/>
      <c r="AD54" s="18"/>
      <c r="AE54" s="18"/>
      <c r="AF54" s="18"/>
      <c r="AG54" s="18"/>
      <c r="AH54" s="18"/>
      <c r="AI54" s="18"/>
      <c r="AJ54" s="18"/>
      <c r="AK54" s="18"/>
      <c r="AL54" s="18"/>
      <c r="AM54" s="18"/>
      <c r="AN54" s="18"/>
      <c r="AO54" s="18"/>
      <c r="AP54" s="18"/>
    </row>
    <row r="55" spans="1:42">
      <c r="B55" s="17"/>
      <c r="C55" s="17"/>
      <c r="D55" s="60"/>
      <c r="E55" s="61"/>
      <c r="F55" s="61"/>
      <c r="H55" s="18"/>
      <c r="I55" s="18"/>
      <c r="J55" s="18"/>
      <c r="K55" s="18"/>
      <c r="L55" s="115"/>
      <c r="M55" s="116"/>
      <c r="N55" s="116"/>
      <c r="O55" s="116"/>
      <c r="P55" s="116"/>
      <c r="Q55" s="116"/>
      <c r="R55" s="116"/>
      <c r="S55" s="116"/>
      <c r="T55" s="116"/>
      <c r="U55" s="116"/>
      <c r="V55" s="116"/>
      <c r="W55" s="116"/>
      <c r="X55" s="18"/>
      <c r="Y55" s="18"/>
      <c r="Z55" s="18"/>
      <c r="AA55" s="18"/>
      <c r="AB55" s="18"/>
      <c r="AC55" s="18"/>
      <c r="AD55" s="18"/>
      <c r="AE55" s="18"/>
      <c r="AF55" s="18"/>
      <c r="AG55" s="18"/>
      <c r="AH55" s="18"/>
      <c r="AI55" s="18"/>
      <c r="AJ55" s="18"/>
      <c r="AK55" s="18"/>
      <c r="AL55" s="18"/>
      <c r="AM55" s="18"/>
      <c r="AN55" s="18"/>
      <c r="AO55" s="18"/>
      <c r="AP55" s="18"/>
    </row>
    <row r="56" spans="1:42" s="19" customFormat="1" ht="18">
      <c r="B56" s="6" t="s">
        <v>235</v>
      </c>
      <c r="F56"/>
      <c r="H56" s="18"/>
      <c r="I56" s="18"/>
      <c r="J56" s="18"/>
      <c r="K56" s="18"/>
      <c r="L56" s="115"/>
      <c r="M56" s="116"/>
      <c r="N56" s="116"/>
      <c r="O56" s="116"/>
      <c r="P56" s="116"/>
      <c r="Q56" s="116"/>
      <c r="R56" s="116"/>
      <c r="S56" s="116"/>
      <c r="T56" s="116"/>
      <c r="U56" s="116"/>
      <c r="V56" s="116"/>
      <c r="W56" s="116"/>
      <c r="X56" s="18"/>
      <c r="Y56" s="18"/>
      <c r="Z56" s="18"/>
      <c r="AA56" s="18"/>
      <c r="AB56" s="18"/>
      <c r="AC56" s="18"/>
      <c r="AD56" s="18"/>
      <c r="AE56" s="18"/>
      <c r="AF56" s="18"/>
      <c r="AG56" s="18"/>
      <c r="AH56" s="18"/>
      <c r="AI56" s="18"/>
      <c r="AJ56" s="18"/>
      <c r="AK56" s="18"/>
      <c r="AL56" s="18"/>
      <c r="AM56" s="18"/>
      <c r="AN56" s="18"/>
      <c r="AO56" s="18"/>
      <c r="AP56" s="18"/>
    </row>
    <row r="57" spans="1:42" ht="4.5" customHeight="1">
      <c r="A57" s="2"/>
      <c r="B57" s="6"/>
      <c r="D57" s="19"/>
      <c r="E57" s="19"/>
      <c r="F57" s="19"/>
      <c r="H57" s="18"/>
      <c r="I57" s="18"/>
      <c r="J57" s="18"/>
      <c r="K57" s="18"/>
      <c r="L57" s="115"/>
      <c r="M57" s="116"/>
      <c r="N57" s="116"/>
      <c r="O57" s="116"/>
      <c r="P57" s="116"/>
      <c r="Q57" s="116"/>
      <c r="R57" s="116"/>
      <c r="S57" s="116"/>
      <c r="T57" s="116"/>
      <c r="U57" s="116"/>
      <c r="V57" s="116"/>
      <c r="W57" s="116"/>
      <c r="X57" s="18"/>
      <c r="Y57" s="18"/>
      <c r="Z57" s="18"/>
      <c r="AA57" s="18"/>
      <c r="AB57" s="18"/>
      <c r="AC57" s="18"/>
      <c r="AD57" s="18"/>
      <c r="AE57" s="18"/>
      <c r="AF57" s="18"/>
      <c r="AG57" s="18"/>
      <c r="AH57" s="18"/>
      <c r="AI57" s="18"/>
      <c r="AJ57" s="18"/>
      <c r="AK57" s="18"/>
      <c r="AL57" s="18"/>
      <c r="AM57" s="18"/>
      <c r="AN57" s="18"/>
      <c r="AO57" s="18"/>
      <c r="AP57" s="18"/>
    </row>
    <row r="58" spans="1:42" ht="15">
      <c r="A58" s="2"/>
      <c r="B58" s="11" t="s">
        <v>238</v>
      </c>
      <c r="C58" s="11" t="s">
        <v>94</v>
      </c>
      <c r="D58" s="11" t="s">
        <v>95</v>
      </c>
      <c r="E58" s="25" t="s">
        <v>240</v>
      </c>
      <c r="F58" s="11" t="s">
        <v>239</v>
      </c>
      <c r="H58" s="18"/>
      <c r="I58" s="18"/>
      <c r="J58" s="18"/>
      <c r="K58" s="18"/>
      <c r="L58" s="115"/>
      <c r="M58" s="116"/>
      <c r="N58" s="116"/>
      <c r="O58" s="116"/>
      <c r="P58" s="116"/>
      <c r="Q58" s="116"/>
      <c r="R58" s="116"/>
      <c r="S58" s="116"/>
      <c r="T58" s="116"/>
      <c r="U58" s="116"/>
      <c r="V58" s="116"/>
      <c r="W58" s="116"/>
      <c r="X58" s="18"/>
      <c r="Y58" s="18"/>
      <c r="Z58" s="18"/>
      <c r="AA58" s="18"/>
      <c r="AB58" s="18"/>
      <c r="AC58" s="18"/>
      <c r="AD58" s="18"/>
      <c r="AE58" s="18"/>
      <c r="AF58" s="18"/>
      <c r="AG58" s="18"/>
      <c r="AH58" s="18"/>
      <c r="AI58" s="18"/>
      <c r="AJ58" s="18"/>
      <c r="AK58" s="18"/>
      <c r="AL58" s="18"/>
      <c r="AM58" s="18"/>
      <c r="AN58" s="18"/>
      <c r="AO58" s="18"/>
      <c r="AP58" s="18"/>
    </row>
    <row r="59" spans="1:42" ht="15">
      <c r="A59" s="2"/>
      <c r="B59" s="7" t="e">
        <f>Preferences.EnergyUnits</f>
        <v>#REF!</v>
      </c>
      <c r="C59" s="7" t="s">
        <v>236</v>
      </c>
      <c r="D59" s="13" t="s">
        <v>237</v>
      </c>
      <c r="E59" s="66" t="e">
        <f>(1/Unit.J)*(1/Unit.year)*Unit.W</f>
        <v>#REF!</v>
      </c>
      <c r="F59" s="67" t="e">
        <f>Preferences.PowerUnits</f>
        <v>#REF!</v>
      </c>
      <c r="H59" s="18"/>
      <c r="I59" s="18"/>
      <c r="J59" s="18"/>
      <c r="K59" s="18"/>
      <c r="L59" s="115"/>
      <c r="M59" s="116"/>
      <c r="N59" s="116"/>
      <c r="O59" s="116"/>
      <c r="P59" s="116"/>
      <c r="Q59" s="116"/>
      <c r="R59" s="116"/>
      <c r="S59" s="116"/>
      <c r="T59" s="116"/>
      <c r="U59" s="116"/>
      <c r="V59" s="116"/>
      <c r="W59" s="116"/>
      <c r="X59" s="18"/>
      <c r="Y59" s="18"/>
      <c r="Z59" s="18"/>
      <c r="AA59" s="18"/>
      <c r="AB59" s="18"/>
      <c r="AC59" s="18"/>
      <c r="AD59" s="18"/>
      <c r="AE59" s="18"/>
      <c r="AF59" s="18"/>
      <c r="AG59" s="18"/>
      <c r="AH59" s="18"/>
      <c r="AI59" s="18"/>
      <c r="AJ59" s="18"/>
      <c r="AK59" s="18"/>
      <c r="AL59" s="18"/>
      <c r="AM59" s="18"/>
      <c r="AN59" s="18"/>
      <c r="AO59" s="18"/>
      <c r="AP59" s="18"/>
    </row>
    <row r="60" spans="1:42" ht="15">
      <c r="A60" s="2"/>
      <c r="B60" s="67" t="e">
        <f>Preferences.PowerUnits</f>
        <v>#REF!</v>
      </c>
      <c r="C60" s="7" t="s">
        <v>241</v>
      </c>
      <c r="D60" s="13" t="s">
        <v>242</v>
      </c>
      <c r="E60" t="e">
        <f>(1/Unit.W)*Unit.year*Unit.J</f>
        <v>#REF!</v>
      </c>
      <c r="F60" s="33" t="e">
        <f>Preferences.EnergyUnits</f>
        <v>#REF!</v>
      </c>
      <c r="H60" s="18"/>
      <c r="I60" s="18"/>
      <c r="J60" s="18"/>
      <c r="K60" s="18"/>
      <c r="L60" s="115"/>
      <c r="M60" s="116"/>
      <c r="N60" s="116"/>
      <c r="O60" s="116"/>
      <c r="P60" s="116"/>
      <c r="Q60" s="116"/>
      <c r="R60" s="116"/>
      <c r="S60" s="116"/>
      <c r="T60" s="116"/>
      <c r="U60" s="116"/>
      <c r="V60" s="116"/>
      <c r="W60" s="116"/>
      <c r="X60" s="18"/>
      <c r="Y60" s="18"/>
      <c r="Z60" s="18"/>
      <c r="AA60" s="18"/>
      <c r="AB60" s="18"/>
      <c r="AC60" s="18"/>
      <c r="AD60" s="18"/>
      <c r="AE60" s="18"/>
      <c r="AF60" s="18"/>
      <c r="AG60" s="18"/>
      <c r="AH60" s="18"/>
      <c r="AI60" s="18"/>
      <c r="AJ60" s="18"/>
      <c r="AK60" s="18"/>
      <c r="AL60" s="18"/>
      <c r="AM60" s="18"/>
      <c r="AN60" s="18"/>
      <c r="AO60" s="18"/>
      <c r="AP60" s="18"/>
    </row>
    <row r="61" spans="1:42">
      <c r="B61" s="68" t="e">
        <f>Preferences.PowerUnits</f>
        <v>#REF!</v>
      </c>
      <c r="C61" s="54" t="s">
        <v>243</v>
      </c>
      <c r="D61" s="14" t="s">
        <v>244</v>
      </c>
      <c r="E61" s="54" t="e">
        <f>Unit.J/Unit.W</f>
        <v>#REF!</v>
      </c>
      <c r="F61" s="69" t="e">
        <f>Preferences.EnergyUnits&amp;"/s"</f>
        <v>#REF!</v>
      </c>
      <c r="L61" s="115"/>
      <c r="M61" s="116"/>
      <c r="N61" s="116"/>
      <c r="O61" s="116"/>
      <c r="P61" s="116"/>
      <c r="Q61" s="116"/>
      <c r="R61" s="116"/>
      <c r="S61" s="116"/>
      <c r="T61" s="116"/>
      <c r="U61" s="116"/>
      <c r="V61" s="116"/>
      <c r="W61" s="116"/>
      <c r="X61" s="18"/>
    </row>
    <row r="62" spans="1:42" s="96" customFormat="1">
      <c r="L62" s="115"/>
      <c r="M62" s="116"/>
      <c r="N62" s="116"/>
      <c r="O62" s="116"/>
      <c r="P62" s="116"/>
      <c r="Q62" s="116"/>
      <c r="R62" s="116"/>
      <c r="S62" s="116"/>
      <c r="T62" s="116"/>
      <c r="U62" s="116"/>
      <c r="V62" s="116"/>
      <c r="W62" s="116"/>
      <c r="X62" s="18"/>
    </row>
    <row r="63" spans="1:42" s="96" customFormat="1" ht="18">
      <c r="B63" s="6" t="s">
        <v>289</v>
      </c>
      <c r="C63" s="6"/>
      <c r="L63" s="115"/>
      <c r="M63" s="116"/>
      <c r="N63" s="116"/>
      <c r="O63" s="116"/>
      <c r="P63" s="116"/>
      <c r="Q63" s="116"/>
      <c r="R63" s="116"/>
      <c r="S63" s="116"/>
      <c r="T63" s="116"/>
      <c r="U63" s="116"/>
      <c r="V63" s="116"/>
      <c r="W63" s="116"/>
      <c r="X63" s="18"/>
    </row>
    <row r="64" spans="1:42" s="96" customFormat="1" ht="4.5" customHeight="1">
      <c r="L64" s="115"/>
      <c r="M64" s="116"/>
      <c r="N64" s="116"/>
      <c r="O64" s="116"/>
      <c r="P64" s="116"/>
      <c r="Q64" s="116"/>
      <c r="R64" s="116"/>
      <c r="S64" s="116"/>
      <c r="T64" s="116"/>
      <c r="U64" s="116"/>
      <c r="V64" s="116"/>
      <c r="W64" s="116"/>
      <c r="X64" s="18"/>
    </row>
    <row r="65" spans="2:24" s="96" customFormat="1">
      <c r="B65" s="11" t="s">
        <v>238</v>
      </c>
      <c r="C65" s="11" t="s">
        <v>94</v>
      </c>
      <c r="D65" s="11" t="s">
        <v>95</v>
      </c>
      <c r="E65" s="25" t="s">
        <v>240</v>
      </c>
      <c r="F65" s="11" t="s">
        <v>239</v>
      </c>
      <c r="L65" s="115"/>
      <c r="M65" s="116"/>
      <c r="N65" s="116"/>
      <c r="O65" s="116"/>
      <c r="P65" s="116"/>
      <c r="Q65" s="116"/>
      <c r="R65" s="116"/>
      <c r="S65" s="116"/>
      <c r="T65" s="116"/>
      <c r="U65" s="116"/>
      <c r="V65" s="116"/>
      <c r="W65" s="116"/>
      <c r="X65" s="18"/>
    </row>
    <row r="66" spans="2:24" s="96" customFormat="1">
      <c r="B66" s="96" t="s">
        <v>290</v>
      </c>
      <c r="C66" s="96" t="s">
        <v>291</v>
      </c>
      <c r="D66" s="96" t="s">
        <v>292</v>
      </c>
      <c r="E66" s="96">
        <v>4.5460900000000004</v>
      </c>
      <c r="F66" s="96" t="s">
        <v>293</v>
      </c>
      <c r="L66" s="115"/>
      <c r="M66" s="116"/>
      <c r="N66" s="116"/>
      <c r="O66" s="116"/>
      <c r="P66" s="116"/>
      <c r="Q66" s="116"/>
      <c r="R66" s="116"/>
      <c r="S66" s="116"/>
      <c r="T66" s="116"/>
      <c r="U66" s="116"/>
      <c r="V66" s="116"/>
      <c r="W66" s="116"/>
      <c r="X66" s="18"/>
    </row>
    <row r="67" spans="2:24" s="96" customFormat="1">
      <c r="B67" s="54" t="s">
        <v>294</v>
      </c>
      <c r="C67" s="54" t="s">
        <v>295</v>
      </c>
      <c r="D67" s="54" t="s">
        <v>296</v>
      </c>
      <c r="E67" s="54">
        <v>3.7854109999999999</v>
      </c>
      <c r="F67" s="54" t="s">
        <v>293</v>
      </c>
      <c r="L67" s="115"/>
      <c r="M67" s="116"/>
      <c r="N67" s="116"/>
      <c r="O67" s="116"/>
      <c r="P67" s="116"/>
      <c r="Q67" s="116"/>
      <c r="R67" s="116"/>
      <c r="S67" s="116"/>
      <c r="T67" s="116"/>
      <c r="U67" s="116"/>
      <c r="V67" s="116"/>
      <c r="W67" s="116"/>
      <c r="X67" s="18"/>
    </row>
    <row r="68" spans="2:24" s="96" customFormat="1">
      <c r="L68" s="115"/>
      <c r="M68" s="116"/>
      <c r="N68" s="116"/>
      <c r="O68" s="116"/>
      <c r="P68" s="116"/>
      <c r="Q68" s="116"/>
      <c r="R68" s="116"/>
      <c r="S68" s="116"/>
      <c r="T68" s="116"/>
      <c r="U68" s="116"/>
      <c r="V68" s="116"/>
      <c r="W68" s="116"/>
      <c r="X68" s="18"/>
    </row>
    <row r="69" spans="2:24" ht="18">
      <c r="B69" s="484" t="s">
        <v>261</v>
      </c>
      <c r="C69" s="6"/>
      <c r="D69" s="39" t="s">
        <v>989</v>
      </c>
      <c r="E69" s="79"/>
      <c r="F69" s="79"/>
      <c r="L69" s="115"/>
      <c r="M69" s="116"/>
      <c r="N69" s="116"/>
      <c r="O69" s="116"/>
      <c r="P69" s="116"/>
      <c r="Q69" s="116"/>
      <c r="R69" s="116"/>
      <c r="S69" s="116"/>
      <c r="T69" s="116"/>
      <c r="U69" s="116"/>
      <c r="V69" s="116"/>
      <c r="W69" s="116"/>
      <c r="X69" s="18"/>
    </row>
    <row r="70" spans="2:24">
      <c r="B70" s="79"/>
      <c r="C70" s="79"/>
      <c r="D70" s="79"/>
      <c r="E70" s="79"/>
      <c r="F70" s="79"/>
      <c r="L70" s="115"/>
      <c r="M70" s="116"/>
      <c r="N70" s="116"/>
      <c r="O70" s="116"/>
      <c r="P70" s="116"/>
      <c r="Q70" s="116"/>
      <c r="R70" s="116"/>
      <c r="S70" s="116"/>
      <c r="T70" s="116"/>
      <c r="U70" s="116"/>
      <c r="V70" s="116"/>
      <c r="W70" s="116"/>
      <c r="X70" s="18"/>
    </row>
    <row r="71" spans="2:24">
      <c r="B71" s="80" t="s">
        <v>35</v>
      </c>
      <c r="C71" s="81" t="s">
        <v>94</v>
      </c>
      <c r="D71" s="81" t="s">
        <v>95</v>
      </c>
      <c r="E71" s="82" t="e">
        <f>Preferences.moneyunits</f>
        <v>#REF!</v>
      </c>
      <c r="F71" s="83" t="s">
        <v>262</v>
      </c>
      <c r="L71" s="115"/>
      <c r="M71" s="116"/>
      <c r="N71" s="116"/>
      <c r="O71" s="116"/>
      <c r="P71" s="116"/>
      <c r="Q71" s="116"/>
      <c r="R71" s="116"/>
      <c r="S71" s="116"/>
      <c r="T71" s="116"/>
      <c r="U71" s="116"/>
      <c r="V71" s="116"/>
      <c r="W71" s="116"/>
      <c r="X71" s="18"/>
    </row>
    <row r="72" spans="2:24">
      <c r="B72" s="77" t="s">
        <v>263</v>
      </c>
      <c r="C72" s="7" t="s">
        <v>264</v>
      </c>
      <c r="D72" s="13" t="s">
        <v>265</v>
      </c>
      <c r="E72" s="63" t="e">
        <f t="shared" ref="E72:E79" si="3">$F72/INDEX(Conversions.Money.GBP, MATCH(E$71, Conversions.Money.Units, 0))</f>
        <v>#REF!</v>
      </c>
      <c r="F72" s="84">
        <v>1000000000000</v>
      </c>
      <c r="L72" s="115"/>
      <c r="M72" s="116"/>
      <c r="N72" s="116"/>
      <c r="O72" s="116"/>
      <c r="P72" s="116"/>
      <c r="Q72" s="116"/>
      <c r="R72" s="116"/>
      <c r="S72" s="116"/>
      <c r="T72" s="116"/>
      <c r="U72" s="116"/>
      <c r="V72" s="116"/>
      <c r="W72" s="116"/>
      <c r="X72" s="18"/>
    </row>
    <row r="73" spans="2:24">
      <c r="B73" s="77" t="s">
        <v>266</v>
      </c>
      <c r="C73" s="7" t="s">
        <v>267</v>
      </c>
      <c r="D73" s="13" t="s">
        <v>268</v>
      </c>
      <c r="E73" s="63" t="e">
        <f t="shared" si="3"/>
        <v>#REF!</v>
      </c>
      <c r="F73" s="84">
        <v>1000000000</v>
      </c>
      <c r="L73" s="115"/>
      <c r="M73" s="116"/>
      <c r="N73" s="116"/>
      <c r="O73" s="116"/>
      <c r="P73" s="116"/>
      <c r="Q73" s="116"/>
      <c r="R73" s="116"/>
      <c r="S73" s="116"/>
      <c r="T73" s="116"/>
      <c r="U73" s="116"/>
      <c r="V73" s="116"/>
      <c r="W73" s="116"/>
      <c r="X73" s="18"/>
    </row>
    <row r="74" spans="2:24">
      <c r="B74" s="77" t="s">
        <v>269</v>
      </c>
      <c r="C74" s="7" t="s">
        <v>270</v>
      </c>
      <c r="D74" s="13" t="s">
        <v>271</v>
      </c>
      <c r="E74" s="63" t="e">
        <f t="shared" si="3"/>
        <v>#REF!</v>
      </c>
      <c r="F74" s="84">
        <v>1000000</v>
      </c>
      <c r="L74" s="115"/>
      <c r="M74" s="116"/>
      <c r="N74" s="116"/>
      <c r="O74" s="116"/>
      <c r="P74" s="116"/>
      <c r="Q74" s="116"/>
      <c r="R74" s="116"/>
      <c r="S74" s="116"/>
      <c r="T74" s="116"/>
      <c r="U74" s="116"/>
      <c r="V74" s="116"/>
      <c r="W74" s="116"/>
      <c r="X74" s="18"/>
    </row>
    <row r="75" spans="2:24">
      <c r="B75" s="77" t="s">
        <v>272</v>
      </c>
      <c r="C75" s="7" t="s">
        <v>273</v>
      </c>
      <c r="D75" s="13" t="s">
        <v>274</v>
      </c>
      <c r="E75" s="63" t="e">
        <f t="shared" si="3"/>
        <v>#REF!</v>
      </c>
      <c r="F75" s="84">
        <v>1000</v>
      </c>
      <c r="L75" s="115"/>
      <c r="M75" s="116"/>
      <c r="N75" s="116"/>
      <c r="O75" s="116"/>
      <c r="P75" s="116"/>
      <c r="Q75" s="116"/>
      <c r="R75" s="116"/>
      <c r="S75" s="116"/>
      <c r="T75" s="116"/>
      <c r="U75" s="116"/>
      <c r="V75" s="116"/>
      <c r="W75" s="116"/>
      <c r="X75" s="18"/>
    </row>
    <row r="76" spans="2:24">
      <c r="B76" s="77" t="s">
        <v>286</v>
      </c>
      <c r="C76" s="7" t="s">
        <v>287</v>
      </c>
      <c r="D76" s="13" t="s">
        <v>288</v>
      </c>
      <c r="E76" s="63" t="e">
        <f t="shared" si="3"/>
        <v>#REF!</v>
      </c>
      <c r="F76" s="84">
        <f>1/1.59</f>
        <v>0.62893081761006286</v>
      </c>
      <c r="L76" s="115"/>
      <c r="M76" s="116"/>
      <c r="N76" s="116"/>
      <c r="O76" s="116"/>
      <c r="P76" s="116"/>
      <c r="Q76" s="116"/>
      <c r="R76" s="116"/>
      <c r="S76" s="116"/>
      <c r="T76" s="116"/>
      <c r="U76" s="116"/>
      <c r="V76" s="116"/>
      <c r="W76" s="116"/>
      <c r="X76" s="18"/>
    </row>
    <row r="77" spans="2:24">
      <c r="B77" s="77" t="s">
        <v>331</v>
      </c>
      <c r="C77" s="7" t="s">
        <v>280</v>
      </c>
      <c r="D77" s="13" t="s">
        <v>281</v>
      </c>
      <c r="E77" s="63" t="e">
        <f t="shared" si="3"/>
        <v>#REF!</v>
      </c>
      <c r="F77" s="84">
        <f>1/1.6</f>
        <v>0.625</v>
      </c>
      <c r="L77" s="115"/>
      <c r="M77" s="116"/>
      <c r="N77" s="116"/>
      <c r="O77" s="116"/>
      <c r="P77" s="116"/>
      <c r="Q77" s="116"/>
      <c r="R77" s="116"/>
      <c r="S77" s="116"/>
      <c r="T77" s="116"/>
      <c r="U77" s="116"/>
      <c r="V77" s="116"/>
      <c r="W77" s="116"/>
      <c r="X77" s="18"/>
    </row>
    <row r="78" spans="2:24" s="104" customFormat="1">
      <c r="B78" s="77" t="s">
        <v>332</v>
      </c>
      <c r="C78" s="7" t="s">
        <v>333</v>
      </c>
      <c r="D78" s="13" t="s">
        <v>334</v>
      </c>
      <c r="E78" s="63" t="e">
        <f t="shared" si="3"/>
        <v>#REF!</v>
      </c>
      <c r="F78" s="84">
        <f>1/1.546</f>
        <v>0.64683053040103489</v>
      </c>
      <c r="L78" s="115"/>
      <c r="M78" s="116"/>
      <c r="N78" s="116"/>
      <c r="O78" s="116"/>
      <c r="P78" s="116"/>
      <c r="Q78" s="116"/>
      <c r="R78" s="116"/>
      <c r="S78" s="116"/>
      <c r="T78" s="116"/>
      <c r="U78" s="116"/>
      <c r="V78" s="116"/>
      <c r="W78" s="116"/>
      <c r="X78" s="18"/>
    </row>
    <row r="79" spans="2:24">
      <c r="B79" s="85" t="s">
        <v>262</v>
      </c>
      <c r="C79" s="9" t="s">
        <v>275</v>
      </c>
      <c r="D79" s="14" t="s">
        <v>276</v>
      </c>
      <c r="E79" s="65" t="e">
        <f t="shared" si="3"/>
        <v>#REF!</v>
      </c>
      <c r="F79" s="86">
        <v>1</v>
      </c>
      <c r="L79" s="115"/>
      <c r="M79" s="116"/>
      <c r="N79" s="116"/>
      <c r="O79" s="116"/>
      <c r="P79" s="116"/>
      <c r="Q79" s="116"/>
      <c r="R79" s="116"/>
      <c r="S79" s="116"/>
      <c r="T79" s="116"/>
      <c r="U79" s="116"/>
      <c r="V79" s="116"/>
      <c r="W79" s="116"/>
      <c r="X79" s="18"/>
    </row>
    <row r="80" spans="2:24">
      <c r="L80" s="115"/>
      <c r="M80" s="116"/>
      <c r="N80" s="116"/>
      <c r="O80" s="116"/>
      <c r="P80" s="116"/>
      <c r="Q80" s="116"/>
      <c r="R80" s="116"/>
      <c r="S80" s="116"/>
      <c r="T80" s="116"/>
      <c r="U80" s="116"/>
      <c r="V80" s="116"/>
      <c r="W80" s="116"/>
      <c r="X80" s="18"/>
    </row>
    <row r="81" spans="2:24" ht="18">
      <c r="B81" s="484" t="s">
        <v>323</v>
      </c>
      <c r="C81" s="39"/>
      <c r="D81" s="485" t="s">
        <v>988</v>
      </c>
      <c r="E81" s="79"/>
      <c r="F81" s="79"/>
      <c r="L81" s="115"/>
      <c r="M81" s="116"/>
      <c r="N81" s="116"/>
      <c r="O81" s="116"/>
      <c r="P81" s="116"/>
      <c r="Q81" s="116"/>
      <c r="R81" s="116"/>
      <c r="S81" s="116"/>
      <c r="T81" s="116"/>
      <c r="U81" s="116"/>
      <c r="V81" s="116"/>
      <c r="W81" s="116"/>
      <c r="X81" s="18"/>
    </row>
    <row r="82" spans="2:24">
      <c r="B82" s="79"/>
      <c r="C82" s="79"/>
      <c r="D82" s="79"/>
      <c r="E82" s="79"/>
      <c r="F82" s="79"/>
      <c r="L82" s="115"/>
      <c r="M82" s="116"/>
      <c r="N82" s="116"/>
      <c r="O82" s="116"/>
      <c r="P82" s="116"/>
      <c r="Q82" s="116"/>
      <c r="R82" s="116"/>
      <c r="S82" s="116"/>
      <c r="T82" s="116"/>
      <c r="U82" s="116"/>
      <c r="V82" s="116"/>
      <c r="W82" s="116"/>
      <c r="X82" s="18"/>
    </row>
    <row r="83" spans="2:24">
      <c r="B83" s="100" t="s">
        <v>324</v>
      </c>
      <c r="C83" s="70"/>
      <c r="D83" s="71"/>
      <c r="E83" s="79"/>
      <c r="F83" s="79"/>
      <c r="L83" s="115"/>
      <c r="M83" s="116"/>
      <c r="N83" s="116"/>
      <c r="O83" s="116"/>
      <c r="P83" s="116"/>
      <c r="Q83" s="116"/>
      <c r="R83" s="116"/>
      <c r="S83" s="116"/>
      <c r="T83" s="116"/>
      <c r="U83" s="116"/>
      <c r="V83" s="116"/>
      <c r="W83" s="116"/>
      <c r="X83" s="18"/>
    </row>
    <row r="84" spans="2:24">
      <c r="B84" s="72"/>
      <c r="C84" s="103"/>
      <c r="D84" s="73"/>
      <c r="E84" s="79"/>
      <c r="F84" s="79"/>
      <c r="L84" s="115"/>
      <c r="M84" s="116"/>
      <c r="N84" s="116"/>
      <c r="O84" s="116"/>
      <c r="P84" s="116"/>
      <c r="Q84" s="116"/>
      <c r="R84" s="116"/>
      <c r="S84" s="116"/>
      <c r="T84" s="116"/>
      <c r="U84" s="116"/>
      <c r="V84" s="116"/>
      <c r="W84" s="116"/>
      <c r="X84" s="18"/>
    </row>
    <row r="85" spans="2:24">
      <c r="B85" s="72" t="s">
        <v>304</v>
      </c>
      <c r="C85" s="103">
        <v>57.915999999999997</v>
      </c>
      <c r="D85" s="73">
        <f t="shared" ref="D85:D106" si="4">1+(($C$105-C85)/C85)</f>
        <v>1.7266385800124318</v>
      </c>
      <c r="E85" s="79"/>
      <c r="F85" s="79"/>
      <c r="L85" s="115"/>
      <c r="M85" s="116"/>
      <c r="N85" s="116"/>
      <c r="O85" s="116"/>
      <c r="P85" s="116"/>
      <c r="Q85" s="116"/>
      <c r="R85" s="116"/>
      <c r="S85" s="116"/>
      <c r="T85" s="116"/>
      <c r="U85" s="116"/>
      <c r="V85" s="116"/>
      <c r="W85" s="116"/>
      <c r="X85" s="18"/>
    </row>
    <row r="86" spans="2:24">
      <c r="B86" s="72" t="s">
        <v>305</v>
      </c>
      <c r="C86" s="103">
        <v>61.656999999999996</v>
      </c>
      <c r="D86" s="73">
        <f t="shared" si="4"/>
        <v>1.6218758616215516</v>
      </c>
      <c r="E86" s="79"/>
      <c r="F86" s="79"/>
      <c r="L86" s="115"/>
      <c r="M86" s="116"/>
      <c r="N86" s="116"/>
      <c r="O86" s="116"/>
      <c r="P86" s="116"/>
      <c r="Q86" s="116"/>
      <c r="R86" s="116"/>
      <c r="S86" s="116"/>
      <c r="T86" s="116"/>
      <c r="U86" s="116"/>
      <c r="V86" s="116"/>
      <c r="W86" s="116"/>
      <c r="X86" s="18"/>
    </row>
    <row r="87" spans="2:24">
      <c r="B87" s="72" t="s">
        <v>306</v>
      </c>
      <c r="C87" s="103">
        <v>63.975000000000001</v>
      </c>
      <c r="D87" s="73">
        <f t="shared" si="4"/>
        <v>1.5631105900742477</v>
      </c>
      <c r="E87" s="79"/>
      <c r="F87" s="79"/>
      <c r="L87" s="115"/>
      <c r="M87" s="116"/>
      <c r="N87" s="116"/>
      <c r="O87" s="116"/>
      <c r="P87" s="116"/>
      <c r="Q87" s="116"/>
      <c r="R87" s="116"/>
      <c r="S87" s="116"/>
      <c r="T87" s="116"/>
      <c r="U87" s="116"/>
      <c r="V87" s="116"/>
      <c r="W87" s="116"/>
      <c r="X87" s="18"/>
    </row>
    <row r="88" spans="2:24">
      <c r="B88" s="72" t="s">
        <v>307</v>
      </c>
      <c r="C88" s="103">
        <v>65.814999999999998</v>
      </c>
      <c r="D88" s="73">
        <f t="shared" si="4"/>
        <v>1.5194104687381298</v>
      </c>
      <c r="E88" s="79"/>
      <c r="F88" s="79"/>
      <c r="L88" s="115"/>
      <c r="M88" s="116"/>
      <c r="N88" s="116"/>
      <c r="O88" s="116"/>
      <c r="P88" s="116"/>
      <c r="Q88" s="116"/>
      <c r="R88" s="116"/>
      <c r="S88" s="116"/>
      <c r="T88" s="116"/>
      <c r="U88" s="116"/>
      <c r="V88" s="116"/>
      <c r="W88" s="116"/>
      <c r="X88" s="18"/>
    </row>
    <row r="89" spans="2:24">
      <c r="B89" s="72" t="s">
        <v>308</v>
      </c>
      <c r="C89" s="103">
        <v>66.855999999999995</v>
      </c>
      <c r="D89" s="73">
        <f t="shared" si="4"/>
        <v>1.4957520641378486</v>
      </c>
      <c r="E89" s="79"/>
      <c r="F89" s="79"/>
      <c r="L89" s="115"/>
      <c r="M89" s="116"/>
      <c r="N89" s="116"/>
      <c r="O89" s="116"/>
      <c r="P89" s="116"/>
      <c r="Q89" s="116"/>
      <c r="R89" s="116"/>
      <c r="S89" s="116"/>
      <c r="T89" s="116"/>
      <c r="U89" s="116"/>
      <c r="V89" s="116"/>
      <c r="W89" s="116"/>
      <c r="X89" s="18"/>
    </row>
    <row r="90" spans="2:24">
      <c r="B90" s="72" t="s">
        <v>309</v>
      </c>
      <c r="C90" s="103">
        <v>68.647000000000006</v>
      </c>
      <c r="D90" s="73">
        <f t="shared" si="4"/>
        <v>1.4567278977959706</v>
      </c>
      <c r="E90" s="79"/>
      <c r="F90" s="79"/>
      <c r="L90" s="115"/>
      <c r="M90" s="116"/>
      <c r="N90" s="116"/>
      <c r="O90" s="116"/>
      <c r="P90" s="116"/>
      <c r="Q90" s="116"/>
      <c r="R90" s="116"/>
      <c r="S90" s="116"/>
      <c r="T90" s="116"/>
      <c r="U90" s="116"/>
      <c r="V90" s="116"/>
      <c r="W90" s="116"/>
      <c r="X90" s="18"/>
    </row>
    <row r="91" spans="2:24">
      <c r="B91" s="72" t="s">
        <v>310</v>
      </c>
      <c r="C91" s="103">
        <v>71.131</v>
      </c>
      <c r="D91" s="73">
        <f t="shared" si="4"/>
        <v>1.4058567994264104</v>
      </c>
      <c r="E91" s="88"/>
      <c r="F91" s="88"/>
      <c r="L91" s="115"/>
      <c r="M91" s="116"/>
      <c r="N91" s="116"/>
      <c r="O91" s="116"/>
      <c r="P91" s="116"/>
      <c r="Q91" s="116"/>
      <c r="R91" s="116"/>
      <c r="S91" s="116"/>
      <c r="T91" s="116"/>
      <c r="U91" s="116"/>
      <c r="V91" s="116"/>
      <c r="W91" s="116"/>
      <c r="X91" s="18"/>
    </row>
    <row r="92" spans="2:24">
      <c r="B92" s="72" t="s">
        <v>311</v>
      </c>
      <c r="C92" s="103">
        <v>73.114000000000004</v>
      </c>
      <c r="D92" s="73">
        <f t="shared" si="4"/>
        <v>1.3677271110867959</v>
      </c>
      <c r="E92" s="96"/>
      <c r="F92" s="96"/>
      <c r="L92" s="115"/>
      <c r="M92" s="116"/>
      <c r="N92" s="116"/>
      <c r="O92" s="116"/>
      <c r="P92" s="116"/>
      <c r="Q92" s="116"/>
      <c r="R92" s="116"/>
      <c r="S92" s="116"/>
      <c r="T92" s="116"/>
      <c r="U92" s="116"/>
      <c r="V92" s="116"/>
      <c r="W92" s="116"/>
      <c r="X92" s="18"/>
    </row>
    <row r="93" spans="2:24">
      <c r="B93" s="72" t="s">
        <v>312</v>
      </c>
      <c r="C93" s="103">
        <v>74.734999999999999</v>
      </c>
      <c r="D93" s="73">
        <f t="shared" si="4"/>
        <v>1.3380611493945274</v>
      </c>
      <c r="E93" s="87"/>
      <c r="F93" s="87"/>
      <c r="L93" s="115"/>
      <c r="M93" s="116"/>
      <c r="N93" s="116"/>
      <c r="O93" s="116"/>
      <c r="P93" s="116"/>
      <c r="Q93" s="116"/>
      <c r="R93" s="116"/>
      <c r="S93" s="116"/>
      <c r="T93" s="116"/>
      <c r="U93" s="116"/>
      <c r="V93" s="116"/>
      <c r="W93" s="116"/>
      <c r="X93" s="18"/>
    </row>
    <row r="94" spans="2:24">
      <c r="B94" s="72" t="s">
        <v>313</v>
      </c>
      <c r="C94" s="103">
        <v>76.304000000000002</v>
      </c>
      <c r="D94" s="73">
        <f t="shared" si="4"/>
        <v>1.3105472845460264</v>
      </c>
      <c r="E94" s="79"/>
      <c r="F94" s="79"/>
      <c r="L94" s="115"/>
      <c r="M94" s="116"/>
      <c r="N94" s="116"/>
      <c r="O94" s="116"/>
      <c r="P94" s="116"/>
      <c r="Q94" s="116"/>
      <c r="R94" s="116"/>
      <c r="S94" s="116"/>
      <c r="T94" s="116"/>
      <c r="U94" s="116"/>
      <c r="V94" s="116"/>
      <c r="W94" s="116"/>
      <c r="X94" s="18"/>
    </row>
    <row r="95" spans="2:24">
      <c r="B95" s="72" t="s">
        <v>314</v>
      </c>
      <c r="C95" s="103">
        <v>77.207999999999998</v>
      </c>
      <c r="D95" s="73">
        <f t="shared" si="4"/>
        <v>1.2952025696818983</v>
      </c>
      <c r="E95" s="79"/>
      <c r="F95" s="79"/>
      <c r="L95" s="115"/>
      <c r="M95" s="116"/>
      <c r="N95" s="116"/>
      <c r="O95" s="116"/>
      <c r="P95" s="116"/>
      <c r="Q95" s="116"/>
      <c r="R95" s="116"/>
      <c r="S95" s="116"/>
      <c r="T95" s="116"/>
      <c r="U95" s="116"/>
      <c r="V95" s="116"/>
      <c r="W95" s="116"/>
      <c r="X95" s="18"/>
    </row>
    <row r="96" spans="2:24">
      <c r="B96" s="72" t="s">
        <v>315</v>
      </c>
      <c r="C96" s="103">
        <v>78.849000000000004</v>
      </c>
      <c r="D96" s="73">
        <f t="shared" si="4"/>
        <v>1.2682469023069411</v>
      </c>
      <c r="E96" s="79"/>
      <c r="F96" s="79"/>
      <c r="L96" s="18"/>
      <c r="M96" s="18"/>
      <c r="N96" s="18"/>
      <c r="O96" s="18"/>
      <c r="P96" s="18"/>
      <c r="Q96" s="18"/>
      <c r="R96" s="18"/>
      <c r="S96" s="18"/>
      <c r="T96" s="18"/>
      <c r="U96" s="18"/>
      <c r="V96" s="18"/>
      <c r="W96" s="18"/>
      <c r="X96" s="18"/>
    </row>
    <row r="97" spans="2:24">
      <c r="B97" s="72" t="s">
        <v>316</v>
      </c>
      <c r="C97" s="103">
        <v>81.290999999999997</v>
      </c>
      <c r="D97" s="73">
        <f t="shared" si="4"/>
        <v>1.2301484789214059</v>
      </c>
      <c r="E97" s="79"/>
      <c r="F97" s="79"/>
      <c r="L97" s="18"/>
      <c r="M97" s="18"/>
      <c r="N97" s="18"/>
      <c r="O97" s="18"/>
      <c r="P97" s="18"/>
      <c r="Q97" s="18"/>
      <c r="R97" s="18"/>
      <c r="S97" s="18"/>
      <c r="T97" s="18"/>
      <c r="U97" s="18"/>
      <c r="V97" s="18"/>
      <c r="W97" s="18"/>
      <c r="X97" s="18"/>
    </row>
    <row r="98" spans="2:24">
      <c r="B98" s="72" t="s">
        <v>317</v>
      </c>
      <c r="C98" s="103">
        <v>83.789000000000001</v>
      </c>
      <c r="D98" s="73">
        <f t="shared" si="4"/>
        <v>1.1934740837102722</v>
      </c>
      <c r="E98" s="79"/>
      <c r="F98" s="79"/>
    </row>
    <row r="99" spans="2:24">
      <c r="B99" s="72" t="s">
        <v>318</v>
      </c>
      <c r="C99" s="103">
        <v>85.9</v>
      </c>
      <c r="D99" s="73">
        <f t="shared" si="4"/>
        <v>1.1641443538998835</v>
      </c>
      <c r="E99" s="79"/>
      <c r="F99" s="79"/>
    </row>
    <row r="100" spans="2:24">
      <c r="B100" s="72" t="s">
        <v>319</v>
      </c>
      <c r="C100" s="103">
        <v>87.644999999999996</v>
      </c>
      <c r="D100" s="73">
        <f t="shared" si="4"/>
        <v>1.1409663985395631</v>
      </c>
      <c r="E100" s="98"/>
      <c r="F100" s="98"/>
    </row>
    <row r="101" spans="2:24">
      <c r="B101" s="72" t="s">
        <v>320</v>
      </c>
      <c r="C101" s="103">
        <v>90.32</v>
      </c>
      <c r="D101" s="73">
        <f t="shared" si="4"/>
        <v>1.1071744906997343</v>
      </c>
      <c r="E101" s="98"/>
      <c r="F101" s="98"/>
    </row>
    <row r="102" spans="2:24">
      <c r="B102" s="72" t="s">
        <v>132</v>
      </c>
      <c r="C102" s="103">
        <v>93.022999999999996</v>
      </c>
      <c r="D102" s="73">
        <f t="shared" si="4"/>
        <v>1.0750029562581298</v>
      </c>
      <c r="E102" s="79"/>
      <c r="F102" s="79"/>
    </row>
    <row r="103" spans="2:24">
      <c r="B103" s="72" t="s">
        <v>321</v>
      </c>
      <c r="C103" s="103">
        <v>95.783000000000001</v>
      </c>
      <c r="D103" s="73">
        <f t="shared" si="4"/>
        <v>1.0440266017978137</v>
      </c>
      <c r="E103" s="79"/>
      <c r="F103" s="79"/>
    </row>
    <row r="104" spans="2:24">
      <c r="B104" s="72" t="s">
        <v>322</v>
      </c>
      <c r="C104" s="103">
        <v>97.167000000000002</v>
      </c>
      <c r="D104" s="73">
        <f t="shared" si="4"/>
        <v>1.0291559891732789</v>
      </c>
      <c r="E104" s="79"/>
      <c r="F104" s="79"/>
    </row>
    <row r="105" spans="2:24">
      <c r="B105" s="72" t="s">
        <v>133</v>
      </c>
      <c r="C105" s="103">
        <v>100</v>
      </c>
      <c r="D105" s="73">
        <f t="shared" si="4"/>
        <v>1</v>
      </c>
      <c r="E105" s="79"/>
      <c r="F105" s="79"/>
    </row>
    <row r="106" spans="2:24" s="104" customFormat="1">
      <c r="B106" s="105">
        <v>2011</v>
      </c>
      <c r="C106" s="106">
        <v>103</v>
      </c>
      <c r="D106" s="107">
        <f t="shared" si="4"/>
        <v>0.970873786407767</v>
      </c>
    </row>
    <row r="107" spans="2:24">
      <c r="B107" s="79"/>
      <c r="C107" s="79"/>
      <c r="D107" s="79"/>
      <c r="E107" s="79"/>
      <c r="F107" s="79"/>
    </row>
    <row r="108" spans="2:24">
      <c r="B108" s="99"/>
      <c r="C108" s="79"/>
      <c r="D108" s="79"/>
      <c r="E108" s="79"/>
      <c r="F108" s="79"/>
    </row>
  </sheetData>
  <mergeCells count="6">
    <mergeCell ref="T22:U22"/>
    <mergeCell ref="N21:O21"/>
    <mergeCell ref="P21:Q21"/>
    <mergeCell ref="N22:O22"/>
    <mergeCell ref="P22:Q22"/>
    <mergeCell ref="R22:S22"/>
  </mergeCells>
  <dataValidations count="1">
    <dataValidation type="list" allowBlank="1" showInputMessage="1" showErrorMessage="1" sqref="I4 L4">
      <formula1>Conversions.Energy.Units</formula1>
    </dataValidation>
  </dataValidation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2" enableFormatConditionsCalculation="0">
    <tabColor theme="8" tint="0.39997558519241921"/>
    <pageSetUpPr autoPageBreaks="0"/>
  </sheetPr>
  <dimension ref="A1:AW142"/>
  <sheetViews>
    <sheetView topLeftCell="A103" zoomScale="85" zoomScaleNormal="85" zoomScalePageLayoutView="85" workbookViewId="0">
      <selection activeCell="C142" sqref="C142"/>
    </sheetView>
    <sheetView workbookViewId="1"/>
  </sheetViews>
  <sheetFormatPr baseColWidth="10" defaultColWidth="8.83203125" defaultRowHeight="13" x14ac:dyDescent="0"/>
  <cols>
    <col min="1" max="1" width="2.83203125" style="216" customWidth="1"/>
    <col min="2" max="2" width="35" style="216" customWidth="1"/>
    <col min="3" max="3" width="26.33203125" style="216" customWidth="1"/>
    <col min="4" max="4" width="14.5" style="216" customWidth="1"/>
    <col min="5" max="5" width="18.6640625" style="216" bestFit="1" customWidth="1"/>
    <col min="6" max="8" width="14.1640625" style="216" customWidth="1"/>
    <col min="9" max="9" width="11.5" style="216" bestFit="1" customWidth="1"/>
    <col min="10" max="10" width="17" style="216" customWidth="1"/>
    <col min="11" max="11" width="12.33203125" style="216" bestFit="1" customWidth="1"/>
    <col min="12" max="13" width="8.83203125" style="216"/>
    <col min="14" max="14" width="13.5" style="216" customWidth="1"/>
    <col min="15" max="15" width="13.1640625" style="216" customWidth="1"/>
    <col min="16" max="18" width="8.83203125" style="216"/>
    <col min="19" max="19" width="20.5" style="216" customWidth="1"/>
    <col min="20" max="20" width="10.83203125" style="216" customWidth="1"/>
    <col min="21" max="21" width="10.5" style="216" customWidth="1"/>
    <col min="22" max="22" width="8.83203125" style="216"/>
    <col min="23" max="23" width="11.5" style="216" customWidth="1"/>
    <col min="24" max="24" width="8.83203125" style="216"/>
    <col min="25" max="25" width="11.5" style="216" customWidth="1"/>
    <col min="26" max="26" width="8.83203125" style="216"/>
    <col min="27" max="27" width="9.5" style="216" customWidth="1"/>
    <col min="28" max="28" width="8.83203125" style="216"/>
    <col min="29" max="29" width="11.6640625" style="216" customWidth="1"/>
    <col min="30" max="16384" width="8.83203125" style="216"/>
  </cols>
  <sheetData>
    <row r="1" spans="1:48">
      <c r="B1" s="216" t="s">
        <v>325</v>
      </c>
      <c r="AG1" s="216" t="s">
        <v>917</v>
      </c>
      <c r="AL1" s="216">
        <v>7</v>
      </c>
      <c r="AM1" s="216">
        <v>8</v>
      </c>
      <c r="AN1" s="216">
        <v>9</v>
      </c>
      <c r="AO1" s="216">
        <v>10</v>
      </c>
      <c r="AP1" s="216">
        <v>11</v>
      </c>
      <c r="AQ1" s="216">
        <v>12</v>
      </c>
      <c r="AR1" s="216">
        <v>13</v>
      </c>
      <c r="AS1" s="216">
        <v>14</v>
      </c>
      <c r="AT1" s="216">
        <v>15</v>
      </c>
      <c r="AU1" s="216">
        <v>16</v>
      </c>
      <c r="AV1" s="216">
        <v>17</v>
      </c>
    </row>
    <row r="2" spans="1:48">
      <c r="AF2" s="216">
        <v>16</v>
      </c>
      <c r="AG2" s="216" t="s">
        <v>916</v>
      </c>
      <c r="AH2" s="216" t="s">
        <v>915</v>
      </c>
      <c r="AI2" s="216" t="s">
        <v>914</v>
      </c>
      <c r="AJ2" s="216" t="s">
        <v>913</v>
      </c>
      <c r="AK2" s="216" t="s">
        <v>912</v>
      </c>
      <c r="AL2" s="216" t="s">
        <v>911</v>
      </c>
      <c r="AM2" s="216" t="s">
        <v>910</v>
      </c>
      <c r="AN2" s="216" t="s">
        <v>909</v>
      </c>
      <c r="AO2" s="216" t="s">
        <v>908</v>
      </c>
      <c r="AP2" s="216" t="s">
        <v>907</v>
      </c>
      <c r="AQ2" s="216" t="s">
        <v>906</v>
      </c>
      <c r="AR2" s="216" t="s">
        <v>905</v>
      </c>
      <c r="AS2" s="216" t="s">
        <v>904</v>
      </c>
      <c r="AT2" s="216" t="s">
        <v>903</v>
      </c>
      <c r="AU2" s="216" t="s">
        <v>902</v>
      </c>
      <c r="AV2" s="216" t="s">
        <v>901</v>
      </c>
    </row>
    <row r="3" spans="1:48">
      <c r="AG3" s="216" t="s">
        <v>900</v>
      </c>
      <c r="AH3" s="216" t="s">
        <v>899</v>
      </c>
      <c r="AI3" s="216" t="s">
        <v>898</v>
      </c>
      <c r="AJ3" s="216" t="s">
        <v>897</v>
      </c>
      <c r="AK3" s="216" t="s">
        <v>896</v>
      </c>
      <c r="AL3" s="216" t="s">
        <v>895</v>
      </c>
      <c r="AM3" s="216" t="s">
        <v>894</v>
      </c>
      <c r="AN3" s="216" t="s">
        <v>893</v>
      </c>
      <c r="AO3" s="216" t="s">
        <v>892</v>
      </c>
      <c r="AP3" s="216" t="s">
        <v>891</v>
      </c>
      <c r="AQ3" s="216" t="s">
        <v>890</v>
      </c>
      <c r="AR3" s="216" t="s">
        <v>889</v>
      </c>
      <c r="AS3" s="216" t="s">
        <v>888</v>
      </c>
      <c r="AT3" s="216" t="s">
        <v>887</v>
      </c>
      <c r="AU3" s="216" t="s">
        <v>886</v>
      </c>
      <c r="AV3" s="216" t="s">
        <v>885</v>
      </c>
    </row>
    <row r="4" spans="1:48" ht="18" customHeight="1">
      <c r="B4" s="221" t="s">
        <v>89</v>
      </c>
      <c r="O4" s="221"/>
      <c r="AF4" s="216" t="s">
        <v>884</v>
      </c>
      <c r="AG4" s="216">
        <v>0</v>
      </c>
      <c r="AH4" s="216">
        <v>0</v>
      </c>
      <c r="AI4" s="216">
        <v>0</v>
      </c>
      <c r="AJ4" s="216">
        <v>0</v>
      </c>
      <c r="AK4" s="216">
        <v>0</v>
      </c>
      <c r="AL4" s="216">
        <v>0</v>
      </c>
      <c r="AM4" s="216">
        <v>0</v>
      </c>
      <c r="AN4" s="216">
        <v>0</v>
      </c>
      <c r="AO4" s="216">
        <v>0</v>
      </c>
      <c r="AP4" s="216">
        <v>0</v>
      </c>
      <c r="AQ4" s="216">
        <v>0</v>
      </c>
      <c r="AR4" s="216">
        <v>0</v>
      </c>
      <c r="AS4" s="216">
        <v>0</v>
      </c>
      <c r="AT4" s="216">
        <v>0</v>
      </c>
      <c r="AU4" s="216">
        <v>0</v>
      </c>
      <c r="AV4" s="216">
        <v>0</v>
      </c>
    </row>
    <row r="5" spans="1:48" ht="20.25" customHeight="1">
      <c r="B5" s="217"/>
      <c r="C5" s="216" t="e">
        <f>[0]!Preferences.EnergyUnits</f>
        <v>#REF!</v>
      </c>
      <c r="E5" s="217"/>
      <c r="N5" s="217"/>
      <c r="O5" s="217"/>
      <c r="AF5" s="216" t="s">
        <v>883</v>
      </c>
      <c r="AG5" s="216">
        <v>0</v>
      </c>
      <c r="AH5" s="216">
        <v>0</v>
      </c>
      <c r="AI5" s="216">
        <v>0</v>
      </c>
      <c r="AJ5" s="216">
        <v>0</v>
      </c>
      <c r="AK5" s="216">
        <v>0</v>
      </c>
      <c r="AL5" s="216">
        <v>0</v>
      </c>
      <c r="AM5" s="216">
        <v>0</v>
      </c>
      <c r="AN5" s="216">
        <v>0</v>
      </c>
      <c r="AO5" s="216">
        <v>0</v>
      </c>
      <c r="AP5" s="216">
        <v>0</v>
      </c>
      <c r="AQ5" s="216">
        <v>0</v>
      </c>
      <c r="AR5" s="216">
        <v>0</v>
      </c>
      <c r="AS5" s="216">
        <v>0</v>
      </c>
      <c r="AT5" s="216">
        <v>0</v>
      </c>
      <c r="AU5" s="216">
        <v>0</v>
      </c>
      <c r="AV5" s="216">
        <v>0</v>
      </c>
    </row>
    <row r="6" spans="1:48" ht="18.75" customHeight="1">
      <c r="B6" s="217"/>
      <c r="E6" s="221" t="s">
        <v>112</v>
      </c>
      <c r="K6" s="223" t="e">
        <f>"per " &amp; Preferences.EnergyUnits</f>
        <v>#REF!</v>
      </c>
      <c r="N6" s="221" t="s">
        <v>116</v>
      </c>
      <c r="O6" s="217"/>
      <c r="AF6" s="216" t="s">
        <v>882</v>
      </c>
      <c r="AG6" s="216">
        <v>0</v>
      </c>
      <c r="AH6" s="216">
        <v>0</v>
      </c>
      <c r="AI6" s="216">
        <v>0</v>
      </c>
      <c r="AJ6" s="216">
        <v>0</v>
      </c>
      <c r="AK6" s="216">
        <v>0</v>
      </c>
      <c r="AL6" s="216">
        <v>0</v>
      </c>
      <c r="AM6" s="216">
        <v>0</v>
      </c>
      <c r="AN6" s="216">
        <v>0</v>
      </c>
      <c r="AO6" s="216">
        <v>0</v>
      </c>
      <c r="AP6" s="216">
        <v>0</v>
      </c>
      <c r="AQ6" s="216">
        <v>0</v>
      </c>
      <c r="AR6" s="216">
        <v>0</v>
      </c>
      <c r="AS6" s="216">
        <v>0</v>
      </c>
      <c r="AT6" s="216">
        <v>0</v>
      </c>
      <c r="AU6" s="216">
        <v>0</v>
      </c>
      <c r="AV6" s="216">
        <v>0</v>
      </c>
    </row>
    <row r="7" spans="1:48" ht="18.75" customHeight="1">
      <c r="B7" s="229" t="s">
        <v>85</v>
      </c>
      <c r="C7" s="239" t="e">
        <f>Preferences.EnergyUnits &amp; " / kg"</f>
        <v>#REF!</v>
      </c>
      <c r="E7" s="11" t="s">
        <v>115</v>
      </c>
      <c r="F7" s="25" t="s">
        <v>128</v>
      </c>
      <c r="G7" s="25" t="s">
        <v>129</v>
      </c>
      <c r="H7" s="25" t="s">
        <v>130</v>
      </c>
      <c r="I7" s="230" t="s">
        <v>881</v>
      </c>
      <c r="J7" s="230" t="s">
        <v>880</v>
      </c>
      <c r="K7" s="230"/>
      <c r="N7" s="229" t="s">
        <v>9</v>
      </c>
      <c r="O7" s="229" t="s">
        <v>117</v>
      </c>
      <c r="AF7" s="216" t="s">
        <v>411</v>
      </c>
      <c r="AG7" s="216">
        <v>0</v>
      </c>
      <c r="AH7" s="216">
        <v>0</v>
      </c>
      <c r="AI7" s="216">
        <v>0</v>
      </c>
      <c r="AJ7" s="216">
        <v>0</v>
      </c>
      <c r="AK7" s="216">
        <v>0</v>
      </c>
      <c r="AL7" s="216">
        <v>0</v>
      </c>
      <c r="AM7" s="216">
        <v>0</v>
      </c>
      <c r="AN7" s="216">
        <v>0</v>
      </c>
      <c r="AO7" s="216">
        <v>0</v>
      </c>
      <c r="AP7" s="216">
        <v>0</v>
      </c>
      <c r="AQ7" s="216">
        <v>0</v>
      </c>
      <c r="AR7" s="216">
        <v>0</v>
      </c>
      <c r="AS7" s="216">
        <v>0</v>
      </c>
      <c r="AT7" s="216">
        <v>0</v>
      </c>
      <c r="AU7" s="216">
        <v>0</v>
      </c>
      <c r="AV7" s="216">
        <v>0</v>
      </c>
    </row>
    <row r="8" spans="1:48" ht="15">
      <c r="A8" s="225"/>
      <c r="B8" s="222" t="s">
        <v>81</v>
      </c>
      <c r="C8" s="234">
        <v>2.6100000000000002E-8</v>
      </c>
      <c r="E8" s="7" t="s">
        <v>113</v>
      </c>
      <c r="F8" s="21" t="e">
        <f xml:space="preserve"> 1/Unit.PJ *  0.09625</f>
        <v>#REF!</v>
      </c>
      <c r="G8" s="258" t="e">
        <f xml:space="preserve"> 1/Unit.PJ * 0.000001 * GWP.CH4</f>
        <v>#REF!</v>
      </c>
      <c r="H8" s="258" t="e">
        <f xml:space="preserve"> 1/Unit.PJ * 0.0000014 *GWP.N2O</f>
        <v>#REF!</v>
      </c>
      <c r="N8" s="222" t="s">
        <v>118</v>
      </c>
      <c r="O8" s="222">
        <v>1</v>
      </c>
      <c r="AF8" s="216" t="s">
        <v>879</v>
      </c>
      <c r="AG8" s="216">
        <v>0</v>
      </c>
      <c r="AH8" s="216">
        <v>0</v>
      </c>
      <c r="AI8" s="216">
        <v>0</v>
      </c>
      <c r="AJ8" s="216">
        <v>0</v>
      </c>
      <c r="AK8" s="216">
        <v>0</v>
      </c>
      <c r="AL8" s="216">
        <v>0</v>
      </c>
      <c r="AM8" s="216">
        <v>0</v>
      </c>
      <c r="AN8" s="216">
        <v>0</v>
      </c>
      <c r="AO8" s="216">
        <v>0</v>
      </c>
      <c r="AP8" s="216">
        <v>0</v>
      </c>
      <c r="AQ8" s="216">
        <v>0</v>
      </c>
      <c r="AR8" s="216">
        <v>0</v>
      </c>
      <c r="AS8" s="216">
        <v>0</v>
      </c>
      <c r="AT8" s="216">
        <v>0</v>
      </c>
      <c r="AU8" s="216">
        <v>0</v>
      </c>
      <c r="AV8" s="216">
        <v>0</v>
      </c>
    </row>
    <row r="9" spans="1:48" ht="15">
      <c r="A9" s="225"/>
      <c r="B9" s="222" t="s">
        <v>84</v>
      </c>
      <c r="C9" s="234">
        <v>2.9799999999999999E-8</v>
      </c>
      <c r="E9" s="257" t="s">
        <v>840</v>
      </c>
      <c r="F9" s="21" t="e">
        <f xml:space="preserve"> 1/Unit.PJ * 0.0946</f>
        <v>#REF!</v>
      </c>
      <c r="G9" s="21" t="e">
        <f xml:space="preserve"> 1/Unit.PJ *  0.000001 * GWP.CH4</f>
        <v>#REF!</v>
      </c>
      <c r="H9" s="21" t="e">
        <f xml:space="preserve"> 1/Unit.PJ * 0.0000015 * GWP.N2O</f>
        <v>#REF!</v>
      </c>
      <c r="I9" s="232" t="e">
        <f>((E60/1000)/Unit.PJ)*GWP.SOX</f>
        <v>#REF!</v>
      </c>
      <c r="J9" s="232" t="e">
        <f>((E61/1000)/Unit.PJ)*GWP.NOX</f>
        <v>#REF!</v>
      </c>
      <c r="N9" s="222" t="s">
        <v>119</v>
      </c>
      <c r="O9" s="222">
        <v>21</v>
      </c>
      <c r="AF9" s="216" t="s">
        <v>410</v>
      </c>
      <c r="AG9" s="216">
        <v>0</v>
      </c>
      <c r="AH9" s="216">
        <v>0</v>
      </c>
      <c r="AI9" s="216">
        <v>0</v>
      </c>
      <c r="AJ9" s="216">
        <v>0</v>
      </c>
      <c r="AK9" s="216">
        <v>0</v>
      </c>
      <c r="AL9" s="216">
        <v>0</v>
      </c>
      <c r="AM9" s="216">
        <v>0</v>
      </c>
      <c r="AN9" s="216">
        <v>0</v>
      </c>
      <c r="AO9" s="216">
        <v>0</v>
      </c>
      <c r="AP9" s="216">
        <v>0</v>
      </c>
      <c r="AQ9" s="216">
        <v>0</v>
      </c>
      <c r="AR9" s="216">
        <v>0</v>
      </c>
      <c r="AS9" s="216">
        <v>0</v>
      </c>
      <c r="AT9" s="216">
        <v>0</v>
      </c>
      <c r="AU9" s="216">
        <v>0</v>
      </c>
      <c r="AV9" s="216">
        <v>0</v>
      </c>
    </row>
    <row r="10" spans="1:48" ht="15">
      <c r="A10" s="225"/>
      <c r="B10" s="222" t="s">
        <v>79</v>
      </c>
      <c r="C10" s="234">
        <v>2.48E-8</v>
      </c>
      <c r="E10" s="7" t="s">
        <v>75</v>
      </c>
      <c r="F10" s="21" t="e">
        <f xml:space="preserve"> 1/Unit.PJ * 0.0561</f>
        <v>#REF!</v>
      </c>
      <c r="G10" s="21" t="e">
        <f xml:space="preserve"> 1/Unit.PJ * 0.000001 * GWP.CH4</f>
        <v>#REF!</v>
      </c>
      <c r="H10" s="21" t="e">
        <f xml:space="preserve"> 1/Unit.PJ * 0.0000001 * GWP.N2O</f>
        <v>#REF!</v>
      </c>
      <c r="I10" s="232" t="e">
        <f>((H60/1000)/Unit.PJ)*GWP.SOX</f>
        <v>#REF!</v>
      </c>
      <c r="J10" s="232" t="e">
        <f>((H61/1000)/Unit.PJ)*GWP.NOX</f>
        <v>#REF!</v>
      </c>
      <c r="N10" s="222" t="s">
        <v>120</v>
      </c>
      <c r="O10" s="222">
        <v>310</v>
      </c>
      <c r="AF10" s="216" t="s">
        <v>404</v>
      </c>
      <c r="AG10" s="216">
        <v>96.25</v>
      </c>
      <c r="AH10" s="216">
        <v>1E-3</v>
      </c>
      <c r="AI10" s="216">
        <v>1.4E-3</v>
      </c>
      <c r="AJ10" s="216">
        <v>0.62619999999999998</v>
      </c>
      <c r="AK10" s="216">
        <v>0.3</v>
      </c>
      <c r="AL10" s="216">
        <v>0.02</v>
      </c>
      <c r="AM10" s="216">
        <v>5.0000000000000001E-3</v>
      </c>
      <c r="AN10" s="216">
        <v>0</v>
      </c>
      <c r="AO10" s="216">
        <v>0</v>
      </c>
      <c r="AP10" s="216">
        <v>0</v>
      </c>
      <c r="AQ10" s="216">
        <v>0</v>
      </c>
      <c r="AR10" s="216">
        <v>0</v>
      </c>
      <c r="AS10" s="216">
        <v>0</v>
      </c>
      <c r="AT10" s="216">
        <v>0</v>
      </c>
      <c r="AU10" s="216">
        <v>0</v>
      </c>
      <c r="AV10" s="216">
        <v>0</v>
      </c>
    </row>
    <row r="11" spans="1:48" ht="15">
      <c r="A11" s="225"/>
      <c r="B11" s="227" t="s">
        <v>80</v>
      </c>
      <c r="C11" s="237">
        <v>3.2600000000000001E-8</v>
      </c>
      <c r="E11" s="7" t="s">
        <v>73</v>
      </c>
      <c r="F11" s="259" t="e">
        <f>(44/12)*6.273/1000/1000000/Unit.therm</f>
        <v>#REF!</v>
      </c>
      <c r="G11" s="55">
        <v>0</v>
      </c>
      <c r="H11" s="55">
        <v>0</v>
      </c>
      <c r="N11" s="222" t="s">
        <v>121</v>
      </c>
      <c r="O11" s="248" t="s">
        <v>124</v>
      </c>
      <c r="AF11" s="216" t="s">
        <v>405</v>
      </c>
      <c r="AG11" s="216">
        <v>94.6</v>
      </c>
      <c r="AH11" s="216">
        <v>1E-3</v>
      </c>
      <c r="AI11" s="216">
        <v>1.5E-3</v>
      </c>
      <c r="AJ11" s="216">
        <v>0</v>
      </c>
      <c r="AK11" s="216">
        <v>0</v>
      </c>
      <c r="AL11" s="216">
        <v>0</v>
      </c>
      <c r="AM11" s="216">
        <v>0</v>
      </c>
      <c r="AN11" s="216">
        <v>0</v>
      </c>
      <c r="AO11" s="216">
        <v>0</v>
      </c>
      <c r="AP11" s="216">
        <v>0</v>
      </c>
      <c r="AQ11" s="216">
        <v>0</v>
      </c>
      <c r="AR11" s="216">
        <v>0</v>
      </c>
      <c r="AS11" s="216">
        <v>0</v>
      </c>
      <c r="AT11" s="216">
        <v>0</v>
      </c>
      <c r="AU11" s="216">
        <v>0</v>
      </c>
      <c r="AV11" s="216">
        <v>0</v>
      </c>
    </row>
    <row r="12" spans="1:48" ht="15">
      <c r="A12" s="225"/>
      <c r="B12" s="222"/>
      <c r="C12" s="228"/>
      <c r="E12" s="7" t="s">
        <v>1028</v>
      </c>
      <c r="F12" s="508" t="e">
        <f>(E57/1000)*Unit.PJ</f>
        <v>#REF!</v>
      </c>
      <c r="G12" s="21" t="e">
        <f xml:space="preserve"> 1/Unit.PJ * 0.000003 * GWP.CH4</f>
        <v>#REF!</v>
      </c>
      <c r="H12" s="21" t="e">
        <f xml:space="preserve"> 1/Unit.PJ * 0.0000006 *GWP.N2O</f>
        <v>#REF!</v>
      </c>
      <c r="N12" s="222" t="s">
        <v>122</v>
      </c>
      <c r="O12" s="248" t="s">
        <v>125</v>
      </c>
      <c r="AF12" s="216" t="s">
        <v>878</v>
      </c>
      <c r="AG12" s="216">
        <v>96.25</v>
      </c>
      <c r="AH12" s="216">
        <v>1E-3</v>
      </c>
      <c r="AI12" s="216">
        <v>1.4E-3</v>
      </c>
      <c r="AJ12" s="216">
        <v>0.62619999999999998</v>
      </c>
      <c r="AK12" s="216">
        <v>0.3</v>
      </c>
      <c r="AL12" s="216">
        <v>0.02</v>
      </c>
      <c r="AM12" s="216">
        <v>5.0000000000000001E-3</v>
      </c>
      <c r="AN12" s="216">
        <v>0</v>
      </c>
      <c r="AO12" s="216">
        <v>0</v>
      </c>
      <c r="AP12" s="216">
        <v>0</v>
      </c>
      <c r="AQ12" s="216">
        <v>0</v>
      </c>
      <c r="AR12" s="216">
        <v>0</v>
      </c>
      <c r="AS12" s="216">
        <v>0</v>
      </c>
      <c r="AT12" s="216">
        <v>0</v>
      </c>
      <c r="AU12" s="216">
        <v>0</v>
      </c>
      <c r="AV12" s="216">
        <v>0</v>
      </c>
    </row>
    <row r="13" spans="1:48" ht="15">
      <c r="A13" s="225"/>
      <c r="B13" s="243" t="s">
        <v>166</v>
      </c>
      <c r="C13" s="242" t="e">
        <f>Preferences.EnergyUnits &amp; " / kg"</f>
        <v>#REF!</v>
      </c>
      <c r="E13" s="15" t="s">
        <v>923</v>
      </c>
      <c r="F13" s="21" t="e">
        <f xml:space="preserve"> 1/Unit.PJ * 0.0774</f>
        <v>#REF!</v>
      </c>
      <c r="G13" s="21" t="e">
        <f xml:space="preserve"> 1/Unit.PJ * 0.000003 * GWP.CH4</f>
        <v>#REF!</v>
      </c>
      <c r="H13" s="21" t="e">
        <f xml:space="preserve"> 1/Unit.PJ * 0.0000006 * GWP.N2O</f>
        <v>#REF!</v>
      </c>
      <c r="N13" s="231" t="s">
        <v>352</v>
      </c>
      <c r="O13" s="246">
        <f>1/32</f>
        <v>3.125E-2</v>
      </c>
      <c r="AF13" s="216" t="s">
        <v>877</v>
      </c>
      <c r="AG13" s="216">
        <v>96.25</v>
      </c>
      <c r="AH13" s="216">
        <v>1E-3</v>
      </c>
      <c r="AI13" s="216">
        <v>1.4E-3</v>
      </c>
      <c r="AJ13" s="216">
        <v>0.62619999999999998</v>
      </c>
      <c r="AK13" s="216">
        <v>0.3</v>
      </c>
      <c r="AL13" s="216">
        <v>0.02</v>
      </c>
      <c r="AM13" s="216">
        <v>5.0000000000000001E-3</v>
      </c>
      <c r="AN13" s="216">
        <v>0</v>
      </c>
      <c r="AO13" s="216">
        <v>0</v>
      </c>
      <c r="AP13" s="216">
        <v>0</v>
      </c>
      <c r="AQ13" s="216">
        <v>0</v>
      </c>
      <c r="AR13" s="216">
        <v>0</v>
      </c>
      <c r="AS13" s="216">
        <v>0</v>
      </c>
      <c r="AT13" s="216">
        <v>0</v>
      </c>
      <c r="AU13" s="216">
        <v>0</v>
      </c>
      <c r="AV13" s="216">
        <v>0</v>
      </c>
    </row>
    <row r="14" spans="1:48" ht="15">
      <c r="A14" s="225"/>
      <c r="B14" s="247" t="s">
        <v>188</v>
      </c>
      <c r="C14" s="234">
        <v>4.5654068825728568E-8</v>
      </c>
      <c r="E14" s="9" t="s">
        <v>362</v>
      </c>
      <c r="F14" s="22" t="e">
        <f xml:space="preserve"> 1/Unit.PJ * 0.0631</f>
        <v>#REF!</v>
      </c>
      <c r="G14" s="22" t="e">
        <f xml:space="preserve"> 1/Unit.PJ * 0.000003 * GWP.CH4</f>
        <v>#REF!</v>
      </c>
      <c r="H14" s="22" t="e">
        <f xml:space="preserve"> 1/Unit.PJ * 0.0000001 * GWP.N2O</f>
        <v>#REF!</v>
      </c>
      <c r="N14" s="231" t="s">
        <v>328</v>
      </c>
      <c r="O14" s="246">
        <f>1/32</f>
        <v>3.125E-2</v>
      </c>
      <c r="AF14" s="216" t="s">
        <v>876</v>
      </c>
      <c r="AG14" s="216">
        <v>0</v>
      </c>
      <c r="AH14" s="216">
        <v>0</v>
      </c>
      <c r="AI14" s="216">
        <v>0</v>
      </c>
      <c r="AJ14" s="216">
        <v>0</v>
      </c>
      <c r="AK14" s="216">
        <v>0</v>
      </c>
      <c r="AL14" s="216">
        <v>0</v>
      </c>
      <c r="AM14" s="216">
        <v>0</v>
      </c>
      <c r="AN14" s="216">
        <v>0</v>
      </c>
      <c r="AO14" s="216">
        <v>96.25</v>
      </c>
      <c r="AP14" s="216">
        <v>1E-3</v>
      </c>
      <c r="AQ14" s="216">
        <v>1.4E-3</v>
      </c>
      <c r="AR14" s="216">
        <v>0.62619999999999998</v>
      </c>
      <c r="AS14" s="216">
        <v>0.3</v>
      </c>
      <c r="AT14" s="216">
        <v>0.02</v>
      </c>
      <c r="AU14" s="216">
        <v>5.0000000000000001E-3</v>
      </c>
      <c r="AV14" s="216">
        <v>0</v>
      </c>
    </row>
    <row r="15" spans="1:48" ht="17">
      <c r="A15" s="225"/>
      <c r="B15" s="222" t="s">
        <v>167</v>
      </c>
      <c r="C15" s="234">
        <v>4.6057503582440446E-8</v>
      </c>
      <c r="E15" s="222" t="s">
        <v>75</v>
      </c>
      <c r="F15" s="234" t="e">
        <f>0.184/1000000000/Unit.kWh</f>
        <v>#REF!</v>
      </c>
      <c r="G15" s="234" t="e">
        <f>(5.49 / 57516) * EF.NaturalGas.CO2 * GWP.CH4</f>
        <v>#REF!</v>
      </c>
      <c r="H15" s="234" t="e">
        <f>(0.4 / 57516) *EF.NaturalGas.CO2 * GWP.N2O</f>
        <v>#REF!</v>
      </c>
      <c r="N15" s="227" t="s">
        <v>123</v>
      </c>
      <c r="O15" s="245">
        <v>23900</v>
      </c>
      <c r="AF15" s="216" t="s">
        <v>875</v>
      </c>
      <c r="AG15" s="216">
        <v>96.25</v>
      </c>
      <c r="AH15" s="216">
        <v>1E-3</v>
      </c>
      <c r="AI15" s="216">
        <v>1.4E-3</v>
      </c>
      <c r="AJ15" s="216">
        <v>0.62619999999999998</v>
      </c>
      <c r="AK15" s="216">
        <v>0.3</v>
      </c>
      <c r="AL15" s="216">
        <v>0.02</v>
      </c>
      <c r="AM15" s="216">
        <v>5.0000000000000001E-3</v>
      </c>
      <c r="AN15" s="216">
        <v>0</v>
      </c>
      <c r="AO15" s="216">
        <v>0</v>
      </c>
      <c r="AP15" s="216">
        <v>0</v>
      </c>
      <c r="AQ15" s="216">
        <v>0</v>
      </c>
      <c r="AR15" s="216">
        <v>0</v>
      </c>
      <c r="AS15" s="216">
        <v>0</v>
      </c>
      <c r="AT15" s="216">
        <v>0</v>
      </c>
      <c r="AU15" s="216">
        <v>0</v>
      </c>
      <c r="AV15" s="216">
        <v>0</v>
      </c>
    </row>
    <row r="16" spans="1:48" ht="15">
      <c r="A16" s="225"/>
      <c r="B16" s="222" t="s">
        <v>170</v>
      </c>
      <c r="C16" s="234">
        <v>4.7093080557851468E-8</v>
      </c>
      <c r="E16" s="222" t="s">
        <v>73</v>
      </c>
      <c r="F16" s="234" t="e">
        <f>(44/12)*6.273/1000/1000000/Unit.therm</f>
        <v>#REF!</v>
      </c>
      <c r="G16" s="234"/>
      <c r="H16" s="234"/>
      <c r="N16" s="240" t="s">
        <v>126</v>
      </c>
      <c r="AF16" s="216" t="s">
        <v>874</v>
      </c>
      <c r="AG16" s="216">
        <v>0</v>
      </c>
      <c r="AH16" s="216">
        <v>0</v>
      </c>
      <c r="AI16" s="216">
        <v>0</v>
      </c>
      <c r="AJ16" s="216">
        <v>0</v>
      </c>
      <c r="AK16" s="216">
        <v>0</v>
      </c>
      <c r="AL16" s="216">
        <v>0</v>
      </c>
      <c r="AM16" s="216">
        <v>0</v>
      </c>
      <c r="AN16" s="216">
        <v>0</v>
      </c>
      <c r="AO16" s="216">
        <v>0</v>
      </c>
      <c r="AP16" s="216">
        <v>0</v>
      </c>
      <c r="AQ16" s="216">
        <v>0</v>
      </c>
      <c r="AR16" s="216">
        <v>0</v>
      </c>
      <c r="AS16" s="216">
        <v>0</v>
      </c>
      <c r="AT16" s="216">
        <v>0</v>
      </c>
      <c r="AU16" s="216">
        <v>0</v>
      </c>
      <c r="AV16" s="216">
        <v>0</v>
      </c>
    </row>
    <row r="17" spans="1:48" ht="15">
      <c r="A17" s="225"/>
      <c r="B17" s="222" t="s">
        <v>171</v>
      </c>
      <c r="C17" s="234">
        <v>4.5546736463231571E-8</v>
      </c>
      <c r="E17" s="54" t="s">
        <v>934</v>
      </c>
      <c r="F17" s="22" t="e">
        <f xml:space="preserve"> 1/Unit.PJ * 0.0917</f>
        <v>#REF!</v>
      </c>
      <c r="G17" s="22" t="e">
        <f xml:space="preserve"> 1/Unit.PJ * 0.00003 * GWP.CH4</f>
        <v>#REF!</v>
      </c>
      <c r="H17" s="22" t="e">
        <f xml:space="preserve"> 1/Unit.PJ * 0.000004 * GWP.N2O</f>
        <v>#REF!</v>
      </c>
      <c r="N17" s="217" t="s">
        <v>127</v>
      </c>
      <c r="AF17" s="216" t="s">
        <v>873</v>
      </c>
      <c r="AG17" s="216">
        <v>0</v>
      </c>
      <c r="AH17" s="216">
        <v>0</v>
      </c>
      <c r="AI17" s="216">
        <v>0</v>
      </c>
      <c r="AJ17" s="216">
        <v>0</v>
      </c>
      <c r="AK17" s="216">
        <v>0</v>
      </c>
      <c r="AL17" s="216">
        <v>0</v>
      </c>
      <c r="AM17" s="216">
        <v>0</v>
      </c>
      <c r="AN17" s="216">
        <v>0</v>
      </c>
      <c r="AO17" s="216">
        <v>0</v>
      </c>
      <c r="AP17" s="216">
        <v>0</v>
      </c>
      <c r="AQ17" s="216">
        <v>0</v>
      </c>
      <c r="AR17" s="216">
        <v>0</v>
      </c>
      <c r="AS17" s="216">
        <v>0</v>
      </c>
      <c r="AT17" s="216">
        <v>0</v>
      </c>
      <c r="AU17" s="216">
        <v>0</v>
      </c>
      <c r="AV17" s="216">
        <v>0</v>
      </c>
    </row>
    <row r="18" spans="1:48" ht="15">
      <c r="A18" s="225"/>
      <c r="B18" s="227" t="s">
        <v>177</v>
      </c>
      <c r="C18" s="237">
        <v>4.617795199018882E-8</v>
      </c>
      <c r="E18" s="244" t="s">
        <v>932</v>
      </c>
      <c r="F18" s="21" t="e">
        <f>(D57/1000)*Unit.PJ</f>
        <v>#REF!</v>
      </c>
      <c r="G18" s="21" t="e">
        <f>(D58/1000)*Unit.PJ</f>
        <v>#REF!</v>
      </c>
      <c r="H18" s="21" t="e">
        <f>(D59/1000)*Unit.PJ</f>
        <v>#REF!</v>
      </c>
      <c r="AF18" s="216" t="s">
        <v>401</v>
      </c>
      <c r="AG18" s="216">
        <v>0</v>
      </c>
      <c r="AH18" s="216">
        <v>0</v>
      </c>
      <c r="AI18" s="216">
        <v>0</v>
      </c>
      <c r="AJ18" s="216">
        <v>0</v>
      </c>
      <c r="AK18" s="216">
        <v>0</v>
      </c>
      <c r="AL18" s="216">
        <v>0</v>
      </c>
      <c r="AM18" s="216">
        <v>0</v>
      </c>
      <c r="AN18" s="216">
        <v>0</v>
      </c>
      <c r="AO18" s="216">
        <v>0</v>
      </c>
      <c r="AP18" s="216">
        <v>0</v>
      </c>
      <c r="AQ18" s="216">
        <v>0</v>
      </c>
      <c r="AR18" s="216">
        <v>0</v>
      </c>
      <c r="AS18" s="216">
        <v>0</v>
      </c>
      <c r="AT18" s="216">
        <v>0</v>
      </c>
      <c r="AU18" s="216">
        <v>0</v>
      </c>
      <c r="AV18" s="216">
        <v>0</v>
      </c>
    </row>
    <row r="19" spans="1:48" ht="15" customHeight="1">
      <c r="B19" s="222"/>
      <c r="C19" s="228"/>
      <c r="E19" s="271" t="s">
        <v>1030</v>
      </c>
      <c r="F19" s="507" t="e">
        <f>(H57/1000)*Unit.PJ</f>
        <v>#REF!</v>
      </c>
      <c r="G19" s="21" t="e">
        <f>(H58/1000)*Unit.PJ</f>
        <v>#REF!</v>
      </c>
      <c r="H19" s="21" t="e">
        <f>(H59/1000)*Unit.PJ</f>
        <v>#REF!</v>
      </c>
      <c r="AF19" s="216" t="s">
        <v>872</v>
      </c>
      <c r="AG19" s="216">
        <v>0</v>
      </c>
      <c r="AH19" s="216">
        <v>0</v>
      </c>
      <c r="AI19" s="216">
        <v>0</v>
      </c>
      <c r="AJ19" s="216">
        <v>0</v>
      </c>
      <c r="AK19" s="216">
        <v>0</v>
      </c>
      <c r="AL19" s="216">
        <v>0</v>
      </c>
      <c r="AM19" s="216">
        <v>0</v>
      </c>
      <c r="AN19" s="216">
        <v>0</v>
      </c>
      <c r="AO19" s="216">
        <v>0</v>
      </c>
      <c r="AP19" s="216">
        <v>0</v>
      </c>
      <c r="AQ19" s="216">
        <v>0</v>
      </c>
      <c r="AR19" s="216">
        <v>0</v>
      </c>
      <c r="AS19" s="216">
        <v>0</v>
      </c>
      <c r="AT19" s="216">
        <v>0</v>
      </c>
      <c r="AU19" s="216">
        <v>0</v>
      </c>
      <c r="AV19" s="216">
        <v>0</v>
      </c>
    </row>
    <row r="20" spans="1:48" ht="15">
      <c r="A20" s="225"/>
      <c r="B20" s="243" t="s">
        <v>86</v>
      </c>
      <c r="C20" s="242" t="e">
        <f>Preferences.EnergyUnits &amp; " / cubic metre"</f>
        <v>#REF!</v>
      </c>
      <c r="E20" s="271" t="s">
        <v>1029</v>
      </c>
      <c r="AF20" s="216" t="s">
        <v>871</v>
      </c>
      <c r="AG20" s="216">
        <v>0</v>
      </c>
      <c r="AH20" s="216">
        <v>0</v>
      </c>
      <c r="AI20" s="216">
        <v>0</v>
      </c>
      <c r="AJ20" s="216">
        <v>0</v>
      </c>
      <c r="AK20" s="216">
        <v>0</v>
      </c>
      <c r="AL20" s="216">
        <v>0</v>
      </c>
      <c r="AM20" s="216">
        <v>0</v>
      </c>
      <c r="AN20" s="216">
        <v>0</v>
      </c>
      <c r="AO20" s="216">
        <v>0</v>
      </c>
      <c r="AP20" s="216">
        <v>0</v>
      </c>
      <c r="AQ20" s="216">
        <v>0</v>
      </c>
      <c r="AR20" s="216">
        <v>0</v>
      </c>
      <c r="AS20" s="216">
        <v>0</v>
      </c>
      <c r="AT20" s="216">
        <v>0</v>
      </c>
      <c r="AU20" s="216">
        <v>0</v>
      </c>
      <c r="AV20" s="216">
        <v>0</v>
      </c>
    </row>
    <row r="21" spans="1:48" ht="15">
      <c r="A21" s="225"/>
      <c r="B21" s="241" t="s">
        <v>189</v>
      </c>
      <c r="C21" s="234">
        <v>3.9661056040492302E-8</v>
      </c>
      <c r="E21" s="240"/>
      <c r="AF21" s="216" t="s">
        <v>870</v>
      </c>
      <c r="AG21" s="216">
        <v>0</v>
      </c>
      <c r="AH21" s="216">
        <v>0</v>
      </c>
      <c r="AI21" s="216">
        <v>0</v>
      </c>
      <c r="AJ21" s="216">
        <v>0</v>
      </c>
      <c r="AK21" s="216">
        <v>0</v>
      </c>
      <c r="AL21" s="216">
        <v>0</v>
      </c>
      <c r="AM21" s="216">
        <v>0</v>
      </c>
      <c r="AN21" s="216">
        <v>0</v>
      </c>
      <c r="AO21" s="216">
        <v>0</v>
      </c>
      <c r="AP21" s="216">
        <v>0</v>
      </c>
      <c r="AQ21" s="216">
        <v>0</v>
      </c>
      <c r="AR21" s="216">
        <v>0</v>
      </c>
      <c r="AS21" s="216">
        <v>0</v>
      </c>
      <c r="AT21" s="216">
        <v>0</v>
      </c>
      <c r="AU21" s="216">
        <v>0</v>
      </c>
      <c r="AV21" s="216">
        <v>0</v>
      </c>
    </row>
    <row r="22" spans="1:48" ht="15">
      <c r="A22" s="225"/>
      <c r="B22" s="222" t="s">
        <v>87</v>
      </c>
      <c r="C22" s="234">
        <v>3.9400000000000002E-8</v>
      </c>
      <c r="E22" s="217"/>
      <c r="AF22" s="216" t="s">
        <v>869</v>
      </c>
      <c r="AG22" s="216">
        <v>0</v>
      </c>
      <c r="AH22" s="216">
        <v>0</v>
      </c>
      <c r="AI22" s="216">
        <v>0</v>
      </c>
      <c r="AJ22" s="216">
        <v>0</v>
      </c>
      <c r="AK22" s="216">
        <v>0</v>
      </c>
      <c r="AL22" s="216">
        <v>0</v>
      </c>
      <c r="AM22" s="216">
        <v>0</v>
      </c>
      <c r="AN22" s="216">
        <v>0</v>
      </c>
      <c r="AO22" s="216">
        <v>0</v>
      </c>
      <c r="AP22" s="216">
        <v>0</v>
      </c>
      <c r="AQ22" s="216">
        <v>0</v>
      </c>
      <c r="AR22" s="216">
        <v>0</v>
      </c>
      <c r="AS22" s="216">
        <v>0</v>
      </c>
      <c r="AT22" s="216">
        <v>0</v>
      </c>
      <c r="AU22" s="216">
        <v>0</v>
      </c>
      <c r="AV22" s="216">
        <v>0</v>
      </c>
    </row>
    <row r="23" spans="1:48" ht="15">
      <c r="A23" s="225"/>
      <c r="B23" s="222" t="s">
        <v>74</v>
      </c>
      <c r="C23" s="234">
        <v>1.8000000000000002E-8</v>
      </c>
      <c r="E23" s="217"/>
      <c r="AF23" s="216" t="s">
        <v>868</v>
      </c>
      <c r="AG23" s="216">
        <v>0</v>
      </c>
      <c r="AH23" s="216">
        <v>0</v>
      </c>
      <c r="AI23" s="216">
        <v>0</v>
      </c>
      <c r="AJ23" s="216">
        <v>0</v>
      </c>
      <c r="AK23" s="216">
        <v>0</v>
      </c>
      <c r="AL23" s="216">
        <v>0</v>
      </c>
      <c r="AM23" s="216">
        <v>0</v>
      </c>
      <c r="AN23" s="216">
        <v>0</v>
      </c>
      <c r="AO23" s="216">
        <v>0</v>
      </c>
      <c r="AP23" s="216">
        <v>0</v>
      </c>
      <c r="AQ23" s="216">
        <v>0</v>
      </c>
      <c r="AR23" s="216">
        <v>0</v>
      </c>
      <c r="AS23" s="216">
        <v>0</v>
      </c>
      <c r="AT23" s="216">
        <v>0</v>
      </c>
      <c r="AU23" s="216">
        <v>0</v>
      </c>
      <c r="AV23" s="216">
        <v>0</v>
      </c>
    </row>
    <row r="24" spans="1:48" ht="15">
      <c r="A24" s="225"/>
      <c r="B24" s="222" t="s">
        <v>73</v>
      </c>
      <c r="C24" s="234">
        <v>3.0000000000000004E-9</v>
      </c>
      <c r="E24" s="217"/>
      <c r="AF24" s="216" t="s">
        <v>398</v>
      </c>
      <c r="AG24" s="216">
        <v>56.1</v>
      </c>
      <c r="AH24" s="216">
        <v>1E-3</v>
      </c>
      <c r="AI24" s="216">
        <v>1E-4</v>
      </c>
      <c r="AJ24" s="216">
        <v>0</v>
      </c>
      <c r="AK24" s="216">
        <v>0.15</v>
      </c>
      <c r="AL24" s="216">
        <v>0.02</v>
      </c>
      <c r="AM24" s="216">
        <v>5.0000000000000001E-3</v>
      </c>
      <c r="AN24" s="216">
        <v>0</v>
      </c>
      <c r="AO24" s="216">
        <v>0</v>
      </c>
      <c r="AP24" s="216">
        <v>0</v>
      </c>
      <c r="AQ24" s="216">
        <v>0</v>
      </c>
      <c r="AR24" s="216">
        <v>0</v>
      </c>
      <c r="AS24" s="216">
        <v>0</v>
      </c>
      <c r="AT24" s="216">
        <v>0</v>
      </c>
      <c r="AU24" s="216">
        <v>0</v>
      </c>
      <c r="AV24" s="216">
        <v>0</v>
      </c>
    </row>
    <row r="25" spans="1:48" ht="15">
      <c r="A25" s="225"/>
      <c r="B25" s="222" t="s">
        <v>70</v>
      </c>
      <c r="C25" s="234">
        <v>2.3000000000000001E-8</v>
      </c>
      <c r="N25" s="226" t="s">
        <v>993</v>
      </c>
      <c r="AF25" s="216" t="s">
        <v>867</v>
      </c>
      <c r="AG25" s="216">
        <v>56.1</v>
      </c>
      <c r="AH25" s="216">
        <v>1E-3</v>
      </c>
      <c r="AI25" s="216">
        <v>1E-4</v>
      </c>
      <c r="AJ25" s="216">
        <v>0</v>
      </c>
      <c r="AK25" s="216">
        <v>0.15</v>
      </c>
      <c r="AL25" s="216">
        <v>0.02</v>
      </c>
      <c r="AM25" s="216">
        <v>5.0000000000000001E-3</v>
      </c>
      <c r="AN25" s="216">
        <v>0</v>
      </c>
      <c r="AO25" s="216">
        <v>0</v>
      </c>
      <c r="AP25" s="216">
        <v>0</v>
      </c>
      <c r="AQ25" s="216">
        <v>0</v>
      </c>
      <c r="AR25" s="216">
        <v>0</v>
      </c>
      <c r="AS25" s="216">
        <v>0</v>
      </c>
      <c r="AT25" s="216">
        <v>0</v>
      </c>
      <c r="AU25" s="216">
        <v>0</v>
      </c>
      <c r="AV25" s="216">
        <v>0</v>
      </c>
    </row>
    <row r="26" spans="1:48" ht="15">
      <c r="A26" s="225"/>
      <c r="B26" s="227" t="s">
        <v>88</v>
      </c>
      <c r="C26" s="237">
        <v>2.3000000000000001E-8</v>
      </c>
      <c r="E26" s="240"/>
      <c r="AF26" s="216" t="s">
        <v>866</v>
      </c>
      <c r="AG26" s="216">
        <v>0</v>
      </c>
      <c r="AH26" s="216">
        <v>0</v>
      </c>
      <c r="AI26" s="216">
        <v>0</v>
      </c>
      <c r="AJ26" s="216">
        <v>0</v>
      </c>
      <c r="AK26" s="216">
        <v>0</v>
      </c>
      <c r="AL26" s="216">
        <v>0</v>
      </c>
      <c r="AM26" s="216">
        <v>0</v>
      </c>
      <c r="AN26" s="216">
        <v>0</v>
      </c>
      <c r="AO26" s="216">
        <v>56.1</v>
      </c>
      <c r="AP26" s="216">
        <v>1E-3</v>
      </c>
      <c r="AQ26" s="216">
        <v>1E-4</v>
      </c>
      <c r="AR26" s="216">
        <v>0</v>
      </c>
      <c r="AS26" s="216">
        <v>0.15</v>
      </c>
      <c r="AT26" s="216">
        <v>0.02</v>
      </c>
      <c r="AU26" s="216">
        <v>5.0000000000000001E-3</v>
      </c>
      <c r="AV26" s="216">
        <v>0</v>
      </c>
    </row>
    <row r="27" spans="1:48">
      <c r="B27" s="240" t="s">
        <v>126</v>
      </c>
      <c r="E27" s="217"/>
      <c r="AF27" s="216" t="s">
        <v>865</v>
      </c>
      <c r="AG27" s="216">
        <v>56.1</v>
      </c>
      <c r="AH27" s="216">
        <v>1E-3</v>
      </c>
      <c r="AI27" s="216">
        <v>1E-4</v>
      </c>
      <c r="AJ27" s="216">
        <v>0</v>
      </c>
      <c r="AK27" s="216">
        <v>0.15</v>
      </c>
      <c r="AL27" s="216">
        <v>0.02</v>
      </c>
      <c r="AM27" s="216">
        <v>5.0000000000000001E-3</v>
      </c>
      <c r="AN27" s="216">
        <v>0</v>
      </c>
      <c r="AO27" s="216">
        <v>0</v>
      </c>
      <c r="AP27" s="216">
        <v>0</v>
      </c>
      <c r="AQ27" s="216">
        <v>0</v>
      </c>
      <c r="AR27" s="216">
        <v>0</v>
      </c>
      <c r="AS27" s="216">
        <v>0</v>
      </c>
      <c r="AT27" s="216">
        <v>0</v>
      </c>
      <c r="AU27" s="216">
        <v>0</v>
      </c>
      <c r="AV27" s="216">
        <v>0</v>
      </c>
    </row>
    <row r="28" spans="1:48">
      <c r="B28" s="217" t="s">
        <v>168</v>
      </c>
      <c r="E28" s="217"/>
      <c r="AF28" s="216" t="s">
        <v>864</v>
      </c>
      <c r="AG28" s="216">
        <v>56.1</v>
      </c>
      <c r="AH28" s="216">
        <v>1E-3</v>
      </c>
      <c r="AI28" s="216">
        <v>1E-4</v>
      </c>
      <c r="AJ28" s="216">
        <v>0</v>
      </c>
      <c r="AK28" s="216">
        <v>0.15</v>
      </c>
      <c r="AL28" s="216">
        <v>0.02</v>
      </c>
      <c r="AM28" s="216">
        <v>5.0000000000000001E-3</v>
      </c>
      <c r="AN28" s="216">
        <v>0</v>
      </c>
      <c r="AO28" s="216">
        <v>0</v>
      </c>
      <c r="AP28" s="216">
        <v>0</v>
      </c>
      <c r="AQ28" s="216">
        <v>0</v>
      </c>
      <c r="AR28" s="216">
        <v>0</v>
      </c>
      <c r="AS28" s="216">
        <v>0</v>
      </c>
      <c r="AT28" s="216">
        <v>0</v>
      </c>
      <c r="AU28" s="216">
        <v>0</v>
      </c>
      <c r="AV28" s="216">
        <v>0</v>
      </c>
    </row>
    <row r="29" spans="1:48">
      <c r="B29" s="217"/>
      <c r="E29" s="217"/>
    </row>
    <row r="30" spans="1:48">
      <c r="E30" s="217"/>
    </row>
    <row r="31" spans="1:48">
      <c r="B31" s="243" t="s">
        <v>997</v>
      </c>
      <c r="C31" s="242" t="s">
        <v>994</v>
      </c>
      <c r="E31" s="217"/>
    </row>
    <row r="32" spans="1:48">
      <c r="B32" s="494" t="s">
        <v>998</v>
      </c>
      <c r="C32" s="494">
        <v>38.1</v>
      </c>
      <c r="E32" s="217"/>
    </row>
    <row r="33" spans="1:48">
      <c r="B33" s="494" t="s">
        <v>999</v>
      </c>
      <c r="C33" s="494">
        <v>34.200000000000003</v>
      </c>
      <c r="E33" s="217"/>
    </row>
    <row r="34" spans="1:48">
      <c r="B34" s="494" t="s">
        <v>1000</v>
      </c>
      <c r="C34" s="494">
        <v>2.7</v>
      </c>
      <c r="E34" s="217"/>
    </row>
    <row r="35" spans="1:48">
      <c r="B35" s="494" t="s">
        <v>1001</v>
      </c>
      <c r="C35" s="494">
        <v>9.3000000000000007</v>
      </c>
      <c r="E35" s="217"/>
      <c r="N35" s="494"/>
      <c r="O35" s="494"/>
    </row>
    <row r="36" spans="1:48">
      <c r="B36" s="494" t="s">
        <v>1002</v>
      </c>
      <c r="C36" s="494">
        <v>33</v>
      </c>
      <c r="E36" s="217"/>
      <c r="AF36" s="216" t="s">
        <v>863</v>
      </c>
      <c r="AG36" s="216">
        <v>56.1</v>
      </c>
      <c r="AH36" s="216">
        <v>1E-3</v>
      </c>
      <c r="AI36" s="216">
        <v>1E-4</v>
      </c>
      <c r="AJ36" s="216">
        <v>0</v>
      </c>
      <c r="AK36" s="216">
        <v>0.15</v>
      </c>
      <c r="AL36" s="216">
        <v>0.02</v>
      </c>
      <c r="AM36" s="216">
        <v>5.0000000000000001E-3</v>
      </c>
      <c r="AN36" s="216">
        <v>0</v>
      </c>
      <c r="AO36" s="216">
        <v>0</v>
      </c>
      <c r="AP36" s="216">
        <v>0</v>
      </c>
      <c r="AQ36" s="216">
        <v>0</v>
      </c>
      <c r="AR36" s="216">
        <v>0</v>
      </c>
      <c r="AS36" s="216">
        <v>0</v>
      </c>
      <c r="AT36" s="216">
        <v>0</v>
      </c>
      <c r="AU36" s="216">
        <v>0</v>
      </c>
      <c r="AV36" s="216">
        <v>0</v>
      </c>
    </row>
    <row r="37" spans="1:48">
      <c r="B37" s="494" t="s">
        <v>1003</v>
      </c>
      <c r="C37" s="494">
        <v>21.2</v>
      </c>
      <c r="AF37" s="216" t="s">
        <v>862</v>
      </c>
      <c r="AG37" s="216">
        <v>56.1</v>
      </c>
      <c r="AH37" s="216">
        <v>1E-3</v>
      </c>
      <c r="AI37" s="216">
        <v>1E-4</v>
      </c>
      <c r="AJ37" s="216">
        <v>0</v>
      </c>
      <c r="AK37" s="216">
        <v>0.15</v>
      </c>
      <c r="AL37" s="216">
        <v>0.02</v>
      </c>
      <c r="AM37" s="216">
        <v>5.0000000000000001E-3</v>
      </c>
      <c r="AN37" s="216">
        <v>0</v>
      </c>
      <c r="AO37" s="216">
        <v>0</v>
      </c>
      <c r="AP37" s="216">
        <v>0</v>
      </c>
      <c r="AQ37" s="216">
        <v>0</v>
      </c>
      <c r="AR37" s="216">
        <v>0</v>
      </c>
      <c r="AS37" s="216">
        <v>0</v>
      </c>
      <c r="AT37" s="216">
        <v>0</v>
      </c>
      <c r="AU37" s="216">
        <v>0</v>
      </c>
      <c r="AV37" s="216">
        <v>0</v>
      </c>
    </row>
    <row r="38" spans="1:48">
      <c r="B38" s="497" t="s">
        <v>1004</v>
      </c>
      <c r="C38" s="497">
        <v>1</v>
      </c>
      <c r="AF38" s="216" t="s">
        <v>861</v>
      </c>
      <c r="AG38" s="216">
        <v>56.1</v>
      </c>
      <c r="AH38" s="216">
        <v>1E-3</v>
      </c>
      <c r="AI38" s="216">
        <v>1E-4</v>
      </c>
      <c r="AJ38" s="216">
        <v>0</v>
      </c>
      <c r="AK38" s="216">
        <v>0.15</v>
      </c>
      <c r="AL38" s="216">
        <v>0.02</v>
      </c>
      <c r="AM38" s="216">
        <v>5.0000000000000001E-3</v>
      </c>
      <c r="AN38" s="216">
        <v>0</v>
      </c>
      <c r="AO38" s="216">
        <v>0</v>
      </c>
      <c r="AP38" s="216">
        <v>0</v>
      </c>
      <c r="AQ38" s="216">
        <v>0</v>
      </c>
      <c r="AR38" s="216">
        <v>0</v>
      </c>
      <c r="AS38" s="216">
        <v>0</v>
      </c>
      <c r="AT38" s="216">
        <v>0</v>
      </c>
      <c r="AU38" s="216">
        <v>0</v>
      </c>
      <c r="AV38" s="216">
        <v>0</v>
      </c>
    </row>
    <row r="39" spans="1:48">
      <c r="B39" s="494" t="s">
        <v>1005</v>
      </c>
      <c r="C39" s="494"/>
    </row>
    <row r="40" spans="1:48">
      <c r="B40" s="494"/>
      <c r="C40" s="494"/>
    </row>
    <row r="41" spans="1:48">
      <c r="B41" s="494"/>
      <c r="C41" s="494"/>
    </row>
    <row r="42" spans="1:48">
      <c r="B42" s="494"/>
      <c r="C42" s="494"/>
    </row>
    <row r="43" spans="1:48" ht="18">
      <c r="B43" s="221" t="s">
        <v>172</v>
      </c>
      <c r="E43" s="216" t="s">
        <v>335</v>
      </c>
      <c r="AF43" s="216" t="s">
        <v>860</v>
      </c>
      <c r="AG43" s="216">
        <v>56.1</v>
      </c>
      <c r="AH43" s="216">
        <v>1E-3</v>
      </c>
      <c r="AI43" s="216">
        <v>1E-4</v>
      </c>
      <c r="AJ43" s="216">
        <v>0</v>
      </c>
      <c r="AK43" s="216">
        <v>0.15</v>
      </c>
      <c r="AL43" s="216">
        <v>0.02</v>
      </c>
      <c r="AM43" s="216">
        <v>5.0000000000000001E-3</v>
      </c>
      <c r="AN43" s="216">
        <v>0</v>
      </c>
      <c r="AO43" s="216">
        <v>0</v>
      </c>
      <c r="AP43" s="216">
        <v>0</v>
      </c>
      <c r="AQ43" s="216">
        <v>0</v>
      </c>
      <c r="AR43" s="216">
        <v>0</v>
      </c>
      <c r="AS43" s="216">
        <v>0</v>
      </c>
      <c r="AT43" s="216">
        <v>0</v>
      </c>
      <c r="AU43" s="216">
        <v>0</v>
      </c>
      <c r="AV43" s="216">
        <v>0</v>
      </c>
    </row>
    <row r="44" spans="1:48" ht="12.75" customHeight="1">
      <c r="B44" s="217"/>
      <c r="AF44" s="216" t="s">
        <v>859</v>
      </c>
      <c r="AG44" s="216">
        <v>56.1</v>
      </c>
      <c r="AH44" s="216">
        <v>1E-3</v>
      </c>
      <c r="AI44" s="216">
        <v>1E-4</v>
      </c>
      <c r="AJ44" s="216">
        <v>0</v>
      </c>
      <c r="AK44" s="216">
        <v>0.15</v>
      </c>
      <c r="AL44" s="216">
        <v>0.02</v>
      </c>
      <c r="AM44" s="216">
        <v>5.0000000000000001E-3</v>
      </c>
      <c r="AN44" s="216">
        <v>0</v>
      </c>
      <c r="AO44" s="216">
        <v>0</v>
      </c>
      <c r="AP44" s="216">
        <v>0</v>
      </c>
      <c r="AQ44" s="216">
        <v>0</v>
      </c>
      <c r="AR44" s="216">
        <v>0</v>
      </c>
      <c r="AS44" s="216">
        <v>0</v>
      </c>
      <c r="AT44" s="216">
        <v>0</v>
      </c>
      <c r="AU44" s="216">
        <v>0</v>
      </c>
      <c r="AV44" s="216">
        <v>0</v>
      </c>
    </row>
    <row r="45" spans="1:48" ht="15">
      <c r="A45" s="225"/>
      <c r="B45" s="229" t="s">
        <v>173</v>
      </c>
      <c r="C45" s="239" t="s">
        <v>169</v>
      </c>
      <c r="E45" s="216" t="s">
        <v>336</v>
      </c>
      <c r="F45" s="216" t="s">
        <v>326</v>
      </c>
      <c r="G45" s="216" t="s">
        <v>328</v>
      </c>
      <c r="H45" s="216" t="s">
        <v>329</v>
      </c>
      <c r="I45" s="216" t="s">
        <v>327</v>
      </c>
      <c r="AF45" s="216" t="s">
        <v>858</v>
      </c>
      <c r="AG45" s="216">
        <v>56.1</v>
      </c>
      <c r="AH45" s="216">
        <v>1E-3</v>
      </c>
      <c r="AI45" s="216">
        <v>1E-4</v>
      </c>
      <c r="AJ45" s="216">
        <v>0</v>
      </c>
      <c r="AK45" s="216">
        <v>0.15</v>
      </c>
      <c r="AL45" s="216">
        <v>0.02</v>
      </c>
      <c r="AM45" s="216">
        <v>5.0000000000000001E-3</v>
      </c>
      <c r="AN45" s="216">
        <v>0</v>
      </c>
      <c r="AO45" s="216">
        <v>0</v>
      </c>
      <c r="AP45" s="216">
        <v>0</v>
      </c>
      <c r="AQ45" s="216">
        <v>0</v>
      </c>
      <c r="AR45" s="216">
        <v>0</v>
      </c>
      <c r="AS45" s="216">
        <v>0</v>
      </c>
      <c r="AT45" s="216">
        <v>0</v>
      </c>
      <c r="AU45" s="216">
        <v>0</v>
      </c>
      <c r="AV45" s="216">
        <v>0</v>
      </c>
    </row>
    <row r="46" spans="1:48" ht="15">
      <c r="A46" s="225"/>
      <c r="B46" s="222" t="s">
        <v>175</v>
      </c>
      <c r="C46" s="234">
        <f>(1/1362)*1000</f>
        <v>0.73421439060205573</v>
      </c>
      <c r="E46" s="216" t="s">
        <v>206</v>
      </c>
      <c r="F46" s="238">
        <v>4.1883435413393535</v>
      </c>
      <c r="G46" s="238">
        <v>0.76884878586155336</v>
      </c>
      <c r="H46" s="238">
        <v>1.1643824604548389E-2</v>
      </c>
      <c r="I46" s="238">
        <v>15.32101270801348</v>
      </c>
      <c r="AF46" s="216" t="s">
        <v>857</v>
      </c>
      <c r="AG46" s="216">
        <v>56.1</v>
      </c>
      <c r="AH46" s="216">
        <v>1E-3</v>
      </c>
      <c r="AI46" s="216">
        <v>1E-4</v>
      </c>
      <c r="AJ46" s="216">
        <v>0</v>
      </c>
      <c r="AK46" s="216">
        <v>0.15</v>
      </c>
      <c r="AL46" s="216">
        <v>0.02</v>
      </c>
      <c r="AM46" s="216">
        <v>5.0000000000000001E-3</v>
      </c>
      <c r="AN46" s="216">
        <v>0</v>
      </c>
      <c r="AO46" s="216">
        <v>0</v>
      </c>
      <c r="AP46" s="216">
        <v>0</v>
      </c>
      <c r="AQ46" s="216">
        <v>0</v>
      </c>
      <c r="AR46" s="216">
        <v>0</v>
      </c>
      <c r="AS46" s="216">
        <v>0</v>
      </c>
      <c r="AT46" s="216">
        <v>0</v>
      </c>
      <c r="AU46" s="216">
        <v>0</v>
      </c>
      <c r="AV46" s="216">
        <v>0</v>
      </c>
    </row>
    <row r="47" spans="1:48" ht="15">
      <c r="A47" s="225"/>
      <c r="B47" s="222" t="s">
        <v>299</v>
      </c>
      <c r="C47" s="234">
        <v>0.78900000000000003</v>
      </c>
      <c r="E47" s="216" t="s">
        <v>71</v>
      </c>
      <c r="F47" s="238">
        <v>4.6844827796160651</v>
      </c>
      <c r="G47" s="238">
        <v>0.23047708742545636</v>
      </c>
      <c r="H47" s="238">
        <v>1.3065148833871658E-2</v>
      </c>
      <c r="I47" s="238">
        <v>8.5906552123944682</v>
      </c>
      <c r="AF47" s="216" t="s">
        <v>856</v>
      </c>
      <c r="AG47" s="216">
        <v>56.1</v>
      </c>
      <c r="AH47" s="216">
        <v>1E-3</v>
      </c>
      <c r="AI47" s="216">
        <v>1E-4</v>
      </c>
      <c r="AJ47" s="216">
        <v>0</v>
      </c>
      <c r="AK47" s="216">
        <v>0.15</v>
      </c>
      <c r="AL47" s="216">
        <v>0.02</v>
      </c>
      <c r="AM47" s="216">
        <v>5.0000000000000001E-3</v>
      </c>
      <c r="AN47" s="216">
        <v>0</v>
      </c>
      <c r="AO47" s="216">
        <v>0</v>
      </c>
      <c r="AP47" s="216">
        <v>0</v>
      </c>
      <c r="AQ47" s="216">
        <v>0</v>
      </c>
      <c r="AR47" s="216">
        <v>0</v>
      </c>
      <c r="AS47" s="216">
        <v>0</v>
      </c>
      <c r="AT47" s="216">
        <v>0</v>
      </c>
      <c r="AU47" s="216">
        <v>0</v>
      </c>
      <c r="AV47" s="216">
        <v>0</v>
      </c>
    </row>
    <row r="48" spans="1:48" ht="15">
      <c r="A48" s="225"/>
      <c r="B48" s="222" t="s">
        <v>300</v>
      </c>
      <c r="C48" s="234">
        <f>AVERAGE(775,840)/1000</f>
        <v>0.8075</v>
      </c>
      <c r="E48" s="216" t="s">
        <v>9</v>
      </c>
      <c r="F48" s="238">
        <v>10.039877780604778</v>
      </c>
      <c r="G48" s="238">
        <v>0.57381656809661186</v>
      </c>
      <c r="H48" s="238">
        <v>0</v>
      </c>
      <c r="I48" s="238">
        <v>1.6277314142584762</v>
      </c>
      <c r="AF48" s="216" t="s">
        <v>855</v>
      </c>
      <c r="AG48" s="216">
        <v>0</v>
      </c>
      <c r="AH48" s="216">
        <v>0</v>
      </c>
      <c r="AI48" s="216">
        <v>0</v>
      </c>
      <c r="AJ48" s="216">
        <v>0</v>
      </c>
      <c r="AK48" s="216">
        <v>0</v>
      </c>
      <c r="AL48" s="216">
        <v>0</v>
      </c>
      <c r="AM48" s="216">
        <v>0</v>
      </c>
      <c r="AN48" s="216">
        <v>0</v>
      </c>
      <c r="AO48" s="216">
        <v>0</v>
      </c>
      <c r="AP48" s="216">
        <v>0</v>
      </c>
      <c r="AQ48" s="216">
        <v>0</v>
      </c>
      <c r="AR48" s="216">
        <v>0</v>
      </c>
      <c r="AS48" s="216">
        <v>0</v>
      </c>
      <c r="AT48" s="216">
        <v>0</v>
      </c>
      <c r="AU48" s="216">
        <v>0</v>
      </c>
      <c r="AV48" s="216">
        <v>0</v>
      </c>
    </row>
    <row r="49" spans="1:48" ht="15">
      <c r="A49" s="225"/>
      <c r="B49" s="227" t="s">
        <v>176</v>
      </c>
      <c r="C49" s="237">
        <f>(1/1198)*1000</f>
        <v>0.8347245409015025</v>
      </c>
      <c r="AF49" s="216" t="s">
        <v>854</v>
      </c>
      <c r="AG49" s="216">
        <v>0</v>
      </c>
      <c r="AH49" s="216">
        <v>0</v>
      </c>
      <c r="AI49" s="216">
        <v>0</v>
      </c>
      <c r="AJ49" s="216">
        <v>0</v>
      </c>
      <c r="AK49" s="216">
        <v>0</v>
      </c>
      <c r="AL49" s="216">
        <v>0</v>
      </c>
      <c r="AM49" s="216">
        <v>0</v>
      </c>
      <c r="AN49" s="216">
        <v>0</v>
      </c>
      <c r="AO49" s="216">
        <v>0</v>
      </c>
      <c r="AP49" s="216">
        <v>0</v>
      </c>
      <c r="AQ49" s="216">
        <v>0</v>
      </c>
      <c r="AR49" s="216">
        <v>0</v>
      </c>
      <c r="AS49" s="216">
        <v>0</v>
      </c>
      <c r="AT49" s="216">
        <v>0</v>
      </c>
      <c r="AU49" s="216">
        <v>0</v>
      </c>
      <c r="AV49" s="216">
        <v>0</v>
      </c>
    </row>
    <row r="50" spans="1:48">
      <c r="B50" s="231" t="s">
        <v>126</v>
      </c>
      <c r="AF50" s="216" t="s">
        <v>853</v>
      </c>
      <c r="AG50" s="216">
        <v>0</v>
      </c>
      <c r="AH50" s="216">
        <v>0</v>
      </c>
      <c r="AI50" s="216">
        <v>0</v>
      </c>
      <c r="AJ50" s="216">
        <v>0</v>
      </c>
      <c r="AK50" s="216">
        <v>0</v>
      </c>
      <c r="AL50" s="216">
        <v>0</v>
      </c>
      <c r="AM50" s="216">
        <v>0</v>
      </c>
      <c r="AN50" s="216">
        <v>0</v>
      </c>
      <c r="AO50" s="216">
        <v>0</v>
      </c>
      <c r="AP50" s="216">
        <v>0</v>
      </c>
      <c r="AQ50" s="216">
        <v>0</v>
      </c>
      <c r="AR50" s="216">
        <v>0</v>
      </c>
      <c r="AS50" s="216">
        <v>0</v>
      </c>
      <c r="AT50" s="216">
        <v>0</v>
      </c>
      <c r="AU50" s="216">
        <v>0</v>
      </c>
      <c r="AV50" s="216">
        <v>0</v>
      </c>
    </row>
    <row r="51" spans="1:48">
      <c r="B51" s="236" t="s">
        <v>174</v>
      </c>
      <c r="AF51" s="216" t="s">
        <v>852</v>
      </c>
      <c r="AG51" s="216">
        <v>0</v>
      </c>
      <c r="AH51" s="216">
        <v>0</v>
      </c>
      <c r="AI51" s="216">
        <v>0</v>
      </c>
      <c r="AJ51" s="216">
        <v>0</v>
      </c>
      <c r="AK51" s="216">
        <v>0</v>
      </c>
      <c r="AL51" s="216">
        <v>0</v>
      </c>
      <c r="AM51" s="216">
        <v>0</v>
      </c>
      <c r="AN51" s="216">
        <v>0</v>
      </c>
      <c r="AO51" s="216">
        <v>0</v>
      </c>
      <c r="AP51" s="216">
        <v>0</v>
      </c>
      <c r="AQ51" s="216">
        <v>0</v>
      </c>
      <c r="AR51" s="216">
        <v>0</v>
      </c>
      <c r="AS51" s="216">
        <v>0</v>
      </c>
      <c r="AT51" s="216">
        <v>0</v>
      </c>
      <c r="AU51" s="216">
        <v>0</v>
      </c>
      <c r="AV51" s="216">
        <v>0</v>
      </c>
    </row>
    <row r="52" spans="1:48">
      <c r="AF52" s="216" t="s">
        <v>851</v>
      </c>
      <c r="AG52" s="216">
        <v>0</v>
      </c>
      <c r="AH52" s="216">
        <v>0</v>
      </c>
      <c r="AI52" s="216">
        <v>0</v>
      </c>
      <c r="AJ52" s="216">
        <v>0</v>
      </c>
      <c r="AK52" s="216">
        <v>0</v>
      </c>
      <c r="AL52" s="216">
        <v>0</v>
      </c>
      <c r="AM52" s="216">
        <v>0</v>
      </c>
      <c r="AN52" s="216">
        <v>0</v>
      </c>
      <c r="AO52" s="216">
        <v>0</v>
      </c>
      <c r="AP52" s="216">
        <v>0</v>
      </c>
      <c r="AQ52" s="216">
        <v>0</v>
      </c>
      <c r="AR52" s="216">
        <v>0</v>
      </c>
      <c r="AS52" s="216">
        <v>0</v>
      </c>
      <c r="AT52" s="216">
        <v>0</v>
      </c>
      <c r="AU52" s="216">
        <v>0</v>
      </c>
      <c r="AV52" s="216">
        <v>0</v>
      </c>
    </row>
    <row r="54" spans="1:48">
      <c r="B54" s="216" t="s">
        <v>347</v>
      </c>
      <c r="L54" s="223" t="s">
        <v>348</v>
      </c>
    </row>
    <row r="55" spans="1:48">
      <c r="B55" s="519" t="s">
        <v>72</v>
      </c>
      <c r="C55" s="520" t="s">
        <v>330</v>
      </c>
      <c r="D55" s="514" t="s">
        <v>415</v>
      </c>
      <c r="E55" s="495" t="s">
        <v>114</v>
      </c>
      <c r="F55" s="520" t="s">
        <v>0</v>
      </c>
      <c r="G55" s="218" t="s">
        <v>9</v>
      </c>
      <c r="H55" s="511" t="s">
        <v>1034</v>
      </c>
      <c r="I55" s="495" t="s">
        <v>402</v>
      </c>
      <c r="J55" s="511" t="s">
        <v>300</v>
      </c>
      <c r="K55" s="495" t="s">
        <v>1032</v>
      </c>
      <c r="L55" s="521" t="s">
        <v>55</v>
      </c>
    </row>
    <row r="56" spans="1:48">
      <c r="B56" s="516" t="s">
        <v>1033</v>
      </c>
      <c r="C56" s="509" t="s">
        <v>198</v>
      </c>
      <c r="D56" s="514" t="s">
        <v>846</v>
      </c>
      <c r="E56" s="495" t="s">
        <v>408</v>
      </c>
      <c r="F56" s="511" t="s">
        <v>401</v>
      </c>
      <c r="G56" s="495" t="s">
        <v>398</v>
      </c>
      <c r="H56" s="511" t="s">
        <v>425</v>
      </c>
      <c r="I56" s="495" t="s">
        <v>407</v>
      </c>
      <c r="J56" s="511" t="s">
        <v>406</v>
      </c>
      <c r="K56" s="495" t="s">
        <v>409</v>
      </c>
      <c r="L56" s="518" t="s">
        <v>1031</v>
      </c>
    </row>
    <row r="57" spans="1:48">
      <c r="B57" s="517" t="s">
        <v>349</v>
      </c>
      <c r="C57" s="515" t="s">
        <v>190</v>
      </c>
      <c r="D57" s="512">
        <v>94.6</v>
      </c>
      <c r="E57" s="512">
        <v>74.066699999999997</v>
      </c>
      <c r="F57" s="512">
        <v>0</v>
      </c>
      <c r="G57" s="512">
        <v>56.1</v>
      </c>
      <c r="H57" s="512">
        <v>69.3</v>
      </c>
      <c r="I57" s="512">
        <v>77.366699999999994</v>
      </c>
      <c r="J57" s="512">
        <v>71.866699999999994</v>
      </c>
      <c r="K57" s="512"/>
      <c r="L57" s="513"/>
    </row>
    <row r="58" spans="1:48">
      <c r="B58" s="517" t="s">
        <v>119</v>
      </c>
      <c r="C58" s="512" t="s">
        <v>191</v>
      </c>
      <c r="D58" s="512">
        <v>0.01</v>
      </c>
      <c r="E58" s="512">
        <v>5.0000000000000001E-3</v>
      </c>
      <c r="F58" s="512">
        <v>0</v>
      </c>
      <c r="G58" s="512">
        <v>5.0000000000000001E-3</v>
      </c>
      <c r="H58" s="512">
        <v>5.0000000000000001E-3</v>
      </c>
      <c r="I58" s="512">
        <v>0.01</v>
      </c>
      <c r="J58" s="512"/>
      <c r="K58" s="512"/>
      <c r="L58" s="513"/>
    </row>
    <row r="59" spans="1:48">
      <c r="B59" s="517" t="s">
        <v>350</v>
      </c>
      <c r="C59" s="512" t="s">
        <v>192</v>
      </c>
      <c r="D59" s="512">
        <v>1.4E-3</v>
      </c>
      <c r="E59" s="512"/>
      <c r="F59" s="512">
        <v>0</v>
      </c>
      <c r="G59" s="512"/>
      <c r="H59" s="512"/>
      <c r="I59" s="512"/>
      <c r="J59" s="512"/>
      <c r="K59" s="512"/>
      <c r="L59" s="513"/>
    </row>
    <row r="60" spans="1:48">
      <c r="B60" s="517" t="s">
        <v>351</v>
      </c>
      <c r="C60" s="512" t="s">
        <v>352</v>
      </c>
      <c r="D60" s="512">
        <v>0.45440000000000003</v>
      </c>
      <c r="E60" s="512">
        <v>0.25290000000000001</v>
      </c>
      <c r="F60" s="512">
        <v>0</v>
      </c>
      <c r="G60" s="512">
        <v>0</v>
      </c>
      <c r="H60" s="512">
        <v>4.6699999999999998E-2</v>
      </c>
      <c r="I60" s="512">
        <v>1.5290999999999999</v>
      </c>
      <c r="J60" s="512"/>
      <c r="K60" s="512"/>
      <c r="L60" s="513"/>
    </row>
    <row r="61" spans="1:48">
      <c r="B61" s="219" t="s">
        <v>353</v>
      </c>
      <c r="C61" s="510" t="s">
        <v>328</v>
      </c>
      <c r="D61" s="510">
        <v>0.1</v>
      </c>
      <c r="E61" s="510">
        <v>0.1</v>
      </c>
      <c r="F61" s="510">
        <v>0</v>
      </c>
      <c r="G61" s="510">
        <v>0.05</v>
      </c>
      <c r="H61" s="510">
        <v>0.1</v>
      </c>
      <c r="I61" s="510">
        <v>0.1</v>
      </c>
      <c r="J61" s="510"/>
      <c r="K61" s="510"/>
      <c r="L61" s="220"/>
    </row>
    <row r="62" spans="1:48">
      <c r="B62" s="271" t="s">
        <v>1036</v>
      </c>
    </row>
    <row r="63" spans="1:48">
      <c r="B63" s="271" t="s">
        <v>1035</v>
      </c>
    </row>
    <row r="72" spans="1:49" ht="18">
      <c r="B72" s="221" t="s">
        <v>194</v>
      </c>
      <c r="AF72" s="216" t="s">
        <v>846</v>
      </c>
      <c r="AG72" s="216">
        <v>70</v>
      </c>
      <c r="AH72" s="216">
        <v>3.0000000000000001E-3</v>
      </c>
      <c r="AI72" s="216">
        <v>5.9999999999999995E-4</v>
      </c>
      <c r="AJ72" s="216">
        <v>4.6699999999999998E-2</v>
      </c>
      <c r="AK72" s="216">
        <v>0.3</v>
      </c>
      <c r="AL72" s="216">
        <v>0.1</v>
      </c>
      <c r="AM72" s="216">
        <v>0.05</v>
      </c>
      <c r="AN72" s="216">
        <v>0</v>
      </c>
      <c r="AO72" s="216">
        <v>0</v>
      </c>
      <c r="AP72" s="216">
        <v>0</v>
      </c>
      <c r="AQ72" s="216">
        <v>0</v>
      </c>
      <c r="AR72" s="216">
        <v>0</v>
      </c>
      <c r="AS72" s="216">
        <v>0</v>
      </c>
      <c r="AT72" s="216">
        <v>0</v>
      </c>
      <c r="AU72" s="216">
        <v>0</v>
      </c>
      <c r="AV72" s="216">
        <v>0</v>
      </c>
    </row>
    <row r="73" spans="1:49">
      <c r="B73" s="216" t="s">
        <v>250</v>
      </c>
      <c r="I73" s="223" t="e">
        <f>"Mt CO2e per " &amp; Preferences.EnergyUnits</f>
        <v>#REF!</v>
      </c>
      <c r="AF73" s="216" t="s">
        <v>850</v>
      </c>
      <c r="AG73" s="216">
        <v>73.3</v>
      </c>
      <c r="AH73" s="216">
        <v>3.0000000000000001E-3</v>
      </c>
      <c r="AI73" s="216">
        <v>5.9999999999999995E-4</v>
      </c>
      <c r="AJ73" s="216">
        <v>0</v>
      </c>
      <c r="AK73" s="216">
        <v>0</v>
      </c>
      <c r="AL73" s="216">
        <v>0</v>
      </c>
      <c r="AM73" s="216">
        <v>0</v>
      </c>
      <c r="AN73" s="216">
        <v>0</v>
      </c>
      <c r="AO73" s="216">
        <v>0</v>
      </c>
      <c r="AP73" s="216">
        <v>0</v>
      </c>
      <c r="AQ73" s="216">
        <v>0</v>
      </c>
      <c r="AR73" s="216">
        <v>0</v>
      </c>
      <c r="AS73" s="216">
        <v>0</v>
      </c>
      <c r="AT73" s="216">
        <v>0</v>
      </c>
      <c r="AU73" s="216">
        <v>0</v>
      </c>
      <c r="AV73" s="216">
        <v>0</v>
      </c>
    </row>
    <row r="74" spans="1:49" ht="13.5" customHeight="1">
      <c r="AF74" s="216" t="s">
        <v>408</v>
      </c>
      <c r="AG74" s="216">
        <v>74.066699999999997</v>
      </c>
      <c r="AH74" s="216">
        <v>3.0000000000000001E-3</v>
      </c>
      <c r="AI74" s="216">
        <v>5.9999999999999995E-4</v>
      </c>
      <c r="AJ74" s="216">
        <v>0.25290000000000001</v>
      </c>
      <c r="AK74" s="216">
        <v>0.2</v>
      </c>
      <c r="AL74" s="216">
        <v>1.4999999999999999E-2</v>
      </c>
      <c r="AM74" s="216">
        <v>5.0000000000000001E-3</v>
      </c>
      <c r="AN74" s="216">
        <v>0</v>
      </c>
      <c r="AO74" s="216">
        <v>0</v>
      </c>
      <c r="AP74" s="216">
        <v>0</v>
      </c>
      <c r="AQ74" s="216">
        <v>0</v>
      </c>
      <c r="AR74" s="216">
        <v>0</v>
      </c>
      <c r="AS74" s="216">
        <v>0</v>
      </c>
      <c r="AT74" s="216">
        <v>0</v>
      </c>
      <c r="AU74" s="216">
        <v>0</v>
      </c>
      <c r="AV74" s="216">
        <v>0</v>
      </c>
    </row>
    <row r="75" spans="1:49" ht="17">
      <c r="A75" s="235"/>
      <c r="B75" s="260" t="s">
        <v>931</v>
      </c>
      <c r="C75" s="224" t="s">
        <v>33</v>
      </c>
      <c r="D75" s="271" t="s">
        <v>844</v>
      </c>
      <c r="E75" s="271" t="s">
        <v>928</v>
      </c>
      <c r="F75" s="224" t="s">
        <v>190</v>
      </c>
      <c r="G75" s="224" t="s">
        <v>191</v>
      </c>
      <c r="H75" s="224" t="s">
        <v>192</v>
      </c>
      <c r="I75" s="224" t="s">
        <v>257</v>
      </c>
      <c r="J75" s="224" t="s">
        <v>131</v>
      </c>
      <c r="AG75" s="216" t="s">
        <v>425</v>
      </c>
      <c r="AH75" s="216">
        <v>69.3</v>
      </c>
      <c r="AI75" s="216">
        <v>3.0000000000000001E-3</v>
      </c>
      <c r="AJ75" s="216">
        <v>5.9999999999999995E-4</v>
      </c>
      <c r="AK75" s="216">
        <v>4.6699999999999998E-2</v>
      </c>
      <c r="AL75" s="216">
        <v>0.6</v>
      </c>
      <c r="AM75" s="216">
        <v>8</v>
      </c>
      <c r="AN75" s="216">
        <v>1.5</v>
      </c>
      <c r="AO75" s="216">
        <v>0</v>
      </c>
      <c r="AP75" s="216">
        <v>0</v>
      </c>
      <c r="AQ75" s="216">
        <v>0</v>
      </c>
      <c r="AR75" s="216">
        <v>0</v>
      </c>
      <c r="AS75" s="216">
        <v>0</v>
      </c>
      <c r="AT75" s="216">
        <v>0</v>
      </c>
      <c r="AU75" s="216">
        <v>0</v>
      </c>
      <c r="AV75" s="216">
        <v>0</v>
      </c>
      <c r="AW75" s="216">
        <v>0</v>
      </c>
    </row>
    <row r="76" spans="1:49" ht="15">
      <c r="A76" s="225"/>
      <c r="B76" s="224" t="s">
        <v>11</v>
      </c>
      <c r="C76" s="224" t="e">
        <f>INDEX(#REF!, MATCH(EF[UK Vector],#REF!, 0))</f>
        <v>#REF!</v>
      </c>
      <c r="F76" s="233">
        <v>0</v>
      </c>
      <c r="G76" s="233">
        <v>0</v>
      </c>
      <c r="H76" s="233">
        <v>0</v>
      </c>
      <c r="I76" s="233">
        <f>SUM(EF[[#This Row],[SATIM Code]:[N2O]])</f>
        <v>0</v>
      </c>
      <c r="J76" s="224"/>
      <c r="P76" s="496"/>
      <c r="Q76" s="496"/>
      <c r="R76" s="496"/>
      <c r="AG76" s="216" t="s">
        <v>407</v>
      </c>
      <c r="AH76" s="216">
        <v>77.400000000000006</v>
      </c>
      <c r="AI76" s="216">
        <v>3.0000000000000001E-3</v>
      </c>
      <c r="AJ76" s="216">
        <v>5.9999999999999995E-4</v>
      </c>
      <c r="AK76" s="216">
        <v>1.5290999999999999</v>
      </c>
      <c r="AL76" s="216">
        <v>0.2</v>
      </c>
      <c r="AM76" s="216">
        <v>0.01</v>
      </c>
      <c r="AN76" s="216">
        <v>5.0000000000000001E-3</v>
      </c>
      <c r="AO76" s="216">
        <v>0</v>
      </c>
      <c r="AP76" s="216">
        <v>0</v>
      </c>
      <c r="AQ76" s="216">
        <v>0</v>
      </c>
      <c r="AR76" s="216">
        <v>0</v>
      </c>
      <c r="AS76" s="216">
        <v>0</v>
      </c>
      <c r="AT76" s="216">
        <v>0</v>
      </c>
      <c r="AU76" s="216">
        <v>0</v>
      </c>
      <c r="AV76" s="216">
        <v>0</v>
      </c>
      <c r="AW76" s="216">
        <v>0</v>
      </c>
    </row>
    <row r="77" spans="1:49" ht="15">
      <c r="A77" s="225"/>
      <c r="B77" s="224" t="s">
        <v>12</v>
      </c>
      <c r="C77" s="224" t="e">
        <f>INDEX(#REF!, MATCH(EF[UK Vector],#REF!, 0))</f>
        <v>#REF!</v>
      </c>
      <c r="F77" s="233">
        <v>0</v>
      </c>
      <c r="G77" s="233">
        <v>0</v>
      </c>
      <c r="H77" s="233">
        <v>0</v>
      </c>
      <c r="I77" s="233">
        <f>SUM(EF[[#This Row],[SATIM Code]:[N2O]])</f>
        <v>0</v>
      </c>
      <c r="J77" s="224"/>
      <c r="P77" s="496"/>
      <c r="Q77" s="389"/>
      <c r="R77" s="496"/>
      <c r="AG77" s="216" t="s">
        <v>406</v>
      </c>
      <c r="AH77" s="216">
        <v>72.900000000000006</v>
      </c>
      <c r="AI77" s="216">
        <v>3.0000000000000001E-3</v>
      </c>
      <c r="AJ77" s="216">
        <v>5.9999999999999995E-4</v>
      </c>
      <c r="AK77" s="216">
        <v>4.5900000000000003E-2</v>
      </c>
      <c r="AL77" s="216">
        <v>0.2</v>
      </c>
      <c r="AM77" s="216">
        <v>0.01</v>
      </c>
      <c r="AN77" s="216">
        <v>5.0000000000000001E-3</v>
      </c>
      <c r="AO77" s="216">
        <v>0</v>
      </c>
      <c r="AP77" s="216">
        <v>0</v>
      </c>
      <c r="AQ77" s="216">
        <v>0</v>
      </c>
      <c r="AR77" s="216">
        <v>0</v>
      </c>
      <c r="AS77" s="216">
        <v>0</v>
      </c>
      <c r="AT77" s="216">
        <v>0</v>
      </c>
      <c r="AU77" s="216">
        <v>0</v>
      </c>
      <c r="AV77" s="216">
        <v>0</v>
      </c>
      <c r="AW77" s="216">
        <v>0</v>
      </c>
    </row>
    <row r="78" spans="1:49" ht="15">
      <c r="A78" s="225"/>
      <c r="B78" s="224" t="s">
        <v>29</v>
      </c>
      <c r="C78" s="224" t="e">
        <f>INDEX(#REF!, MATCH(EF[UK Vector],#REF!, 0))</f>
        <v>#REF!</v>
      </c>
      <c r="F78" s="233">
        <v>0</v>
      </c>
      <c r="G78" s="233">
        <v>0</v>
      </c>
      <c r="H78" s="233">
        <v>0</v>
      </c>
      <c r="I78" s="233">
        <f>SUM(EF[[#This Row],[SATIM Code]:[N2O]])</f>
        <v>0</v>
      </c>
      <c r="J78" s="224"/>
      <c r="P78" s="496"/>
      <c r="Q78" s="496"/>
      <c r="R78" s="496"/>
      <c r="AG78" s="216" t="s">
        <v>409</v>
      </c>
      <c r="AH78" s="216">
        <v>63.1</v>
      </c>
      <c r="AI78" s="216">
        <v>3.0000000000000001E-3</v>
      </c>
      <c r="AJ78" s="216">
        <v>1E-4</v>
      </c>
      <c r="AK78" s="216">
        <v>5.4089999999999998</v>
      </c>
      <c r="AL78" s="216">
        <v>1.2460000000000001E-2</v>
      </c>
      <c r="AM78" s="216">
        <v>0.182</v>
      </c>
      <c r="AN78" s="216">
        <v>2.3699999999999999E-2</v>
      </c>
      <c r="AO78" s="216">
        <v>0</v>
      </c>
      <c r="AP78" s="216">
        <v>0</v>
      </c>
      <c r="AQ78" s="216">
        <v>0</v>
      </c>
      <c r="AR78" s="216">
        <v>0</v>
      </c>
      <c r="AS78" s="216">
        <v>0</v>
      </c>
      <c r="AT78" s="216">
        <v>0</v>
      </c>
      <c r="AU78" s="216">
        <v>0</v>
      </c>
      <c r="AV78" s="216">
        <v>0</v>
      </c>
      <c r="AW78" s="216">
        <v>0</v>
      </c>
    </row>
    <row r="79" spans="1:49" ht="15">
      <c r="A79" s="225"/>
      <c r="B79" s="224" t="s">
        <v>13</v>
      </c>
      <c r="C79" s="224" t="e">
        <f>INDEX(#REF!, MATCH(EF[UK Vector],#REF!, 0))</f>
        <v>#REF!</v>
      </c>
      <c r="F79" s="233">
        <v>0</v>
      </c>
      <c r="G79" s="233">
        <v>0</v>
      </c>
      <c r="H79" s="233">
        <v>0</v>
      </c>
      <c r="I79" s="233">
        <f>SUM(EF[[#This Row],[SATIM Code]:[N2O]])</f>
        <v>0</v>
      </c>
      <c r="J79" s="224"/>
      <c r="P79" s="496"/>
      <c r="Q79" s="496"/>
      <c r="R79" s="496"/>
      <c r="AG79" s="216" t="s">
        <v>849</v>
      </c>
      <c r="AH79" s="216">
        <v>0</v>
      </c>
      <c r="AI79" s="216">
        <v>0</v>
      </c>
      <c r="AJ79" s="216">
        <v>0</v>
      </c>
      <c r="AK79" s="216">
        <v>0</v>
      </c>
      <c r="AL79" s="216">
        <v>0</v>
      </c>
      <c r="AM79" s="216">
        <v>0</v>
      </c>
      <c r="AN79" s="216">
        <v>0</v>
      </c>
      <c r="AO79" s="216">
        <v>0</v>
      </c>
      <c r="AP79" s="216">
        <v>0</v>
      </c>
      <c r="AQ79" s="216">
        <v>0</v>
      </c>
      <c r="AR79" s="216">
        <v>0</v>
      </c>
      <c r="AS79" s="216">
        <v>0</v>
      </c>
      <c r="AT79" s="216">
        <v>0</v>
      </c>
      <c r="AU79" s="216">
        <v>0</v>
      </c>
      <c r="AV79" s="216">
        <v>0</v>
      </c>
      <c r="AW79" s="216">
        <v>0</v>
      </c>
    </row>
    <row r="80" spans="1:49" ht="15">
      <c r="A80" s="225"/>
      <c r="B80" s="224" t="s">
        <v>14</v>
      </c>
      <c r="C80" s="224" t="e">
        <f>INDEX(#REF!, MATCH(EF[UK Vector],#REF!, 0))</f>
        <v>#REF!</v>
      </c>
      <c r="F80" s="233">
        <v>0</v>
      </c>
      <c r="G80" s="233">
        <v>0</v>
      </c>
      <c r="H80" s="233">
        <v>0</v>
      </c>
      <c r="I80" s="233">
        <f>SUM(EF[[#This Row],[SATIM Code]:[N2O]])</f>
        <v>0</v>
      </c>
      <c r="J80" s="224"/>
      <c r="P80" s="389"/>
      <c r="Q80" s="389"/>
      <c r="R80" s="389"/>
      <c r="AG80" s="216" t="s">
        <v>848</v>
      </c>
      <c r="AH80" s="216">
        <v>0</v>
      </c>
      <c r="AI80" s="216">
        <v>0</v>
      </c>
      <c r="AJ80" s="216">
        <v>0</v>
      </c>
      <c r="AK80" s="216">
        <v>0</v>
      </c>
      <c r="AL80" s="216">
        <v>0</v>
      </c>
      <c r="AM80" s="216">
        <v>0</v>
      </c>
      <c r="AN80" s="216">
        <v>0</v>
      </c>
      <c r="AO80" s="216">
        <v>0</v>
      </c>
      <c r="AP80" s="216">
        <v>0</v>
      </c>
      <c r="AQ80" s="216">
        <v>0</v>
      </c>
      <c r="AR80" s="216">
        <v>0</v>
      </c>
      <c r="AS80" s="216">
        <v>0</v>
      </c>
      <c r="AT80" s="216">
        <v>0</v>
      </c>
      <c r="AU80" s="216">
        <v>0</v>
      </c>
      <c r="AV80" s="216">
        <v>0</v>
      </c>
      <c r="AW80" s="216">
        <v>0</v>
      </c>
    </row>
    <row r="81" spans="1:49" ht="15">
      <c r="A81" s="225"/>
      <c r="B81" s="224" t="s">
        <v>15</v>
      </c>
      <c r="C81" s="224" t="e">
        <f>INDEX(#REF!, MATCH(EF[UK Vector],#REF!, 0))</f>
        <v>#REF!</v>
      </c>
      <c r="F81" s="233">
        <v>0</v>
      </c>
      <c r="G81" s="233">
        <v>0</v>
      </c>
      <c r="H81" s="233">
        <v>0</v>
      </c>
      <c r="I81" s="233">
        <f>SUM(EF[[#This Row],[SATIM Code]:[N2O]])</f>
        <v>0</v>
      </c>
      <c r="J81" s="224"/>
      <c r="AG81" s="216" t="s">
        <v>847</v>
      </c>
      <c r="AH81" s="216">
        <v>0</v>
      </c>
      <c r="AI81" s="216">
        <v>0</v>
      </c>
      <c r="AJ81" s="216">
        <v>0</v>
      </c>
      <c r="AK81" s="216">
        <v>0</v>
      </c>
      <c r="AL81" s="216">
        <v>0</v>
      </c>
      <c r="AM81" s="216">
        <v>0</v>
      </c>
      <c r="AN81" s="216">
        <v>0</v>
      </c>
      <c r="AO81" s="216">
        <v>0</v>
      </c>
      <c r="AP81" s="216">
        <v>0</v>
      </c>
      <c r="AQ81" s="216">
        <v>0</v>
      </c>
      <c r="AR81" s="216">
        <v>0</v>
      </c>
      <c r="AS81" s="216">
        <v>0</v>
      </c>
      <c r="AT81" s="216">
        <v>0</v>
      </c>
      <c r="AU81" s="216">
        <v>0</v>
      </c>
      <c r="AV81" s="216">
        <v>0</v>
      </c>
      <c r="AW81" s="216">
        <v>0</v>
      </c>
    </row>
    <row r="82" spans="1:49" ht="15">
      <c r="A82" s="225"/>
      <c r="B82" s="224" t="s">
        <v>16</v>
      </c>
      <c r="C82" s="224" t="e">
        <f>INDEX(#REF!, MATCH(EF[UK Vector],#REF!, 0))</f>
        <v>#REF!</v>
      </c>
      <c r="F82" s="233">
        <v>0</v>
      </c>
      <c r="G82" s="233">
        <v>0</v>
      </c>
      <c r="H82" s="233">
        <v>0</v>
      </c>
      <c r="I82" s="233">
        <f>SUM(EF[[#This Row],[SATIM Code]:[N2O]])</f>
        <v>0</v>
      </c>
      <c r="J82" s="224"/>
      <c r="AG82" s="216" t="s">
        <v>412</v>
      </c>
      <c r="AH82" s="216">
        <v>74.066699999999997</v>
      </c>
      <c r="AI82" s="216">
        <v>3.0000000000000001E-3</v>
      </c>
      <c r="AJ82" s="216">
        <v>5.9999999999999995E-4</v>
      </c>
      <c r="AK82" s="216">
        <v>0.25290000000000001</v>
      </c>
      <c r="AL82" s="216">
        <v>0.2</v>
      </c>
      <c r="AM82" s="216">
        <v>1.4999999999999999E-2</v>
      </c>
      <c r="AN82" s="216">
        <v>5.0000000000000001E-3</v>
      </c>
      <c r="AO82" s="216">
        <v>0</v>
      </c>
      <c r="AP82" s="216">
        <v>0</v>
      </c>
      <c r="AQ82" s="216">
        <v>0</v>
      </c>
      <c r="AR82" s="216">
        <v>0</v>
      </c>
      <c r="AS82" s="216">
        <v>0</v>
      </c>
      <c r="AT82" s="216">
        <v>0</v>
      </c>
      <c r="AU82" s="216">
        <v>0</v>
      </c>
      <c r="AV82" s="216">
        <v>0</v>
      </c>
      <c r="AW82" s="216">
        <v>0</v>
      </c>
    </row>
    <row r="83" spans="1:49" ht="15">
      <c r="A83" s="225"/>
      <c r="B83" s="224" t="s">
        <v>179</v>
      </c>
      <c r="C83" s="224" t="e">
        <f>INDEX(#REF!, MATCH(EF[UK Vector],#REF!, 0))</f>
        <v>#REF!</v>
      </c>
      <c r="F83" s="233">
        <v>0</v>
      </c>
      <c r="G83" s="233">
        <v>0</v>
      </c>
      <c r="H83" s="233">
        <v>0</v>
      </c>
      <c r="I83" s="233">
        <f>SUM(EF[[#This Row],[SATIM Code]:[N2O]])</f>
        <v>0</v>
      </c>
      <c r="J83" s="224"/>
    </row>
    <row r="84" spans="1:49" ht="15">
      <c r="A84" s="225"/>
      <c r="B84" s="224" t="s">
        <v>180</v>
      </c>
      <c r="C84" s="224" t="e">
        <f>INDEX(#REF!, MATCH(EF[UK Vector],#REF!, 0))</f>
        <v>#REF!</v>
      </c>
      <c r="F84" s="233">
        <v>0</v>
      </c>
      <c r="G84" s="233">
        <v>0</v>
      </c>
      <c r="H84" s="233">
        <v>0</v>
      </c>
      <c r="I84" s="233">
        <f>SUM(EF[[#This Row],[SATIM Code]:[N2O]])</f>
        <v>0</v>
      </c>
      <c r="J84" s="224"/>
    </row>
    <row r="85" spans="1:49" ht="15">
      <c r="A85" s="225"/>
      <c r="B85" s="224" t="s">
        <v>8</v>
      </c>
      <c r="C85" s="224" t="e">
        <f>INDEX(#REF!, MATCH(EF[UK Vector],#REF!, 0))</f>
        <v>#REF!</v>
      </c>
      <c r="F85" s="233">
        <v>0</v>
      </c>
      <c r="G85" s="233">
        <v>0</v>
      </c>
      <c r="H85" s="233">
        <v>0</v>
      </c>
      <c r="I85" s="233">
        <f>SUM(EF[[#This Row],[SATIM Code]:[N2O]])</f>
        <v>0</v>
      </c>
      <c r="J85" s="224"/>
    </row>
    <row r="86" spans="1:49" ht="15">
      <c r="A86" s="225"/>
      <c r="B86" s="224" t="s">
        <v>1</v>
      </c>
      <c r="C86" s="224" t="e">
        <f>INDEX(#REF!, MATCH(EF[UK Vector],#REF!, 0))</f>
        <v>#REF!</v>
      </c>
      <c r="F86" s="233">
        <v>0</v>
      </c>
      <c r="G86" s="233">
        <v>0</v>
      </c>
      <c r="H86" s="233">
        <v>0</v>
      </c>
      <c r="I86" s="233">
        <f>SUM(EF[[#This Row],[SATIM Code]:[N2O]])</f>
        <v>0</v>
      </c>
      <c r="J86" s="224"/>
    </row>
    <row r="87" spans="1:49" ht="15">
      <c r="A87" s="225"/>
      <c r="B87" s="224" t="s">
        <v>26</v>
      </c>
      <c r="C87" s="224" t="e">
        <f>INDEX(#REF!, MATCH(EF[UK Vector],#REF!, 0))</f>
        <v>#REF!</v>
      </c>
      <c r="F87" s="233">
        <v>0</v>
      </c>
      <c r="G87" s="233">
        <v>0</v>
      </c>
      <c r="H87" s="233">
        <v>0</v>
      </c>
      <c r="I87" s="233">
        <f>SUM(EF[[#This Row],[SATIM Code]:[N2O]])</f>
        <v>0</v>
      </c>
      <c r="J87" s="224"/>
    </row>
    <row r="88" spans="1:49" ht="15">
      <c r="A88" s="225"/>
      <c r="B88" s="224" t="s">
        <v>17</v>
      </c>
      <c r="C88" s="224" t="e">
        <f>INDEX(#REF!, MATCH(EF[UK Vector],#REF!, 0))</f>
        <v>#REF!</v>
      </c>
      <c r="F88" s="233">
        <v>0</v>
      </c>
      <c r="G88" s="233">
        <v>0</v>
      </c>
      <c r="H88" s="233">
        <v>0</v>
      </c>
      <c r="I88" s="233">
        <f>SUM(EF[[#This Row],[SATIM Code]:[N2O]])</f>
        <v>0</v>
      </c>
      <c r="J88" s="224"/>
    </row>
    <row r="89" spans="1:49" ht="15">
      <c r="A89" s="225"/>
      <c r="B89" s="224" t="s">
        <v>2</v>
      </c>
      <c r="C89" s="224" t="e">
        <f>INDEX(#REF!, MATCH(EF[UK Vector],#REF!, 0))</f>
        <v>#REF!</v>
      </c>
      <c r="F89" s="233">
        <v>0</v>
      </c>
      <c r="G89" s="233">
        <v>0</v>
      </c>
      <c r="H89" s="233">
        <v>0</v>
      </c>
      <c r="I89" s="233">
        <f>SUM(EF[[#This Row],[SATIM Code]:[N2O]])</f>
        <v>0</v>
      </c>
      <c r="J89" s="224"/>
    </row>
    <row r="90" spans="1:49" ht="15">
      <c r="A90" s="225"/>
      <c r="B90" s="224" t="s">
        <v>10</v>
      </c>
      <c r="C90" s="224" t="e">
        <f>INDEX(#REF!, MATCH(EF[UK Vector],#REF!, 0))</f>
        <v>#REF!</v>
      </c>
      <c r="F90" s="233">
        <v>0</v>
      </c>
      <c r="G90" s="233">
        <v>0</v>
      </c>
      <c r="H90" s="233">
        <v>0</v>
      </c>
      <c r="I90" s="233">
        <f>SUM(EF[[#This Row],[SATIM Code]:[N2O]])</f>
        <v>0</v>
      </c>
      <c r="J90" s="224"/>
    </row>
    <row r="91" spans="1:49" ht="15">
      <c r="A91" s="225"/>
      <c r="B91" s="224" t="s">
        <v>3</v>
      </c>
      <c r="C91" s="224" t="e">
        <f>INDEX(#REF!, MATCH(EF[UK Vector],#REF!, 0))</f>
        <v>#REF!</v>
      </c>
      <c r="F91" s="233">
        <v>0</v>
      </c>
      <c r="G91" s="233">
        <v>0</v>
      </c>
      <c r="H91" s="233">
        <v>0</v>
      </c>
      <c r="I91" s="233">
        <f>SUM(EF[[#This Row],[SATIM Code]:[N2O]])</f>
        <v>0</v>
      </c>
      <c r="J91" s="224"/>
    </row>
    <row r="92" spans="1:49" ht="15">
      <c r="A92" s="225"/>
      <c r="B92" s="224" t="s">
        <v>4</v>
      </c>
      <c r="C92" s="224" t="e">
        <f>INDEX(#REF!, MATCH(EF[UK Vector],#REF!, 0))</f>
        <v>#REF!</v>
      </c>
      <c r="F92" s="233">
        <v>0</v>
      </c>
      <c r="G92" s="233">
        <v>0</v>
      </c>
      <c r="H92" s="233">
        <v>0</v>
      </c>
      <c r="I92" s="233">
        <f>SUM(EF[[#This Row],[SATIM Code]:[N2O]])</f>
        <v>0</v>
      </c>
      <c r="J92" s="224"/>
    </row>
    <row r="93" spans="1:49" ht="15">
      <c r="A93" s="225"/>
      <c r="B93" s="224" t="s">
        <v>5</v>
      </c>
      <c r="C93" s="224" t="e">
        <f>INDEX(#REF!, MATCH(EF[UK Vector],#REF!, 0))</f>
        <v>#REF!</v>
      </c>
      <c r="F93" s="233">
        <v>0</v>
      </c>
      <c r="G93" s="233">
        <v>0</v>
      </c>
      <c r="H93" s="233">
        <v>0</v>
      </c>
      <c r="I93" s="233">
        <f>SUM(EF[[#This Row],[SATIM Code]:[N2O]])</f>
        <v>0</v>
      </c>
      <c r="J93" s="224"/>
    </row>
    <row r="94" spans="1:49" ht="15">
      <c r="A94" s="225"/>
      <c r="B94" s="224" t="s">
        <v>6</v>
      </c>
      <c r="C94" s="224" t="e">
        <f>INDEX(#REF!, MATCH(EF[UK Vector],#REF!, 0))</f>
        <v>#REF!</v>
      </c>
      <c r="F94" s="233">
        <v>0</v>
      </c>
      <c r="G94" s="233">
        <v>0</v>
      </c>
      <c r="H94" s="233">
        <v>0</v>
      </c>
      <c r="I94" s="233">
        <f>SUM(EF[[#This Row],[SATIM Code]:[N2O]])</f>
        <v>0</v>
      </c>
      <c r="J94" s="224"/>
    </row>
    <row r="95" spans="1:49" ht="15">
      <c r="A95" s="225"/>
      <c r="B95" s="224" t="s">
        <v>7</v>
      </c>
      <c r="C95" s="224" t="e">
        <f>INDEX(#REF!, MATCH(EF[UK Vector],#REF!, 0))</f>
        <v>#REF!</v>
      </c>
      <c r="F95" s="233">
        <v>0</v>
      </c>
      <c r="G95" s="233">
        <v>0</v>
      </c>
      <c r="H95" s="233">
        <v>0</v>
      </c>
      <c r="I95" s="233">
        <f>SUM(EF[[#This Row],[SATIM Code]:[N2O]])</f>
        <v>0</v>
      </c>
      <c r="J95" s="224"/>
    </row>
    <row r="96" spans="1:49" ht="15">
      <c r="A96" s="225"/>
      <c r="B96" s="224" t="s">
        <v>54</v>
      </c>
      <c r="C96" s="224" t="e">
        <f>INDEX(#REF!, MATCH(EF[UK Vector],#REF!, 0))</f>
        <v>#REF!</v>
      </c>
      <c r="F96" s="233">
        <v>0</v>
      </c>
      <c r="G96" s="233">
        <v>0</v>
      </c>
      <c r="H96" s="233">
        <v>0</v>
      </c>
      <c r="I96" s="233">
        <f>SUM(EF[[#This Row],[SATIM Code]:[N2O]])</f>
        <v>0</v>
      </c>
      <c r="J96" s="224"/>
    </row>
    <row r="97" spans="1:12" ht="15">
      <c r="A97" s="225"/>
      <c r="B97" s="224" t="s">
        <v>187</v>
      </c>
      <c r="C97" s="224" t="e">
        <f>INDEX(#REF!, MATCH(EF[UK Vector],#REF!, 0))</f>
        <v>#REF!</v>
      </c>
      <c r="F97" s="233">
        <v>0</v>
      </c>
      <c r="G97" s="233">
        <v>0</v>
      </c>
      <c r="H97" s="233">
        <v>0</v>
      </c>
      <c r="I97" s="233">
        <f>SUM(EF[[#This Row],[SATIM Code]:[N2O]])</f>
        <v>0</v>
      </c>
      <c r="J97" s="224"/>
    </row>
    <row r="98" spans="1:12" ht="15">
      <c r="A98" s="225"/>
      <c r="B98" s="224" t="s">
        <v>25</v>
      </c>
      <c r="C98" s="224" t="e">
        <f>INDEX(#REF!, MATCH(EF[UK Vector],#REF!, 0))</f>
        <v>#REF!</v>
      </c>
      <c r="F98" s="233">
        <v>0</v>
      </c>
      <c r="G98" s="233">
        <v>0</v>
      </c>
      <c r="H98" s="233">
        <v>0</v>
      </c>
      <c r="I98" s="233">
        <f>SUM(EF[[#This Row],[SATIM Code]:[N2O]])</f>
        <v>0</v>
      </c>
      <c r="J98" s="224"/>
    </row>
    <row r="99" spans="1:12" ht="15">
      <c r="A99" s="225"/>
      <c r="B99" s="224" t="s">
        <v>27</v>
      </c>
      <c r="C99" s="224" t="e">
        <f>INDEX(#REF!, MATCH(EF[UK Vector],#REF!, 0))</f>
        <v>#REF!</v>
      </c>
      <c r="F99" s="233">
        <v>0</v>
      </c>
      <c r="G99" s="233">
        <v>0</v>
      </c>
      <c r="H99" s="233">
        <v>0</v>
      </c>
      <c r="I99" s="233">
        <f>SUM(EF[[#This Row],[SATIM Code]:[N2O]])</f>
        <v>0</v>
      </c>
      <c r="J99" s="224"/>
    </row>
    <row r="100" spans="1:12" ht="15">
      <c r="A100" s="225"/>
      <c r="B100" s="224" t="s">
        <v>28</v>
      </c>
      <c r="C100" s="224" t="e">
        <f>INDEX(#REF!, MATCH(EF[UK Vector],#REF!, 0))</f>
        <v>#REF!</v>
      </c>
      <c r="F100" s="233">
        <v>0</v>
      </c>
      <c r="G100" s="233">
        <v>0</v>
      </c>
      <c r="H100" s="233">
        <v>0</v>
      </c>
      <c r="I100" s="233">
        <f>SUM(EF[[#This Row],[SATIM Code]:[N2O]])</f>
        <v>0</v>
      </c>
      <c r="J100" s="224"/>
    </row>
    <row r="101" spans="1:12" ht="15">
      <c r="A101" s="225"/>
      <c r="B101" s="224" t="s">
        <v>162</v>
      </c>
      <c r="C101" s="224" t="e">
        <f>INDEX(#REF!, MATCH(EF[UK Vector],#REF!, 0))</f>
        <v>#REF!</v>
      </c>
      <c r="F101" s="233">
        <v>0</v>
      </c>
      <c r="G101" s="233">
        <v>0</v>
      </c>
      <c r="H101" s="233">
        <v>0</v>
      </c>
      <c r="I101" s="233">
        <f>SUM(EF[[#This Row],[SATIM Code]:[N2O]])</f>
        <v>0</v>
      </c>
      <c r="J101" s="224"/>
    </row>
    <row r="102" spans="1:12" ht="15">
      <c r="A102" s="225"/>
      <c r="B102" s="224" t="s">
        <v>181</v>
      </c>
      <c r="C102" s="224" t="e">
        <f>INDEX(#REF!, MATCH(EF[UK Vector],#REF!, 0))</f>
        <v>#REF!</v>
      </c>
      <c r="F102" s="233">
        <v>0</v>
      </c>
      <c r="G102" s="233">
        <v>0</v>
      </c>
      <c r="H102" s="233">
        <v>0</v>
      </c>
      <c r="I102" s="233">
        <f>SUM(EF[[#This Row],[SATIM Code]:[N2O]])</f>
        <v>0</v>
      </c>
      <c r="J102" s="224"/>
    </row>
    <row r="103" spans="1:12" ht="15">
      <c r="A103" s="225"/>
      <c r="B103" s="224" t="s">
        <v>182</v>
      </c>
      <c r="C103" s="224" t="e">
        <f>INDEX(#REF!, MATCH(EF[UK Vector],#REF!, 0))</f>
        <v>#REF!</v>
      </c>
      <c r="F103" s="233">
        <v>0</v>
      </c>
      <c r="G103" s="233">
        <v>0</v>
      </c>
      <c r="H103" s="233">
        <v>0</v>
      </c>
      <c r="I103" s="233">
        <f>SUM(EF[[#This Row],[SATIM Code]:[N2O]])</f>
        <v>0</v>
      </c>
      <c r="J103" s="224"/>
    </row>
    <row r="104" spans="1:12" ht="15">
      <c r="A104" s="225"/>
      <c r="B104" s="224" t="s">
        <v>183</v>
      </c>
      <c r="C104" s="224" t="e">
        <f>INDEX(#REF!, MATCH(EF[UK Vector],#REF!, 0))</f>
        <v>#REF!</v>
      </c>
      <c r="F104" s="233">
        <v>0</v>
      </c>
      <c r="G104" s="233">
        <v>0</v>
      </c>
      <c r="H104" s="233">
        <v>0</v>
      </c>
      <c r="I104" s="233">
        <f>SUM(EF[[#This Row],[SATIM Code]:[N2O]])</f>
        <v>0</v>
      </c>
      <c r="J104" s="224"/>
    </row>
    <row r="105" spans="1:12" ht="15">
      <c r="A105" s="225"/>
      <c r="B105" s="279" t="s">
        <v>184</v>
      </c>
      <c r="C105" s="224" t="e">
        <f>INDEX(#REF!, MATCH(EF[UK Vector],#REF!, 0))</f>
        <v>#REF!</v>
      </c>
      <c r="D105" s="275"/>
      <c r="E105" s="275"/>
      <c r="F105" s="269" t="e">
        <f>EF.IndustrialCoal.CO2</f>
        <v>#REF!</v>
      </c>
      <c r="G105" s="269" t="e">
        <f>EF.IndustrialCoal.CH4</f>
        <v>#REF!</v>
      </c>
      <c r="H105" s="269" t="e">
        <f>EF.IndustrialCoal.N2O</f>
        <v>#REF!</v>
      </c>
      <c r="I105" s="233" t="e">
        <f>SUM(EF[[#This Row],[SATIM Code]:[N2O]])</f>
        <v>#REF!</v>
      </c>
      <c r="J105" s="224" t="s">
        <v>195</v>
      </c>
    </row>
    <row r="106" spans="1:12" ht="15">
      <c r="A106" s="225"/>
      <c r="B106" s="277" t="s">
        <v>185</v>
      </c>
      <c r="C106" s="224" t="e">
        <f>INDEX(#REF!, MATCH(EF[UK Vector],#REF!, 0))</f>
        <v>#REF!</v>
      </c>
      <c r="D106" s="274"/>
      <c r="E106" s="274"/>
      <c r="F106" s="268" t="e">
        <f>EF.Diesel.CO2</f>
        <v>#REF!</v>
      </c>
      <c r="G106" s="268" t="e">
        <f>EF.Diesel.CH4</f>
        <v>#REF!</v>
      </c>
      <c r="H106" s="268" t="e">
        <f>EF.Diesel.N2O</f>
        <v>#REF!</v>
      </c>
      <c r="I106" s="233" t="e">
        <f>SUM(EF[[#This Row],[SATIM Code]:[N2O]])</f>
        <v>#REF!</v>
      </c>
      <c r="J106" s="224" t="s">
        <v>196</v>
      </c>
    </row>
    <row r="107" spans="1:12" ht="15">
      <c r="A107" s="225"/>
      <c r="B107" s="279" t="s">
        <v>186</v>
      </c>
      <c r="C107" s="224" t="e">
        <f>INDEX(#REF!, MATCH(EF[UK Vector],#REF!, 0))</f>
        <v>#REF!</v>
      </c>
      <c r="D107" s="275"/>
      <c r="E107" s="275"/>
      <c r="F107" s="269" t="e">
        <f>EF.NaturalGas.CO2</f>
        <v>#REF!</v>
      </c>
      <c r="G107" s="269" t="e">
        <f>EF.NaturalGas.CH4</f>
        <v>#REF!</v>
      </c>
      <c r="H107" s="269" t="e">
        <f>EF.NaturalGas.N2O</f>
        <v>#REF!</v>
      </c>
      <c r="I107" s="233" t="e">
        <f>SUM(EF[[#This Row],[SATIM Code]:[N2O]])</f>
        <v>#REF!</v>
      </c>
      <c r="J107" s="224" t="s">
        <v>197</v>
      </c>
    </row>
    <row r="108" spans="1:12" ht="15">
      <c r="A108" s="225"/>
      <c r="B108" s="277" t="s">
        <v>30</v>
      </c>
      <c r="C108" s="224" t="e">
        <f>INDEX(#REF!, MATCH(EF[UK Vector],#REF!, 0))</f>
        <v>#REF!</v>
      </c>
      <c r="D108" s="274"/>
      <c r="E108" s="274"/>
      <c r="F108" s="268" t="e">
        <f>EF.IndustrialCoal.CO2</f>
        <v>#REF!</v>
      </c>
      <c r="G108" s="268" t="e">
        <f>EF.IndustrialCoal.CH4</f>
        <v>#REF!</v>
      </c>
      <c r="H108" s="268" t="e">
        <f>EF.IndustrialCoal.N2O</f>
        <v>#REF!</v>
      </c>
      <c r="I108" s="233" t="e">
        <f>SUM(EF[[#This Row],[SATIM Code]:[N2O]])</f>
        <v>#REF!</v>
      </c>
      <c r="J108" s="224" t="s">
        <v>195</v>
      </c>
    </row>
    <row r="109" spans="1:12" ht="15">
      <c r="A109" s="225"/>
      <c r="B109" s="279" t="s">
        <v>31</v>
      </c>
      <c r="C109" s="224" t="e">
        <f>INDEX(#REF!, MATCH(EF[UK Vector],#REF!, 0))</f>
        <v>#REF!</v>
      </c>
      <c r="D109" s="275"/>
      <c r="E109" s="275"/>
      <c r="F109" s="269" t="e">
        <f>EF.Diesel.CO2</f>
        <v>#REF!</v>
      </c>
      <c r="G109" s="269" t="e">
        <f>EF.Diesel.CH4</f>
        <v>#REF!</v>
      </c>
      <c r="H109" s="269" t="e">
        <f>EF.Diesel.N2O</f>
        <v>#REF!</v>
      </c>
      <c r="I109" s="233" t="e">
        <f>SUM(EF[[#This Row],[SATIM Code]:[N2O]])</f>
        <v>#REF!</v>
      </c>
      <c r="J109" s="224" t="s">
        <v>196</v>
      </c>
    </row>
    <row r="110" spans="1:12" ht="15">
      <c r="A110" s="225"/>
      <c r="B110" s="277" t="s">
        <v>23</v>
      </c>
      <c r="C110" s="224" t="e">
        <f>INDEX(#REF!, MATCH(EF[UK Vector],#REF!, 0))</f>
        <v>#REF!</v>
      </c>
      <c r="D110" s="274" t="s">
        <v>398</v>
      </c>
      <c r="E110" s="274" t="s">
        <v>199</v>
      </c>
      <c r="F110" s="268" t="e">
        <f>EF.NaturalGas.CO2</f>
        <v>#REF!</v>
      </c>
      <c r="G110" s="268" t="e">
        <f>EF.NaturalGas.CH4</f>
        <v>#REF!</v>
      </c>
      <c r="H110" s="268" t="e">
        <f>EF.NaturalGas.N2O</f>
        <v>#REF!</v>
      </c>
      <c r="I110" s="233" t="e">
        <f>SUM(EF[[#This Row],[SATIM Code]:[N2O]])</f>
        <v>#REF!</v>
      </c>
      <c r="J110" s="224" t="s">
        <v>197</v>
      </c>
    </row>
    <row r="111" spans="1:12" ht="15">
      <c r="A111" s="225"/>
      <c r="B111" s="279" t="s">
        <v>19</v>
      </c>
      <c r="C111" s="224" t="e">
        <f>INDEX(#REF!, MATCH(EF[UK Vector],#REF!, 0))</f>
        <v>#REF!</v>
      </c>
      <c r="D111" s="275" t="s">
        <v>401</v>
      </c>
      <c r="E111" s="275" t="s">
        <v>1006</v>
      </c>
      <c r="F111" s="280">
        <v>0</v>
      </c>
      <c r="G111" s="280">
        <v>0</v>
      </c>
      <c r="H111" s="280">
        <v>0</v>
      </c>
      <c r="I111" s="233">
        <f>SUM(EF[[#This Row],[SATIM Code]:[N2O]])</f>
        <v>0</v>
      </c>
      <c r="J111" s="224"/>
      <c r="L111" s="232"/>
    </row>
    <row r="112" spans="1:12" ht="15">
      <c r="A112" s="225"/>
      <c r="B112" s="277" t="s">
        <v>20</v>
      </c>
      <c r="C112" s="224" t="e">
        <f>INDEX(#REF!, MATCH(EF[UK Vector],#REF!, 0))</f>
        <v>#REF!</v>
      </c>
      <c r="D112" s="274"/>
      <c r="E112" s="274"/>
      <c r="F112" s="278">
        <v>0</v>
      </c>
      <c r="G112" s="278">
        <v>0</v>
      </c>
      <c r="H112" s="278">
        <v>0</v>
      </c>
      <c r="I112" s="233">
        <f>SUM(EF[[#This Row],[SATIM Code]:[N2O]])</f>
        <v>0</v>
      </c>
      <c r="J112" s="224"/>
      <c r="L112" s="232"/>
    </row>
    <row r="113" spans="1:10" ht="15">
      <c r="A113" s="225"/>
      <c r="B113" s="279" t="s">
        <v>21</v>
      </c>
      <c r="C113" s="224" t="e">
        <f>INDEX(#REF!, MATCH(EF[UK Vector],#REF!, 0))</f>
        <v>#REF!</v>
      </c>
      <c r="D113" s="263" t="s">
        <v>404</v>
      </c>
      <c r="E113" s="263" t="s">
        <v>64</v>
      </c>
      <c r="F113" s="269" t="e">
        <f>EF.IndustrialCoal.CO2</f>
        <v>#REF!</v>
      </c>
      <c r="G113" s="269" t="e">
        <f>EF.IndustrialCoal.CH4</f>
        <v>#REF!</v>
      </c>
      <c r="H113" s="269" t="e">
        <f>EF.IndustrialCoal.N2O</f>
        <v>#REF!</v>
      </c>
      <c r="I113" s="233" t="e">
        <f>SUM(EF[[#This Row],[SATIM Code]:[N2O]])</f>
        <v>#REF!</v>
      </c>
      <c r="J113" s="224" t="s">
        <v>195</v>
      </c>
    </row>
    <row r="114" spans="1:10" ht="15">
      <c r="A114" s="225"/>
      <c r="B114" s="277" t="s">
        <v>21</v>
      </c>
      <c r="C114" s="224" t="e">
        <f>INDEX(#REF!, MATCH(EF[UK Vector],#REF!, 0))</f>
        <v>#REF!</v>
      </c>
      <c r="D114" s="264" t="s">
        <v>405</v>
      </c>
      <c r="E114" s="264" t="s">
        <v>84</v>
      </c>
      <c r="F114" s="268" t="e">
        <f>EF.CokingCoal.CO2</f>
        <v>#REF!</v>
      </c>
      <c r="G114" s="268" t="e">
        <f>EF.CokingCoal.CH4</f>
        <v>#REF!</v>
      </c>
      <c r="H114" s="268" t="e">
        <f>EF.CokingCoal.N2O</f>
        <v>#REF!</v>
      </c>
      <c r="I114" s="233" t="e">
        <f>SUM(EF[[#This Row],[SATIM Code]:[N2O]])</f>
        <v>#REF!</v>
      </c>
      <c r="J114" s="224" t="s">
        <v>924</v>
      </c>
    </row>
    <row r="115" spans="1:10" ht="15">
      <c r="A115" s="225"/>
      <c r="B115" s="279" t="s">
        <v>22</v>
      </c>
      <c r="C115" s="224" t="e">
        <f>INDEX(#REF!, MATCH(EF[UK Vector],#REF!, 0))</f>
        <v>#REF!</v>
      </c>
      <c r="D115" s="263" t="s">
        <v>406</v>
      </c>
      <c r="E115" s="263" t="s">
        <v>1007</v>
      </c>
      <c r="F115" s="269" t="e">
        <f>EF.Diesel.CO2</f>
        <v>#REF!</v>
      </c>
      <c r="G115" s="269" t="e">
        <f>EF.Diesel.CH4</f>
        <v>#REF!</v>
      </c>
      <c r="H115" s="269" t="e">
        <f>EF.Diesel.N2O</f>
        <v>#REF!</v>
      </c>
      <c r="I115" s="233" t="e">
        <f>SUM(EF[[#This Row],[SATIM Code]:[N2O]])</f>
        <v>#REF!</v>
      </c>
      <c r="J115" s="224" t="s">
        <v>196</v>
      </c>
    </row>
    <row r="116" spans="1:10" ht="15">
      <c r="A116" s="225"/>
      <c r="B116" s="279" t="s">
        <v>22</v>
      </c>
      <c r="C116" s="224" t="e">
        <f>INDEX(#REF!, MATCH(EF[UK Vector],#REF!, 0))</f>
        <v>#REF!</v>
      </c>
      <c r="D116" s="275" t="s">
        <v>996</v>
      </c>
      <c r="E116" s="275" t="s">
        <v>992</v>
      </c>
      <c r="F116" s="269"/>
      <c r="G116" s="269"/>
      <c r="H116" s="269"/>
      <c r="I116" s="354">
        <f>SUM(EF[[#This Row],[SATIM Code]:[N2O]])</f>
        <v>0</v>
      </c>
      <c r="J116" s="224"/>
    </row>
    <row r="117" spans="1:10" ht="15">
      <c r="A117" s="225"/>
      <c r="B117" s="277" t="s">
        <v>22</v>
      </c>
      <c r="C117" s="224" t="e">
        <f>INDEX(#REF!, MATCH(EF[UK Vector],#REF!, 0))</f>
        <v>#REF!</v>
      </c>
      <c r="D117" s="264" t="s">
        <v>407</v>
      </c>
      <c r="E117" s="264" t="s">
        <v>995</v>
      </c>
      <c r="F117" s="268" t="e">
        <f>EF.HFO.CO2</f>
        <v>#REF!</v>
      </c>
      <c r="G117" s="268" t="e">
        <f>EF.HFO.CH4</f>
        <v>#REF!</v>
      </c>
      <c r="H117" s="268" t="e">
        <f>EF.HFO.N2O</f>
        <v>#REF!</v>
      </c>
      <c r="I117" s="233" t="e">
        <f>SUM(EF[[#This Row],[SATIM Code]:[N2O]])</f>
        <v>#REF!</v>
      </c>
      <c r="J117" s="224" t="s">
        <v>196</v>
      </c>
    </row>
    <row r="118" spans="1:10" ht="15">
      <c r="A118" s="225"/>
      <c r="B118" s="279" t="s">
        <v>22</v>
      </c>
      <c r="C118" s="224" t="e">
        <f>INDEX(#REF!, MATCH(EF[UK Vector],#REF!, 0))</f>
        <v>#REF!</v>
      </c>
      <c r="D118" s="263" t="s">
        <v>408</v>
      </c>
      <c r="E118" s="263" t="s">
        <v>114</v>
      </c>
      <c r="F118" s="269" t="e">
        <f>EF.Diesel.CO2</f>
        <v>#REF!</v>
      </c>
      <c r="G118" s="269" t="e">
        <f>EF.Diesel.CH4</f>
        <v>#REF!</v>
      </c>
      <c r="H118" s="269" t="e">
        <f>EF.Diesel.N2O</f>
        <v>#REF!</v>
      </c>
      <c r="I118" s="233" t="e">
        <f>SUM(EF[[#This Row],[SATIM Code]:[N2O]])</f>
        <v>#REF!</v>
      </c>
      <c r="J118" s="224" t="s">
        <v>196</v>
      </c>
    </row>
    <row r="119" spans="1:10" ht="15">
      <c r="A119" s="225"/>
      <c r="B119" s="279" t="s">
        <v>22</v>
      </c>
      <c r="C119" s="224" t="e">
        <f>INDEX(#REF!, MATCH(EF[UK Vector],#REF!, 0))</f>
        <v>#REF!</v>
      </c>
      <c r="D119" s="275" t="s">
        <v>425</v>
      </c>
      <c r="E119" s="275" t="s">
        <v>415</v>
      </c>
      <c r="F119" s="269" t="e">
        <f>EF.Gasoline.CO2</f>
        <v>#REF!</v>
      </c>
      <c r="G119" s="269" t="e">
        <f>EF.Gasoline.CH4</f>
        <v>#REF!</v>
      </c>
      <c r="H119" s="269" t="e">
        <f>EF.Gasoline.N2O</f>
        <v>#REF!</v>
      </c>
      <c r="I119" s="354" t="e">
        <f>SUM(EF[[#This Row],[SATIM Code]:[N2O]])</f>
        <v>#REF!</v>
      </c>
      <c r="J119" s="260" t="s">
        <v>415</v>
      </c>
    </row>
    <row r="120" spans="1:10" ht="15">
      <c r="A120" s="225"/>
      <c r="B120" s="279" t="s">
        <v>22</v>
      </c>
      <c r="C120" s="224" t="e">
        <f>INDEX(#REF!, MATCH(EF[UK Vector],#REF!, 0))</f>
        <v>#REF!</v>
      </c>
      <c r="D120" s="275" t="s">
        <v>846</v>
      </c>
      <c r="E120" s="275" t="s">
        <v>932</v>
      </c>
      <c r="F120" s="269" t="e">
        <f>EF.OAG.CO2</f>
        <v>#REF!</v>
      </c>
      <c r="G120" s="269" t="e">
        <f>EF.OAG.CH4</f>
        <v>#REF!</v>
      </c>
      <c r="H120" s="269" t="e">
        <f>EF.OAG.N2O</f>
        <v>#REF!</v>
      </c>
      <c r="I120" s="354" t="e">
        <f>SUM(EF[[#This Row],[SATIM Code]:[N2O]])</f>
        <v>#REF!</v>
      </c>
      <c r="J120" s="260" t="s">
        <v>933</v>
      </c>
    </row>
    <row r="121" spans="1:10" ht="15">
      <c r="A121" s="225"/>
      <c r="B121" s="277" t="s">
        <v>22</v>
      </c>
      <c r="C121" s="224" t="e">
        <f>INDEX(#REF!, MATCH(EF[UK Vector],#REF!, 0))</f>
        <v>#REF!</v>
      </c>
      <c r="D121" s="264" t="s">
        <v>409</v>
      </c>
      <c r="E121" s="264" t="s">
        <v>1008</v>
      </c>
      <c r="F121" s="268" t="e">
        <f>EF.LPG.CO2</f>
        <v>#REF!</v>
      </c>
      <c r="G121" s="268" t="e">
        <f>EF.LPG.CH4</f>
        <v>#REF!</v>
      </c>
      <c r="H121" s="268" t="e">
        <f>EF.LPG.N2O</f>
        <v>#REF!</v>
      </c>
      <c r="I121" s="233" t="e">
        <f>SUM(EF[[#This Row],[SATIM Code]:[N2O]])</f>
        <v>#REF!</v>
      </c>
      <c r="J121" s="224"/>
    </row>
    <row r="122" spans="1:10" ht="15">
      <c r="A122" s="225"/>
      <c r="B122" s="277" t="s">
        <v>56</v>
      </c>
      <c r="C122" s="224" t="e">
        <f>INDEX(#REF!, MATCH(EF[UK Vector],#REF!, 0))</f>
        <v>#REF!</v>
      </c>
      <c r="D122" s="274"/>
      <c r="E122" s="274"/>
      <c r="F122" s="268" t="e">
        <f>EF.BlastFurnaceGas.CO2</f>
        <v>#REF!</v>
      </c>
      <c r="G122" s="278">
        <v>0</v>
      </c>
      <c r="H122" s="278">
        <v>0</v>
      </c>
      <c r="I122" s="233" t="e">
        <f>SUM(EF[[#This Row],[SATIM Code]:[N2O]])</f>
        <v>#REF!</v>
      </c>
      <c r="J122" s="224"/>
    </row>
    <row r="123" spans="1:10" ht="15">
      <c r="A123" s="225"/>
      <c r="B123" s="279" t="s">
        <v>159</v>
      </c>
      <c r="C123" s="224" t="e">
        <f>INDEX(#REF!, MATCH(EF[UK Vector],#REF!, 0))</f>
        <v>#REF!</v>
      </c>
      <c r="D123" s="275"/>
      <c r="E123" s="275"/>
      <c r="F123" s="280">
        <v>0</v>
      </c>
      <c r="G123" s="280">
        <v>0</v>
      </c>
      <c r="H123" s="280">
        <v>0</v>
      </c>
      <c r="I123" s="233">
        <f>SUM(EF[[#This Row],[SATIM Code]:[N2O]])</f>
        <v>0</v>
      </c>
      <c r="J123" s="224"/>
    </row>
    <row r="124" spans="1:10" ht="15">
      <c r="A124" s="225"/>
      <c r="B124" s="277" t="s">
        <v>160</v>
      </c>
      <c r="C124" s="224" t="e">
        <f>INDEX(#REF!, MATCH(EF[UK Vector],#REF!, 0))</f>
        <v>#REF!</v>
      </c>
      <c r="D124" s="274"/>
      <c r="E124" s="274"/>
      <c r="F124" s="278">
        <v>0</v>
      </c>
      <c r="G124" s="278">
        <v>0</v>
      </c>
      <c r="H124" s="278">
        <v>0</v>
      </c>
      <c r="I124" s="233">
        <f>SUM(EF[[#This Row],[SATIM Code]:[N2O]])</f>
        <v>0</v>
      </c>
      <c r="J124" s="224"/>
    </row>
    <row r="125" spans="1:10" ht="15">
      <c r="A125" s="225"/>
      <c r="B125" s="279" t="s">
        <v>161</v>
      </c>
      <c r="C125" s="224" t="e">
        <f>INDEX(#REF!, MATCH(EF[UK Vector],#REF!, 0))</f>
        <v>#REF!</v>
      </c>
      <c r="D125" s="275" t="s">
        <v>410</v>
      </c>
      <c r="E125" s="275"/>
      <c r="F125" s="280">
        <v>0</v>
      </c>
      <c r="G125" s="280">
        <v>0</v>
      </c>
      <c r="H125" s="280">
        <v>0</v>
      </c>
      <c r="I125" s="233">
        <f>SUM(EF[[#This Row],[SATIM Code]:[N2O]])</f>
        <v>0</v>
      </c>
      <c r="J125" s="224"/>
    </row>
    <row r="126" spans="1:10" ht="15">
      <c r="A126" s="225"/>
      <c r="B126" s="277" t="s">
        <v>161</v>
      </c>
      <c r="C126" s="224" t="e">
        <f>INDEX(#REF!, MATCH(EF[UK Vector],#REF!, 0))</f>
        <v>#REF!</v>
      </c>
      <c r="D126" s="274" t="s">
        <v>411</v>
      </c>
      <c r="E126" s="274"/>
      <c r="F126" s="278"/>
      <c r="G126" s="278"/>
      <c r="H126" s="278"/>
      <c r="I126" s="233">
        <f>SUM(EF[[#This Row],[SATIM Code]:[N2O]])</f>
        <v>0</v>
      </c>
      <c r="J126" s="224"/>
    </row>
    <row r="127" spans="1:10">
      <c r="B127" s="279" t="s">
        <v>178</v>
      </c>
      <c r="C127" s="224" t="e">
        <f>INDEX(#REF!, MATCH(EF[UK Vector],#REF!, 0))</f>
        <v>#REF!</v>
      </c>
      <c r="D127" s="275"/>
      <c r="E127" s="275"/>
      <c r="F127" s="280">
        <v>0</v>
      </c>
      <c r="G127" s="280">
        <v>0</v>
      </c>
      <c r="H127" s="280">
        <v>0</v>
      </c>
      <c r="I127" s="233">
        <f>SUM(EF[[#This Row],[SATIM Code]:[N2O]])</f>
        <v>0</v>
      </c>
      <c r="J127" s="224"/>
    </row>
    <row r="128" spans="1:10">
      <c r="B128" s="277" t="s">
        <v>201</v>
      </c>
      <c r="C128" s="224" t="e">
        <f>INDEX(#REF!, MATCH(EF[UK Vector],#REF!, 0))</f>
        <v>#REF!</v>
      </c>
      <c r="D128" s="274"/>
      <c r="E128" s="274"/>
      <c r="F128" s="278">
        <v>0</v>
      </c>
      <c r="G128" s="278">
        <v>0</v>
      </c>
      <c r="H128" s="278">
        <v>0</v>
      </c>
      <c r="I128" s="233">
        <f>SUM(EF[[#This Row],[SATIM Code]:[N2O]])</f>
        <v>0</v>
      </c>
      <c r="J128" s="224"/>
    </row>
    <row r="129" spans="2:13">
      <c r="B129" s="279" t="s">
        <v>207</v>
      </c>
      <c r="C129" s="224" t="e">
        <f>INDEX(#REF!, MATCH(EF[UK Vector],#REF!, 0))</f>
        <v>#REF!</v>
      </c>
      <c r="D129" s="275"/>
      <c r="E129" s="275"/>
      <c r="F129" s="280"/>
      <c r="G129" s="280"/>
      <c r="H129" s="280"/>
      <c r="I129" s="233">
        <f>SUM(EF[[#This Row],[SATIM Code]:[N2O]])</f>
        <v>0</v>
      </c>
      <c r="J129" s="224"/>
    </row>
    <row r="130" spans="2:13">
      <c r="B130" s="277" t="s">
        <v>210</v>
      </c>
      <c r="C130" s="224" t="e">
        <f>INDEX(#REF!, MATCH(EF[UK Vector],#REF!, 0))</f>
        <v>#REF!</v>
      </c>
      <c r="D130" s="274"/>
      <c r="E130" s="274"/>
      <c r="F130" s="278"/>
      <c r="G130" s="278"/>
      <c r="H130" s="278"/>
      <c r="I130" s="233">
        <f>SUM(EF[[#This Row],[SATIM Code]:[N2O]])</f>
        <v>0</v>
      </c>
      <c r="J130" s="224"/>
    </row>
    <row r="131" spans="2:13">
      <c r="B131" s="279" t="s">
        <v>248</v>
      </c>
      <c r="C131" s="224" t="e">
        <f>INDEX(#REF!, MATCH(EF[UK Vector],#REF!, 0))</f>
        <v>#REF!</v>
      </c>
      <c r="D131" s="275"/>
      <c r="E131" s="275"/>
      <c r="F131" s="280"/>
      <c r="G131" s="280"/>
      <c r="H131" s="280"/>
      <c r="I131" s="233">
        <f>SUM(EF[[#This Row],[SATIM Code]:[N2O]])</f>
        <v>0</v>
      </c>
      <c r="J131" s="224" t="s">
        <v>930</v>
      </c>
    </row>
    <row r="132" spans="2:13">
      <c r="B132" s="277" t="s">
        <v>249</v>
      </c>
      <c r="C132" s="224" t="e">
        <f>INDEX(#REF!, MATCH(EF[UK Vector],#REF!, 0))</f>
        <v>#REF!</v>
      </c>
      <c r="D132" s="274"/>
      <c r="E132" s="274"/>
      <c r="F132" s="278"/>
      <c r="G132" s="278"/>
      <c r="H132" s="278"/>
      <c r="I132" s="233">
        <f>SUM(EF[[#This Row],[SATIM Code]:[N2O]])</f>
        <v>0</v>
      </c>
    </row>
    <row r="133" spans="2:13">
      <c r="B133" s="281" t="s">
        <v>414</v>
      </c>
      <c r="C133" s="224" t="e">
        <f>INDEX(#REF!, MATCH(EF[UK Vector],#REF!, 0))</f>
        <v>#REF!</v>
      </c>
      <c r="D133" s="276" t="s">
        <v>412</v>
      </c>
      <c r="E133" s="276"/>
      <c r="F133" s="282" t="e">
        <f>EF.WASTE.IND.CO2</f>
        <v>#REF!</v>
      </c>
      <c r="G133" s="282" t="e">
        <f>EF.WASTE.IND.CH4</f>
        <v>#REF!</v>
      </c>
      <c r="H133" s="282" t="e">
        <f>EF.WASTE.IND.N2O</f>
        <v>#REF!</v>
      </c>
      <c r="I133" s="233" t="e">
        <f>SUM(EF[[#This Row],[SATIM Code]:[N2O]])</f>
        <v>#REF!</v>
      </c>
      <c r="L133" s="261"/>
      <c r="M133" s="261"/>
    </row>
    <row r="134" spans="2:13">
      <c r="K134" s="261"/>
      <c r="L134" s="261"/>
    </row>
    <row r="135" spans="2:13" ht="18">
      <c r="B135" s="265" t="s">
        <v>927</v>
      </c>
      <c r="K135" s="261"/>
      <c r="L135" s="261"/>
    </row>
    <row r="136" spans="2:13">
      <c r="B136" s="261"/>
      <c r="C136" s="261"/>
      <c r="D136" s="261"/>
      <c r="E136" s="261"/>
      <c r="F136" s="261"/>
      <c r="G136" s="261"/>
      <c r="H136" s="261"/>
      <c r="I136" s="261" t="e">
        <f>"Mt CO2e per " &amp; Preferences.EnergyUnits &amp;" out"</f>
        <v>#REF!</v>
      </c>
      <c r="K136" s="261"/>
      <c r="L136" s="261"/>
    </row>
    <row r="137" spans="2:13" ht="14" thickBot="1">
      <c r="B137" s="266" t="s">
        <v>33</v>
      </c>
      <c r="C137" s="266" t="s">
        <v>844</v>
      </c>
      <c r="D137" s="266" t="s">
        <v>928</v>
      </c>
      <c r="E137" s="266" t="s">
        <v>190</v>
      </c>
      <c r="F137" s="266" t="s">
        <v>191</v>
      </c>
      <c r="G137" s="266" t="s">
        <v>192</v>
      </c>
      <c r="H137" s="266" t="s">
        <v>257</v>
      </c>
      <c r="I137" s="267" t="s">
        <v>131</v>
      </c>
      <c r="K137" s="261"/>
      <c r="L137" s="261"/>
    </row>
    <row r="138" spans="2:13" ht="14" thickTop="1">
      <c r="B138" s="264" t="s">
        <v>64</v>
      </c>
      <c r="C138" s="264" t="s">
        <v>404</v>
      </c>
      <c r="D138" s="264" t="s">
        <v>64</v>
      </c>
      <c r="E138" s="268" t="e">
        <f>55/1000 /Unit.PJ</f>
        <v>#REF!</v>
      </c>
      <c r="F138" s="268" t="e">
        <f>0.0061/1000/Unit.PJ * GWP.CH4</f>
        <v>#REF!</v>
      </c>
      <c r="G138" s="268" t="e">
        <f>0/1000 /Unit.PJ * GWP.N2O</f>
        <v>#REF!</v>
      </c>
      <c r="H138" s="268" t="e">
        <f>SUM(E138:G138)</f>
        <v>#REF!</v>
      </c>
      <c r="I138" s="264" t="s">
        <v>929</v>
      </c>
      <c r="K138" s="261"/>
      <c r="L138" s="261"/>
    </row>
    <row r="139" spans="2:13">
      <c r="B139" s="263" t="s">
        <v>199</v>
      </c>
      <c r="C139" s="263" t="s">
        <v>398</v>
      </c>
      <c r="D139" s="263" t="s">
        <v>199</v>
      </c>
      <c r="E139" s="269" t="e">
        <f>28/1000 /Unit.PJ</f>
        <v>#REF!</v>
      </c>
      <c r="F139" s="269" t="e">
        <f>0.0045/1000/Unit.PJ * GWP.CH4</f>
        <v>#REF!</v>
      </c>
      <c r="G139" s="269" t="e">
        <f>0/1000 /Unit.PJ * GWP.N2O</f>
        <v>#REF!</v>
      </c>
      <c r="H139" s="269" t="e">
        <f>SUM(E139:G139)</f>
        <v>#REF!</v>
      </c>
      <c r="I139" s="270" t="s">
        <v>929</v>
      </c>
      <c r="K139" s="261"/>
      <c r="L139" s="261"/>
    </row>
    <row r="140" spans="2:13">
      <c r="B140" s="261"/>
      <c r="C140" s="261"/>
      <c r="D140" s="261"/>
      <c r="E140" s="261"/>
      <c r="F140" s="261"/>
      <c r="G140" s="261"/>
      <c r="H140" s="261"/>
      <c r="I140" s="261"/>
    </row>
    <row r="141" spans="2:13">
      <c r="B141" s="261"/>
      <c r="C141" s="261"/>
      <c r="D141" s="261"/>
      <c r="E141" s="261"/>
      <c r="F141" s="261"/>
      <c r="G141" s="261"/>
      <c r="H141" s="261"/>
    </row>
    <row r="142" spans="2:13">
      <c r="B142" s="271" t="s">
        <v>1037</v>
      </c>
      <c r="C142" s="216">
        <f>1*10^-10</f>
        <v>1E-10</v>
      </c>
    </row>
  </sheetData>
  <conditionalFormatting sqref="M76:N131">
    <cfRule type="duplicateValues" dxfId="0" priority="357"/>
  </conditionalFormatting>
  <pageMargins left="0.7" right="0.7" top="0.75" bottom="0.75" header="0.3" footer="0.3"/>
  <pageSetup paperSize="9" orientation="portrait"/>
  <drawing r:id="rId1"/>
  <legacyDrawing r:id="rId2"/>
  <tableParts count="3">
    <tablePart r:id="rId3"/>
    <tablePart r:id="rId4"/>
    <tablePart r:id="rId5"/>
  </tableParts>
  <extLst>
    <ext xmlns:mx="http://schemas.microsoft.com/office/mac/excel/2008/main" uri="{64002731-A6B0-56B0-2670-7721B7C09600}">
      <mx:PLV Mode="0" OnePage="0" WScale="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6" enableFormatConditionsCalculation="0">
    <tabColor rgb="FFFF0000"/>
  </sheetPr>
  <dimension ref="A1:DE303"/>
  <sheetViews>
    <sheetView workbookViewId="0">
      <selection activeCell="E252" sqref="E252"/>
    </sheetView>
    <sheetView topLeftCell="A78" workbookViewId="1">
      <selection activeCell="A83" sqref="A83"/>
    </sheetView>
  </sheetViews>
  <sheetFormatPr baseColWidth="10" defaultColWidth="8.6640625" defaultRowHeight="13" x14ac:dyDescent="0"/>
  <cols>
    <col min="1" max="1" width="65.5" style="273" customWidth="1"/>
    <col min="2" max="2" width="15" style="273" customWidth="1"/>
    <col min="3" max="3" width="14" style="273" customWidth="1"/>
    <col min="4" max="5" width="12.5" style="273" customWidth="1"/>
    <col min="6" max="6" width="13.5" style="273" customWidth="1"/>
    <col min="7" max="7" width="12.5" style="273" customWidth="1"/>
    <col min="8" max="8" width="13.5" style="273" customWidth="1"/>
    <col min="9" max="9" width="11.83203125" style="273" customWidth="1"/>
    <col min="10" max="10" width="15.33203125" style="273" customWidth="1"/>
    <col min="11" max="11" width="12.1640625" style="273" customWidth="1"/>
    <col min="12" max="21" width="9.83203125" style="273" customWidth="1"/>
    <col min="22" max="33" width="8.6640625" style="273"/>
    <col min="34" max="34" width="15.6640625" style="273" customWidth="1"/>
    <col min="35" max="35" width="10.83203125" style="113" customWidth="1"/>
    <col min="36" max="44" width="8.6640625" style="273"/>
    <col min="45" max="45" width="9.83203125" style="273" customWidth="1"/>
    <col min="46" max="46" width="10.5" style="273" customWidth="1"/>
    <col min="47" max="47" width="8.6640625" style="273"/>
    <col min="48" max="48" width="9.5" style="273" bestFit="1" customWidth="1"/>
    <col min="49" max="49" width="20.5" style="273" bestFit="1" customWidth="1"/>
    <col min="50" max="51" width="8.6640625" style="273"/>
    <col min="52" max="52" width="9.83203125" style="273" customWidth="1"/>
    <col min="53" max="54" width="8.6640625" style="273"/>
    <col min="55" max="55" width="8.6640625" style="273" customWidth="1"/>
    <col min="56" max="56" width="9.1640625" style="273" bestFit="1" customWidth="1"/>
    <col min="57" max="61" width="8.6640625" style="273"/>
    <col min="62" max="62" width="10.5" style="273" customWidth="1"/>
    <col min="63" max="63" width="11.33203125" style="273" customWidth="1"/>
    <col min="64" max="65" width="8.6640625" style="273"/>
    <col min="66" max="66" width="8.5" style="273" customWidth="1"/>
    <col min="67" max="68" width="9.1640625" style="273" bestFit="1" customWidth="1"/>
    <col min="69" max="74" width="8.83203125" style="273" bestFit="1" customWidth="1"/>
    <col min="75" max="75" width="9.1640625" style="273" bestFit="1" customWidth="1"/>
    <col min="76" max="79" width="8.6640625" style="273"/>
    <col min="80" max="80" width="10" style="273" customWidth="1"/>
    <col min="81" max="16384" width="8.6640625" style="273"/>
  </cols>
  <sheetData>
    <row r="1" spans="1:88" s="189" customFormat="1" ht="15">
      <c r="A1" s="352" t="s">
        <v>338</v>
      </c>
      <c r="B1" s="525" t="s">
        <v>339</v>
      </c>
      <c r="C1" s="525"/>
      <c r="D1" s="525"/>
      <c r="E1" s="353" t="s">
        <v>389</v>
      </c>
      <c r="F1" s="353"/>
      <c r="G1" s="338"/>
      <c r="H1" s="352"/>
      <c r="I1" s="338"/>
      <c r="J1" s="352"/>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13" t="s">
        <v>841</v>
      </c>
      <c r="AK1" s="273"/>
      <c r="AT1" s="328" t="s">
        <v>918</v>
      </c>
      <c r="AU1" s="273"/>
      <c r="AV1" s="273"/>
      <c r="AW1" s="273"/>
      <c r="AX1" s="273"/>
      <c r="AY1" s="273"/>
      <c r="AZ1" s="273"/>
      <c r="BA1" s="273"/>
      <c r="BB1" s="273"/>
      <c r="BC1" s="273"/>
      <c r="BD1" s="273"/>
      <c r="BE1" s="273"/>
      <c r="BF1" s="273"/>
      <c r="BG1" s="273"/>
      <c r="BH1" s="273"/>
      <c r="BI1" s="273"/>
      <c r="BJ1" s="273"/>
      <c r="BK1" s="273"/>
      <c r="BL1" s="273"/>
      <c r="BM1" s="273"/>
      <c r="BN1" s="273"/>
      <c r="BO1" s="273"/>
      <c r="BP1" s="273"/>
      <c r="BQ1" s="273"/>
      <c r="BR1" s="273"/>
      <c r="BS1" s="273"/>
      <c r="BT1" s="273"/>
      <c r="BU1" s="273"/>
      <c r="BV1" s="273"/>
      <c r="BW1" s="273"/>
      <c r="BX1" s="273"/>
      <c r="BY1" s="273"/>
      <c r="BZ1" s="273"/>
      <c r="CA1" s="273"/>
      <c r="CB1" s="273"/>
      <c r="CC1" s="273"/>
      <c r="CD1" s="273"/>
      <c r="CE1" s="273"/>
      <c r="CF1" s="273"/>
      <c r="CG1" s="273"/>
      <c r="CH1" s="273"/>
      <c r="CI1" s="273"/>
      <c r="CJ1" s="273"/>
    </row>
    <row r="2" spans="1:88">
      <c r="A2" s="300"/>
      <c r="B2" s="301"/>
      <c r="C2" s="301"/>
      <c r="D2" s="301"/>
      <c r="E2" s="301"/>
      <c r="F2" s="301"/>
      <c r="G2" s="300"/>
      <c r="H2" s="301"/>
      <c r="I2" s="301"/>
      <c r="J2" s="301"/>
      <c r="K2" s="300"/>
      <c r="L2" s="301"/>
      <c r="M2" s="301"/>
      <c r="N2" s="301"/>
      <c r="O2" s="301"/>
      <c r="P2" s="301"/>
      <c r="Q2" s="301"/>
      <c r="R2" s="301"/>
      <c r="S2" s="300"/>
      <c r="T2" s="301"/>
      <c r="U2" s="301"/>
      <c r="V2" s="290"/>
      <c r="W2" s="290"/>
      <c r="X2" s="290"/>
      <c r="Y2" s="290"/>
      <c r="Z2" s="290"/>
      <c r="AA2" s="290"/>
      <c r="AB2" s="290"/>
      <c r="AC2" s="290"/>
      <c r="AD2" s="290"/>
      <c r="AE2" s="290"/>
      <c r="AF2" s="290"/>
      <c r="AG2" s="290"/>
      <c r="AH2" s="290"/>
    </row>
    <row r="3" spans="1:88">
      <c r="A3" s="300"/>
      <c r="B3" s="300"/>
      <c r="C3" s="333" t="s">
        <v>340</v>
      </c>
      <c r="D3" s="333"/>
      <c r="E3" s="333"/>
      <c r="F3" s="333"/>
      <c r="G3" s="333"/>
      <c r="H3" s="333"/>
      <c r="I3" s="333"/>
      <c r="J3" s="333"/>
      <c r="K3" s="351"/>
      <c r="L3" s="294" t="s">
        <v>341</v>
      </c>
      <c r="M3" s="294"/>
      <c r="N3" s="294"/>
      <c r="O3" s="301"/>
      <c r="P3" s="301"/>
      <c r="Q3" s="301"/>
      <c r="R3" s="301"/>
      <c r="S3" s="301"/>
      <c r="T3" s="301"/>
      <c r="U3" s="300"/>
      <c r="V3" s="290"/>
      <c r="W3" s="290"/>
      <c r="X3" s="290"/>
      <c r="Y3" s="290"/>
      <c r="Z3" s="290"/>
      <c r="AA3" s="290"/>
      <c r="AB3" s="290"/>
      <c r="AC3" s="290"/>
      <c r="AD3" s="290"/>
      <c r="AE3" s="290"/>
      <c r="AF3" s="290"/>
      <c r="AG3" s="290"/>
      <c r="AH3" s="290"/>
    </row>
    <row r="4" spans="1:88">
      <c r="A4" s="338" t="s">
        <v>342</v>
      </c>
      <c r="B4" s="300">
        <v>9</v>
      </c>
      <c r="C4" s="300">
        <v>1</v>
      </c>
      <c r="D4" s="300">
        <v>2</v>
      </c>
      <c r="E4" s="300">
        <v>3</v>
      </c>
      <c r="F4" s="300">
        <v>4</v>
      </c>
      <c r="G4" s="300">
        <v>5</v>
      </c>
      <c r="H4" s="300">
        <v>6</v>
      </c>
      <c r="I4" s="300">
        <v>7</v>
      </c>
      <c r="J4" s="300">
        <v>8</v>
      </c>
      <c r="K4" s="300">
        <v>9</v>
      </c>
      <c r="L4" s="294"/>
      <c r="M4" s="294"/>
      <c r="N4" s="294"/>
      <c r="O4" s="294"/>
      <c r="P4" s="294"/>
      <c r="Q4" s="294"/>
      <c r="R4" s="294"/>
      <c r="S4" s="294"/>
      <c r="T4" s="294"/>
      <c r="U4" s="290"/>
      <c r="V4" s="290"/>
      <c r="W4" s="290"/>
      <c r="X4" s="290"/>
      <c r="Y4" s="290"/>
      <c r="Z4" s="290"/>
      <c r="AA4" s="290"/>
      <c r="AB4" s="290"/>
      <c r="AC4" s="290"/>
      <c r="AD4" s="290"/>
      <c r="AE4" s="290"/>
      <c r="AF4" s="290"/>
      <c r="AG4" s="290"/>
      <c r="AH4" s="290"/>
    </row>
    <row r="5" spans="1:88">
      <c r="A5" s="333" t="s">
        <v>18</v>
      </c>
      <c r="B5" s="300" t="s">
        <v>32</v>
      </c>
      <c r="C5" s="294" t="s">
        <v>64</v>
      </c>
      <c r="D5" s="294" t="s">
        <v>840</v>
      </c>
      <c r="E5" s="300" t="s">
        <v>390</v>
      </c>
      <c r="F5" s="300" t="s">
        <v>0</v>
      </c>
      <c r="G5" s="300" t="s">
        <v>9</v>
      </c>
      <c r="H5" s="300" t="s">
        <v>391</v>
      </c>
      <c r="I5" s="300" t="s">
        <v>345</v>
      </c>
      <c r="J5" s="300" t="s">
        <v>344</v>
      </c>
      <c r="K5" s="294" t="s">
        <v>839</v>
      </c>
      <c r="L5" s="301" t="s">
        <v>65</v>
      </c>
      <c r="M5" s="301"/>
      <c r="N5" s="301"/>
      <c r="O5" s="301"/>
      <c r="P5" s="301"/>
      <c r="Q5" s="301"/>
      <c r="R5" s="301"/>
      <c r="S5" s="300"/>
      <c r="T5" s="301"/>
      <c r="U5" s="290"/>
      <c r="V5" s="290"/>
      <c r="W5" s="290"/>
      <c r="X5" s="290"/>
      <c r="Y5" s="290"/>
      <c r="Z5" s="290"/>
      <c r="AA5" s="290"/>
      <c r="AB5" s="290"/>
      <c r="AC5" s="290"/>
      <c r="AD5" s="290"/>
      <c r="AE5" s="290"/>
      <c r="AF5" s="290"/>
      <c r="AG5" s="290"/>
      <c r="AH5" s="290"/>
    </row>
    <row r="6" spans="1:88">
      <c r="A6" s="338" t="s">
        <v>346</v>
      </c>
      <c r="B6" s="300" t="s">
        <v>413</v>
      </c>
      <c r="C6" s="301" t="s">
        <v>558</v>
      </c>
      <c r="D6" s="301" t="s">
        <v>740</v>
      </c>
      <c r="E6" s="301" t="s">
        <v>540</v>
      </c>
      <c r="F6" s="301" t="s">
        <v>546</v>
      </c>
      <c r="G6" s="301" t="s">
        <v>555</v>
      </c>
      <c r="H6" s="301" t="s">
        <v>552</v>
      </c>
      <c r="I6" s="301" t="s">
        <v>549</v>
      </c>
      <c r="J6" s="301" t="s">
        <v>583</v>
      </c>
      <c r="K6" s="301" t="s">
        <v>616</v>
      </c>
      <c r="L6" s="290"/>
      <c r="M6" s="294"/>
      <c r="N6" s="294"/>
      <c r="O6" s="196" t="s">
        <v>838</v>
      </c>
      <c r="P6" s="294"/>
      <c r="Q6" s="294"/>
      <c r="R6" s="294"/>
      <c r="S6" s="294"/>
      <c r="T6" s="294"/>
      <c r="U6" s="290"/>
      <c r="V6" s="290"/>
      <c r="W6" s="290"/>
      <c r="X6" s="290"/>
      <c r="Y6" s="290"/>
      <c r="Z6" s="290"/>
      <c r="AA6" s="290"/>
      <c r="AB6" s="290"/>
      <c r="AC6" s="290"/>
      <c r="AD6" s="290"/>
      <c r="AE6" s="290"/>
      <c r="AF6" s="290"/>
      <c r="AG6" s="290"/>
      <c r="AH6" s="290"/>
    </row>
    <row r="7" spans="1:88">
      <c r="A7" s="338"/>
      <c r="B7" s="349" t="s">
        <v>36</v>
      </c>
      <c r="C7" s="193">
        <v>535.96529099999987</v>
      </c>
      <c r="D7" s="193">
        <v>50.250444670199997</v>
      </c>
      <c r="E7" s="193">
        <v>36.014976280799999</v>
      </c>
      <c r="F7" s="193">
        <v>429.12367558400001</v>
      </c>
      <c r="G7" s="193">
        <v>104.82035999999999</v>
      </c>
      <c r="H7" s="193">
        <v>0.16701647039999998</v>
      </c>
      <c r="I7" s="193">
        <v>3.8638634099</v>
      </c>
      <c r="J7" s="193">
        <v>41.2123909090909</v>
      </c>
      <c r="K7" s="193">
        <v>10</v>
      </c>
      <c r="L7" s="193">
        <v>1160.2056274152999</v>
      </c>
      <c r="M7" s="294"/>
      <c r="N7" s="294"/>
      <c r="O7" s="290"/>
      <c r="P7" s="294"/>
      <c r="Q7" s="294"/>
      <c r="R7" s="294"/>
      <c r="S7" s="294"/>
      <c r="T7" s="294"/>
      <c r="U7" s="290"/>
      <c r="V7" s="290"/>
      <c r="W7" s="290"/>
      <c r="X7" s="290"/>
      <c r="Y7" s="290"/>
      <c r="Z7" s="290"/>
      <c r="AA7" s="290"/>
      <c r="AB7" s="290"/>
      <c r="AC7" s="290"/>
      <c r="AD7" s="290"/>
      <c r="AE7" s="290"/>
      <c r="AF7" s="290"/>
      <c r="AG7" s="290"/>
      <c r="AH7" s="290"/>
    </row>
    <row r="8" spans="1:88">
      <c r="A8" s="338" t="s">
        <v>837</v>
      </c>
      <c r="B8" s="349" t="s">
        <v>57</v>
      </c>
      <c r="C8" s="193">
        <v>413290.53899999999</v>
      </c>
      <c r="D8" s="193">
        <v>50250.383099999992</v>
      </c>
      <c r="E8" s="193">
        <v>36014.976280800001</v>
      </c>
      <c r="F8" s="193">
        <v>419871.14640000003</v>
      </c>
      <c r="G8" s="193">
        <v>104820.36</v>
      </c>
      <c r="H8" s="193">
        <v>167.0164704</v>
      </c>
      <c r="I8" s="193">
        <v>3.8634099000000002</v>
      </c>
      <c r="J8" s="193" t="s">
        <v>337</v>
      </c>
      <c r="K8" s="193" t="s">
        <v>337</v>
      </c>
      <c r="L8" s="193"/>
      <c r="M8" s="294"/>
      <c r="N8" s="294"/>
      <c r="O8" s="290"/>
      <c r="P8" s="294"/>
      <c r="Q8" s="294"/>
      <c r="R8" s="294"/>
      <c r="S8" s="294"/>
      <c r="T8" s="294"/>
      <c r="U8" s="290"/>
      <c r="V8" s="290"/>
      <c r="W8" s="290"/>
      <c r="X8" s="290"/>
      <c r="Y8" s="290"/>
      <c r="Z8" s="290"/>
      <c r="AA8" s="290"/>
      <c r="AB8" s="290"/>
      <c r="AC8" s="290"/>
      <c r="AD8" s="290"/>
      <c r="AE8" s="290"/>
      <c r="AF8" s="290"/>
      <c r="AG8" s="290"/>
      <c r="AH8" s="290"/>
    </row>
    <row r="9" spans="1:88" ht="14">
      <c r="A9" s="350" t="s">
        <v>836</v>
      </c>
      <c r="B9" s="316" t="s">
        <v>835</v>
      </c>
      <c r="C9" s="193"/>
      <c r="D9" s="193"/>
      <c r="E9" s="193"/>
      <c r="F9" s="193"/>
      <c r="G9" s="193"/>
      <c r="H9" s="193"/>
      <c r="I9" s="194"/>
      <c r="J9" s="193"/>
      <c r="K9" s="316"/>
      <c r="L9" s="294"/>
      <c r="M9" s="294"/>
      <c r="N9" s="294"/>
      <c r="O9" s="290"/>
      <c r="P9" s="294"/>
      <c r="Q9" s="294"/>
      <c r="R9" s="294"/>
      <c r="S9" s="294"/>
      <c r="T9" s="294"/>
      <c r="U9" s="290"/>
      <c r="V9" s="290"/>
      <c r="W9" s="290"/>
      <c r="X9" s="290"/>
      <c r="Y9" s="290"/>
      <c r="Z9" s="290"/>
      <c r="AA9" s="290"/>
      <c r="AB9" s="290"/>
      <c r="AC9" s="290"/>
      <c r="AD9" s="290"/>
      <c r="AE9" s="290"/>
      <c r="AF9" s="290"/>
      <c r="AG9" s="290"/>
      <c r="AH9" s="290"/>
    </row>
    <row r="10" spans="1:88" ht="14">
      <c r="A10" s="338" t="s">
        <v>530</v>
      </c>
      <c r="B10" s="349" t="s">
        <v>531</v>
      </c>
      <c r="C10" s="193">
        <v>53.282366999999986</v>
      </c>
      <c r="D10" s="193">
        <v>6.1570199999999995E-5</v>
      </c>
      <c r="E10" s="193">
        <v>28.149155919000002</v>
      </c>
      <c r="F10" s="193">
        <v>117.563579136</v>
      </c>
      <c r="G10" s="193">
        <v>2.89994</v>
      </c>
      <c r="H10" s="193">
        <v>7.7266924799999984E-2</v>
      </c>
      <c r="I10" s="194">
        <v>6.1570199999999995E-5</v>
      </c>
      <c r="J10" s="193">
        <v>0</v>
      </c>
      <c r="K10" s="193">
        <v>0</v>
      </c>
      <c r="L10" s="294"/>
      <c r="M10" s="294"/>
      <c r="N10" s="294"/>
      <c r="O10" s="290"/>
      <c r="P10" s="294"/>
      <c r="Q10" s="294"/>
      <c r="R10" s="294"/>
      <c r="S10" s="294"/>
      <c r="T10" s="294"/>
      <c r="U10" s="290"/>
      <c r="V10" s="290"/>
      <c r="W10" s="290"/>
      <c r="X10" s="290"/>
      <c r="Y10" s="290"/>
      <c r="Z10" s="290"/>
      <c r="AA10" s="290"/>
      <c r="AB10" s="290"/>
      <c r="AC10" s="290"/>
      <c r="AD10" s="290"/>
      <c r="AE10" s="290"/>
      <c r="AF10" s="290"/>
      <c r="AG10" s="290"/>
      <c r="AH10" s="290"/>
    </row>
    <row r="11" spans="1:88" ht="14">
      <c r="A11" s="338" t="s">
        <v>528</v>
      </c>
      <c r="B11" s="349" t="s">
        <v>529</v>
      </c>
      <c r="C11" s="195">
        <v>125.37071996264805</v>
      </c>
      <c r="D11" s="193">
        <v>50.250383099999993</v>
      </c>
      <c r="E11" s="193">
        <v>0</v>
      </c>
      <c r="F11" s="193">
        <v>99.525273120000008</v>
      </c>
      <c r="G11" s="193">
        <v>21.976099999999999</v>
      </c>
      <c r="H11" s="193">
        <v>0</v>
      </c>
      <c r="I11" s="194">
        <v>3.86</v>
      </c>
      <c r="J11" s="193">
        <v>0</v>
      </c>
      <c r="K11" s="193">
        <v>0</v>
      </c>
      <c r="L11" s="294"/>
      <c r="M11" s="294"/>
      <c r="N11" s="294"/>
      <c r="O11" s="290"/>
      <c r="P11" s="294"/>
      <c r="Q11" s="294"/>
      <c r="R11" s="294"/>
      <c r="S11" s="294"/>
      <c r="T11" s="294"/>
      <c r="U11" s="290"/>
      <c r="V11" s="290"/>
      <c r="W11" s="290"/>
      <c r="X11" s="290"/>
      <c r="Y11" s="290"/>
      <c r="Z11" s="290"/>
      <c r="AA11" s="290"/>
      <c r="AB11" s="290"/>
      <c r="AC11" s="290"/>
      <c r="AD11" s="290"/>
      <c r="AE11" s="290"/>
      <c r="AF11" s="290"/>
      <c r="AG11" s="290"/>
      <c r="AH11" s="290"/>
    </row>
    <row r="12" spans="1:88" ht="14">
      <c r="A12" s="338" t="s">
        <v>526</v>
      </c>
      <c r="B12" s="349" t="s">
        <v>527</v>
      </c>
      <c r="C12" s="193">
        <v>50.84189099999999</v>
      </c>
      <c r="D12" s="193">
        <v>0</v>
      </c>
      <c r="E12" s="193">
        <v>0</v>
      </c>
      <c r="F12" s="195">
        <v>35.712358400000006</v>
      </c>
      <c r="G12" s="195">
        <v>59.121910000000007</v>
      </c>
      <c r="H12" s="193">
        <v>0</v>
      </c>
      <c r="I12" s="194">
        <v>0</v>
      </c>
      <c r="J12" s="193">
        <v>0</v>
      </c>
      <c r="K12" s="193">
        <v>0</v>
      </c>
      <c r="L12" s="294"/>
      <c r="M12" s="294"/>
      <c r="N12" s="294"/>
      <c r="O12" s="290"/>
      <c r="P12" s="294"/>
      <c r="Q12" s="294"/>
      <c r="R12" s="294"/>
      <c r="S12" s="294"/>
      <c r="T12" s="294"/>
      <c r="U12" s="290"/>
      <c r="V12" s="290"/>
      <c r="W12" s="290"/>
      <c r="X12" s="290"/>
      <c r="Y12" s="290"/>
      <c r="Z12" s="290"/>
      <c r="AA12" s="290"/>
      <c r="AB12" s="290"/>
      <c r="AC12" s="290"/>
      <c r="AD12" s="290"/>
      <c r="AE12" s="290"/>
      <c r="AF12" s="290"/>
      <c r="AG12" s="290"/>
      <c r="AH12" s="290"/>
    </row>
    <row r="13" spans="1:88" ht="14">
      <c r="A13" s="338" t="s">
        <v>974</v>
      </c>
      <c r="B13" s="349" t="s">
        <v>525</v>
      </c>
      <c r="C13" s="193">
        <v>0.80999999999999972</v>
      </c>
      <c r="D13" s="193">
        <v>0</v>
      </c>
      <c r="E13" s="193">
        <v>0</v>
      </c>
      <c r="F13" s="193">
        <v>74.683578527999998</v>
      </c>
      <c r="G13" s="193">
        <v>0</v>
      </c>
      <c r="H13" s="193">
        <v>0</v>
      </c>
      <c r="I13" s="194">
        <v>0</v>
      </c>
      <c r="J13" s="193">
        <v>0</v>
      </c>
      <c r="K13" s="193">
        <v>0</v>
      </c>
      <c r="L13" s="294"/>
      <c r="M13" s="294"/>
      <c r="N13" s="294"/>
      <c r="O13" s="290"/>
      <c r="P13" s="294"/>
      <c r="Q13" s="294"/>
      <c r="R13" s="294"/>
      <c r="S13" s="294"/>
      <c r="T13" s="294"/>
      <c r="U13" s="290"/>
      <c r="V13" s="290"/>
      <c r="W13" s="290"/>
      <c r="X13" s="290"/>
      <c r="Y13" s="290"/>
      <c r="Z13" s="290"/>
      <c r="AA13" s="290"/>
      <c r="AB13" s="290"/>
      <c r="AC13" s="290"/>
      <c r="AD13" s="290"/>
      <c r="AE13" s="290"/>
      <c r="AF13" s="290"/>
      <c r="AG13" s="290"/>
      <c r="AH13" s="290"/>
    </row>
    <row r="14" spans="1:88" ht="14">
      <c r="A14" s="338" t="s">
        <v>522</v>
      </c>
      <c r="B14" s="349" t="s">
        <v>523</v>
      </c>
      <c r="C14" s="193">
        <v>53.999999999999986</v>
      </c>
      <c r="D14" s="193">
        <v>0</v>
      </c>
      <c r="E14" s="193">
        <v>0</v>
      </c>
      <c r="F14" s="193">
        <v>24.031958400000004</v>
      </c>
      <c r="G14" s="193">
        <v>7.8685</v>
      </c>
      <c r="H14" s="193">
        <v>0</v>
      </c>
      <c r="I14" s="194">
        <v>0</v>
      </c>
      <c r="J14" s="193">
        <v>0</v>
      </c>
      <c r="K14" s="193">
        <v>0</v>
      </c>
      <c r="L14" s="294"/>
      <c r="M14" s="294"/>
      <c r="N14" s="294"/>
      <c r="O14" s="290"/>
      <c r="P14" s="294"/>
      <c r="Q14" s="294"/>
      <c r="R14" s="294"/>
      <c r="S14" s="294"/>
      <c r="T14" s="294"/>
      <c r="U14" s="290"/>
      <c r="V14" s="290"/>
      <c r="W14" s="290"/>
      <c r="X14" s="290"/>
      <c r="Y14" s="290"/>
      <c r="Z14" s="290"/>
      <c r="AA14" s="290"/>
      <c r="AB14" s="290"/>
      <c r="AC14" s="290"/>
      <c r="AD14" s="290"/>
      <c r="AE14" s="290"/>
      <c r="AF14" s="290"/>
      <c r="AG14" s="290"/>
      <c r="AH14" s="290"/>
    </row>
    <row r="15" spans="1:88" ht="14">
      <c r="A15" s="338" t="s">
        <v>520</v>
      </c>
      <c r="B15" s="349" t="s">
        <v>521</v>
      </c>
      <c r="C15" s="193">
        <v>32.399999999999991</v>
      </c>
      <c r="D15" s="193">
        <v>0</v>
      </c>
      <c r="E15" s="193">
        <v>0</v>
      </c>
      <c r="F15" s="193">
        <v>15.0325056</v>
      </c>
      <c r="G15" s="193">
        <v>1.3967000000000001</v>
      </c>
      <c r="H15" s="193">
        <v>0</v>
      </c>
      <c r="I15" s="194">
        <v>0</v>
      </c>
      <c r="J15" s="193">
        <v>0</v>
      </c>
      <c r="K15" s="193">
        <v>10</v>
      </c>
      <c r="L15" s="294"/>
      <c r="M15" s="294"/>
      <c r="N15" s="294"/>
      <c r="O15" s="290"/>
      <c r="P15" s="294"/>
      <c r="Q15" s="294"/>
      <c r="R15" s="294"/>
      <c r="S15" s="294"/>
      <c r="T15" s="294"/>
      <c r="U15" s="290"/>
      <c r="V15" s="290"/>
      <c r="W15" s="290"/>
      <c r="X15" s="290"/>
      <c r="Y15" s="290"/>
      <c r="Z15" s="290"/>
      <c r="AA15" s="290"/>
      <c r="AB15" s="290"/>
      <c r="AC15" s="290"/>
      <c r="AD15" s="290"/>
      <c r="AE15" s="290"/>
      <c r="AF15" s="290"/>
      <c r="AG15" s="290"/>
      <c r="AH15" s="290"/>
    </row>
    <row r="16" spans="1:88" ht="14">
      <c r="A16" s="338" t="s">
        <v>518</v>
      </c>
      <c r="B16" s="349" t="s">
        <v>519</v>
      </c>
      <c r="C16" s="193">
        <v>64.799999999999983</v>
      </c>
      <c r="D16" s="193">
        <v>0</v>
      </c>
      <c r="E16" s="193">
        <v>0</v>
      </c>
      <c r="F16" s="193">
        <v>37.437264000000006</v>
      </c>
      <c r="G16" s="193">
        <v>3.1206999999999998</v>
      </c>
      <c r="H16" s="193">
        <v>0</v>
      </c>
      <c r="I16" s="194">
        <v>0</v>
      </c>
      <c r="J16" s="193">
        <v>41.2123909090909</v>
      </c>
      <c r="K16" s="193">
        <v>0</v>
      </c>
      <c r="L16" s="294"/>
      <c r="M16" s="294"/>
      <c r="N16" s="294"/>
      <c r="O16" s="294"/>
      <c r="P16" s="294"/>
      <c r="Q16" s="294"/>
      <c r="R16" s="294"/>
      <c r="S16" s="294"/>
      <c r="T16" s="294"/>
      <c r="U16" s="290"/>
      <c r="V16" s="290"/>
      <c r="W16" s="290"/>
      <c r="X16" s="290"/>
      <c r="Y16" s="290"/>
      <c r="Z16" s="290"/>
      <c r="AA16" s="290"/>
      <c r="AB16" s="290"/>
      <c r="AC16" s="290"/>
      <c r="AD16" s="290"/>
      <c r="AE16" s="290"/>
      <c r="AF16" s="290"/>
      <c r="AG16" s="290"/>
      <c r="AH16" s="290"/>
    </row>
    <row r="17" spans="1:68" ht="14">
      <c r="A17" s="338" t="s">
        <v>62</v>
      </c>
      <c r="B17" s="349" t="s">
        <v>517</v>
      </c>
      <c r="C17" s="193">
        <v>154.46031303735185</v>
      </c>
      <c r="D17" s="193">
        <v>0</v>
      </c>
      <c r="E17" s="193">
        <v>7.8658203618</v>
      </c>
      <c r="F17" s="193">
        <v>25.137158400000004</v>
      </c>
      <c r="G17" s="193">
        <v>8.4365099999999984</v>
      </c>
      <c r="H17" s="193">
        <v>8.9749545599999994E-2</v>
      </c>
      <c r="I17" s="194">
        <v>3.8018396999999998E-3</v>
      </c>
      <c r="J17" s="193">
        <v>0</v>
      </c>
      <c r="K17" s="193">
        <v>0</v>
      </c>
      <c r="L17" s="294"/>
      <c r="M17" s="294"/>
      <c r="N17" s="294"/>
      <c r="O17" s="294"/>
      <c r="P17" s="294"/>
      <c r="Q17" s="294"/>
      <c r="R17" s="294"/>
      <c r="S17" s="294"/>
      <c r="T17" s="294"/>
      <c r="U17" s="290"/>
      <c r="V17" s="290"/>
      <c r="W17" s="290"/>
      <c r="X17" s="290"/>
      <c r="Y17" s="290"/>
      <c r="Z17" s="290"/>
      <c r="AA17" s="290"/>
      <c r="AB17" s="290"/>
      <c r="AC17" s="290"/>
      <c r="AD17" s="290"/>
      <c r="AE17" s="290"/>
      <c r="AF17" s="290"/>
      <c r="AG17" s="290"/>
      <c r="AH17" s="290"/>
    </row>
    <row r="18" spans="1:68" ht="14">
      <c r="A18" s="338"/>
      <c r="B18" s="349"/>
      <c r="C18" s="193"/>
      <c r="D18" s="193" t="s">
        <v>78</v>
      </c>
      <c r="E18" s="193"/>
      <c r="F18" s="193"/>
      <c r="G18" s="193"/>
      <c r="H18" s="193"/>
      <c r="I18" s="193"/>
      <c r="J18" s="193"/>
      <c r="K18" s="194"/>
      <c r="L18" s="193"/>
      <c r="M18" s="316"/>
      <c r="N18" s="294"/>
      <c r="O18" s="294"/>
      <c r="P18" s="294"/>
      <c r="Q18" s="294"/>
      <c r="R18" s="294"/>
      <c r="S18" s="294"/>
      <c r="T18" s="294"/>
      <c r="U18" s="294"/>
      <c r="V18" s="294"/>
      <c r="W18" s="290"/>
      <c r="X18" s="290"/>
      <c r="Y18" s="290"/>
      <c r="Z18" s="290"/>
      <c r="AA18" s="290"/>
      <c r="AB18" s="290"/>
      <c r="AC18" s="290"/>
      <c r="AD18" s="290"/>
      <c r="AE18" s="290"/>
      <c r="AF18" s="290"/>
      <c r="AG18" s="290"/>
      <c r="AH18" s="290"/>
      <c r="BE18" s="62"/>
      <c r="BF18" s="127"/>
    </row>
    <row r="19" spans="1:68">
      <c r="A19" s="338" t="s">
        <v>347</v>
      </c>
      <c r="B19" s="349" t="s">
        <v>348</v>
      </c>
      <c r="C19" s="193"/>
      <c r="D19" s="193"/>
      <c r="E19" s="193"/>
      <c r="F19" s="193"/>
      <c r="G19" s="193"/>
      <c r="H19" s="193"/>
      <c r="I19" s="193"/>
      <c r="J19" s="193"/>
      <c r="K19" s="193"/>
      <c r="L19" s="193"/>
      <c r="M19" s="316"/>
      <c r="N19" s="294"/>
      <c r="O19" s="294"/>
      <c r="P19" s="294"/>
      <c r="Q19" s="294"/>
      <c r="R19" s="294"/>
      <c r="S19" s="294"/>
      <c r="T19" s="294"/>
      <c r="U19" s="294"/>
      <c r="V19" s="294"/>
      <c r="W19" s="290"/>
      <c r="X19" s="290"/>
      <c r="Y19" s="290"/>
      <c r="Z19" s="290"/>
      <c r="AA19" s="290"/>
      <c r="AB19" s="290"/>
      <c r="AC19" s="290"/>
      <c r="AD19" s="290"/>
      <c r="AE19" s="290"/>
      <c r="AF19" s="290"/>
      <c r="AG19" s="290"/>
      <c r="AH19" s="290"/>
      <c r="AT19" s="364"/>
      <c r="AU19" s="364"/>
      <c r="AV19" s="364"/>
      <c r="AW19" s="364"/>
      <c r="AX19" s="364"/>
      <c r="AY19" s="364"/>
      <c r="AZ19" s="364"/>
      <c r="BA19" s="364"/>
      <c r="BB19" s="364"/>
      <c r="BC19" s="364"/>
      <c r="BD19" s="109"/>
      <c r="BE19" s="109"/>
      <c r="BF19" s="109"/>
      <c r="BG19" s="364"/>
    </row>
    <row r="20" spans="1:68">
      <c r="A20" s="294" t="s">
        <v>349</v>
      </c>
      <c r="B20" s="348" t="s">
        <v>190</v>
      </c>
      <c r="C20" s="300">
        <v>94.6</v>
      </c>
      <c r="D20" s="300" t="s">
        <v>337</v>
      </c>
      <c r="E20" s="300">
        <v>74.066699999999997</v>
      </c>
      <c r="F20" s="300">
        <v>0</v>
      </c>
      <c r="G20" s="300">
        <v>56.1</v>
      </c>
      <c r="H20" s="300">
        <v>69.3</v>
      </c>
      <c r="I20" s="300">
        <v>77.366699999999994</v>
      </c>
      <c r="J20" s="300" t="s">
        <v>78</v>
      </c>
      <c r="K20" s="300"/>
      <c r="L20" s="301"/>
      <c r="M20" s="300">
        <v>1</v>
      </c>
      <c r="N20" s="290"/>
      <c r="O20" s="294"/>
      <c r="P20" s="294"/>
      <c r="Q20" s="294"/>
      <c r="R20" s="294"/>
      <c r="S20" s="294"/>
      <c r="T20" s="294"/>
      <c r="U20" s="294"/>
      <c r="V20" s="294"/>
      <c r="W20" s="290"/>
      <c r="X20" s="290"/>
      <c r="Y20" s="290"/>
      <c r="Z20" s="290"/>
      <c r="AA20" s="290"/>
      <c r="AB20" s="290"/>
      <c r="AC20" s="290"/>
      <c r="AD20" s="290"/>
      <c r="AE20" s="290"/>
      <c r="AF20" s="290"/>
      <c r="AG20" s="290"/>
      <c r="AH20" s="290"/>
      <c r="AT20" s="328"/>
      <c r="AU20" s="109"/>
      <c r="AV20" s="109"/>
      <c r="AW20" s="109"/>
      <c r="AX20" s="109"/>
      <c r="AY20" s="109"/>
      <c r="AZ20" s="109"/>
      <c r="BA20" s="109"/>
      <c r="BB20" s="109"/>
      <c r="BC20" s="109"/>
      <c r="BD20" s="109"/>
      <c r="BE20" s="109"/>
      <c r="BF20" s="109"/>
      <c r="BG20" s="364"/>
    </row>
    <row r="21" spans="1:68">
      <c r="A21" s="294" t="s">
        <v>119</v>
      </c>
      <c r="B21" s="348" t="s">
        <v>191</v>
      </c>
      <c r="C21" s="300">
        <v>0.01</v>
      </c>
      <c r="D21" s="300"/>
      <c r="E21" s="300">
        <v>5.0000000000000001E-3</v>
      </c>
      <c r="F21" s="300">
        <v>0</v>
      </c>
      <c r="G21" s="300">
        <v>5.0000000000000001E-3</v>
      </c>
      <c r="H21" s="300">
        <v>5.0000000000000001E-3</v>
      </c>
      <c r="I21" s="300">
        <v>0.01</v>
      </c>
      <c r="J21" s="300"/>
      <c r="K21" s="300"/>
      <c r="L21" s="301"/>
      <c r="M21" s="300">
        <v>2</v>
      </c>
      <c r="N21" s="290"/>
      <c r="O21" s="294"/>
      <c r="P21" s="294"/>
      <c r="Q21" s="294"/>
      <c r="R21" s="294"/>
      <c r="S21" s="294"/>
      <c r="T21" s="294"/>
      <c r="U21" s="294"/>
      <c r="V21" s="294"/>
      <c r="W21" s="290"/>
      <c r="X21" s="290"/>
      <c r="Y21" s="290"/>
      <c r="Z21" s="290"/>
      <c r="AA21" s="290"/>
      <c r="AB21" s="290"/>
      <c r="AC21" s="290"/>
      <c r="AD21" s="290"/>
      <c r="AE21" s="290"/>
      <c r="AF21" s="290"/>
      <c r="AG21" s="290"/>
      <c r="AH21" s="290"/>
      <c r="AT21" s="290"/>
      <c r="AU21" s="212"/>
      <c r="AV21" s="364"/>
      <c r="AW21" s="364"/>
      <c r="AX21" s="345"/>
      <c r="AY21" s="345"/>
      <c r="AZ21" s="345"/>
      <c r="BA21" s="392"/>
      <c r="BB21" s="392"/>
      <c r="BC21" s="392"/>
      <c r="BD21" s="391"/>
      <c r="BE21" s="391"/>
      <c r="BF21" s="391"/>
      <c r="BG21" s="364"/>
    </row>
    <row r="22" spans="1:68">
      <c r="A22" s="294" t="s">
        <v>350</v>
      </c>
      <c r="B22" s="348" t="s">
        <v>192</v>
      </c>
      <c r="C22" s="300">
        <v>1.4E-3</v>
      </c>
      <c r="D22" s="300"/>
      <c r="E22" s="300"/>
      <c r="F22" s="300">
        <v>0</v>
      </c>
      <c r="G22" s="300"/>
      <c r="H22" s="300"/>
      <c r="I22" s="300"/>
      <c r="J22" s="300"/>
      <c r="K22" s="300"/>
      <c r="L22" s="301"/>
      <c r="M22" s="300">
        <v>3</v>
      </c>
      <c r="N22" s="290"/>
      <c r="O22" s="294"/>
      <c r="P22" s="294"/>
      <c r="Q22" s="294"/>
      <c r="R22" s="294"/>
      <c r="S22" s="294"/>
      <c r="T22" s="294"/>
      <c r="U22" s="294"/>
      <c r="V22" s="294"/>
      <c r="W22" s="290"/>
      <c r="X22" s="290"/>
      <c r="Y22" s="290"/>
      <c r="Z22" s="290"/>
      <c r="AA22" s="290"/>
      <c r="AB22" s="290"/>
      <c r="AC22" s="290"/>
      <c r="AD22" s="290"/>
      <c r="AE22" s="290"/>
      <c r="AF22" s="290"/>
      <c r="AG22" s="290"/>
      <c r="AH22" s="290"/>
      <c r="AT22" s="290"/>
      <c r="AU22" s="212"/>
      <c r="AV22" s="364"/>
      <c r="AW22" s="364"/>
      <c r="AX22" s="345"/>
      <c r="AY22" s="345"/>
      <c r="AZ22" s="345"/>
      <c r="BA22" s="392"/>
      <c r="BB22" s="392"/>
      <c r="BC22" s="392"/>
      <c r="BD22" s="392"/>
      <c r="BE22" s="392"/>
      <c r="BF22" s="392"/>
      <c r="BG22" s="364"/>
    </row>
    <row r="23" spans="1:68">
      <c r="A23" s="294" t="s">
        <v>351</v>
      </c>
      <c r="B23" s="348" t="s">
        <v>352</v>
      </c>
      <c r="C23" s="300">
        <v>0.45440000000000003</v>
      </c>
      <c r="D23" s="300"/>
      <c r="E23" s="300">
        <v>0.25290000000000001</v>
      </c>
      <c r="F23" s="300">
        <v>0</v>
      </c>
      <c r="G23" s="300">
        <v>0</v>
      </c>
      <c r="H23" s="300">
        <v>4.6699999999999998E-2</v>
      </c>
      <c r="I23" s="300">
        <v>1.5290999999999999</v>
      </c>
      <c r="J23" s="300"/>
      <c r="K23" s="300"/>
      <c r="L23" s="301"/>
      <c r="M23" s="300">
        <v>4</v>
      </c>
      <c r="N23" s="290"/>
      <c r="O23" s="294"/>
      <c r="P23" s="294"/>
      <c r="Q23" s="294"/>
      <c r="R23" s="294"/>
      <c r="S23" s="294"/>
      <c r="T23" s="294"/>
      <c r="U23" s="294"/>
      <c r="V23" s="294"/>
      <c r="W23" s="290"/>
      <c r="X23" s="290"/>
      <c r="Y23" s="290"/>
      <c r="Z23" s="290"/>
      <c r="AA23" s="290"/>
      <c r="AB23" s="290"/>
      <c r="AC23" s="290"/>
      <c r="AD23" s="290"/>
      <c r="AE23" s="290"/>
      <c r="AF23" s="290"/>
      <c r="AG23" s="290"/>
      <c r="AH23" s="290"/>
      <c r="AT23" s="290"/>
      <c r="AU23" s="364"/>
      <c r="AV23" s="364"/>
      <c r="AW23" s="364"/>
      <c r="AX23" s="345"/>
      <c r="AY23" s="345"/>
      <c r="AZ23" s="345"/>
      <c r="BA23" s="392"/>
      <c r="BB23" s="392"/>
      <c r="BC23" s="392"/>
      <c r="BD23" s="392"/>
      <c r="BE23" s="392"/>
      <c r="BF23" s="392"/>
      <c r="BG23" s="364"/>
    </row>
    <row r="24" spans="1:68">
      <c r="A24" s="294" t="s">
        <v>353</v>
      </c>
      <c r="B24" s="348" t="s">
        <v>328</v>
      </c>
      <c r="C24" s="300">
        <v>0.1</v>
      </c>
      <c r="D24" s="300"/>
      <c r="E24" s="300">
        <v>0.1</v>
      </c>
      <c r="F24" s="300">
        <v>0</v>
      </c>
      <c r="G24" s="300">
        <v>0.05</v>
      </c>
      <c r="H24" s="300">
        <v>0.1</v>
      </c>
      <c r="I24" s="300">
        <v>0.1</v>
      </c>
      <c r="J24" s="300"/>
      <c r="K24" s="300"/>
      <c r="L24" s="301"/>
      <c r="M24" s="300">
        <v>5</v>
      </c>
      <c r="N24" s="290"/>
      <c r="O24" s="294"/>
      <c r="P24" s="294"/>
      <c r="Q24" s="294"/>
      <c r="R24" s="294"/>
      <c r="S24" s="294"/>
      <c r="T24" s="294"/>
      <c r="U24" s="294"/>
      <c r="V24" s="294"/>
      <c r="W24" s="290"/>
      <c r="X24" s="290"/>
      <c r="Y24" s="290"/>
      <c r="Z24" s="290"/>
      <c r="AA24" s="290"/>
      <c r="AB24" s="290"/>
      <c r="AC24" s="290"/>
      <c r="AD24" s="290"/>
      <c r="AE24" s="290"/>
      <c r="AF24" s="290"/>
      <c r="AG24" s="290"/>
      <c r="AH24" s="290"/>
      <c r="AT24" s="290"/>
      <c r="AU24" s="364"/>
      <c r="AV24" s="364"/>
      <c r="AW24" s="364"/>
      <c r="AX24" s="345"/>
      <c r="AY24" s="345"/>
      <c r="AZ24" s="345"/>
      <c r="BA24" s="392"/>
      <c r="BB24" s="392"/>
      <c r="BC24" s="392"/>
      <c r="BD24" s="392"/>
      <c r="BE24" s="392"/>
      <c r="BF24" s="392"/>
      <c r="BG24" s="364"/>
    </row>
    <row r="25" spans="1:68">
      <c r="A25" s="338"/>
      <c r="B25" s="300"/>
      <c r="C25" s="300"/>
      <c r="D25" s="300"/>
      <c r="E25" s="300"/>
      <c r="F25" s="300"/>
      <c r="G25" s="300"/>
      <c r="H25" s="300"/>
      <c r="I25" s="300"/>
      <c r="J25" s="300"/>
      <c r="K25" s="300"/>
      <c r="L25" s="301"/>
      <c r="M25" s="294"/>
      <c r="N25" s="294"/>
      <c r="O25" s="294"/>
      <c r="P25" s="294"/>
      <c r="Q25" s="294"/>
      <c r="R25" s="294"/>
      <c r="S25" s="294"/>
      <c r="T25" s="294"/>
      <c r="U25" s="294"/>
      <c r="V25" s="294"/>
      <c r="W25" s="290"/>
      <c r="X25" s="290"/>
      <c r="Y25" s="290"/>
      <c r="Z25" s="290"/>
      <c r="AA25" s="290"/>
      <c r="AB25" s="290"/>
      <c r="AC25" s="290"/>
      <c r="AD25" s="290"/>
      <c r="AE25" s="290"/>
      <c r="AF25" s="290"/>
      <c r="AG25" s="290"/>
      <c r="AH25" s="290"/>
      <c r="AT25" s="290"/>
      <c r="AU25" s="364"/>
      <c r="AV25" s="364"/>
      <c r="AW25" s="364"/>
      <c r="AX25" s="345"/>
      <c r="AY25" s="345"/>
      <c r="AZ25" s="345"/>
      <c r="BA25" s="392"/>
      <c r="BB25" s="392"/>
      <c r="BC25" s="392"/>
      <c r="BD25" s="392"/>
      <c r="BE25" s="392"/>
      <c r="BF25" s="392"/>
      <c r="BG25" s="364"/>
    </row>
    <row r="26" spans="1:68" ht="14">
      <c r="A26" s="338" t="s">
        <v>354</v>
      </c>
      <c r="B26" s="300"/>
      <c r="C26" s="191">
        <v>0</v>
      </c>
      <c r="D26" s="191">
        <v>0</v>
      </c>
      <c r="E26" s="191">
        <v>0</v>
      </c>
      <c r="F26" s="192">
        <v>0.1</v>
      </c>
      <c r="G26" s="191">
        <v>0</v>
      </c>
      <c r="H26" s="191">
        <v>0</v>
      </c>
      <c r="I26" s="191">
        <v>0</v>
      </c>
      <c r="J26" s="191">
        <v>0</v>
      </c>
      <c r="K26" s="191">
        <v>0</v>
      </c>
      <c r="L26" s="301"/>
      <c r="M26" s="294"/>
      <c r="N26" s="294"/>
      <c r="O26" s="294"/>
      <c r="P26" s="294"/>
      <c r="Q26" s="294"/>
      <c r="R26" s="294"/>
      <c r="S26" s="294"/>
      <c r="T26" s="294"/>
      <c r="U26" s="294"/>
      <c r="V26" s="294"/>
      <c r="W26" s="290"/>
      <c r="X26" s="290"/>
      <c r="Y26" s="290"/>
      <c r="Z26" s="290"/>
      <c r="AA26" s="290"/>
      <c r="AB26" s="290"/>
      <c r="AC26" s="290"/>
      <c r="AD26" s="290"/>
      <c r="AE26" s="290"/>
      <c r="AF26" s="290"/>
      <c r="AG26" s="290"/>
      <c r="AH26" s="290"/>
      <c r="BB26" s="392"/>
      <c r="BC26" s="392"/>
      <c r="BD26" s="392"/>
      <c r="BE26" s="392"/>
      <c r="BF26" s="392"/>
      <c r="BG26" s="364"/>
    </row>
    <row r="27" spans="1:68">
      <c r="A27" s="338" t="s">
        <v>355</v>
      </c>
      <c r="B27" s="300" t="s">
        <v>356</v>
      </c>
      <c r="C27" s="325">
        <v>535.96529099999987</v>
      </c>
      <c r="D27" s="325">
        <v>50.250444670199997</v>
      </c>
      <c r="E27" s="325">
        <v>36.014976280799999</v>
      </c>
      <c r="F27" s="325">
        <v>656.14990289373281</v>
      </c>
      <c r="G27" s="325">
        <v>104.82035999999999</v>
      </c>
      <c r="H27" s="325">
        <v>0.16701647039999998</v>
      </c>
      <c r="I27" s="325">
        <v>3.8638634099</v>
      </c>
      <c r="J27" s="325">
        <v>41.2123909090909</v>
      </c>
      <c r="K27" s="325">
        <v>10</v>
      </c>
      <c r="L27" s="301"/>
      <c r="M27" s="294"/>
      <c r="N27" s="294"/>
      <c r="O27" s="294"/>
      <c r="P27" s="294"/>
      <c r="Q27" s="294"/>
      <c r="R27" s="294"/>
      <c r="S27" s="294"/>
      <c r="T27" s="294"/>
      <c r="U27" s="294"/>
      <c r="V27" s="294"/>
      <c r="W27" s="290"/>
      <c r="X27" s="290"/>
      <c r="Y27" s="290"/>
      <c r="Z27" s="290"/>
      <c r="AA27" s="290"/>
      <c r="AB27" s="290"/>
      <c r="AC27" s="290"/>
      <c r="AD27" s="290"/>
      <c r="AE27" s="290"/>
      <c r="AF27" s="290"/>
      <c r="AG27" s="290"/>
      <c r="AH27" s="290"/>
      <c r="AJ27" s="127"/>
      <c r="BB27" s="392"/>
      <c r="BC27" s="392"/>
      <c r="BD27" s="392"/>
      <c r="BE27" s="392"/>
      <c r="BF27" s="392"/>
      <c r="BG27" s="364"/>
    </row>
    <row r="28" spans="1:68">
      <c r="A28" s="338"/>
      <c r="B28" s="300"/>
      <c r="C28" s="300"/>
      <c r="D28" s="300"/>
      <c r="E28" s="300"/>
      <c r="F28" s="300"/>
      <c r="G28" s="300"/>
      <c r="H28" s="300"/>
      <c r="I28" s="300"/>
      <c r="J28" s="300"/>
      <c r="K28" s="300"/>
      <c r="L28" s="301"/>
      <c r="M28" s="294"/>
      <c r="N28" s="294"/>
      <c r="O28" s="294"/>
      <c r="P28" s="294"/>
      <c r="Q28" s="294"/>
      <c r="R28" s="294"/>
      <c r="S28" s="294"/>
      <c r="T28" s="294"/>
      <c r="U28" s="294"/>
      <c r="V28" s="294"/>
      <c r="W28" s="290"/>
      <c r="X28" s="290"/>
      <c r="Y28" s="290"/>
      <c r="Z28" s="290"/>
      <c r="AA28" s="290"/>
      <c r="AB28" s="290"/>
      <c r="AC28" s="290"/>
      <c r="AD28" s="290"/>
      <c r="AE28" s="290"/>
      <c r="AF28" s="290"/>
      <c r="AG28" s="290"/>
      <c r="AH28" s="290"/>
      <c r="AJ28" s="364"/>
      <c r="AK28" s="364"/>
      <c r="AL28" s="364"/>
      <c r="AM28" s="364"/>
      <c r="AN28" s="364"/>
      <c r="AO28" s="364"/>
      <c r="AP28" s="364"/>
      <c r="AQ28" s="364"/>
      <c r="BB28" s="364"/>
      <c r="BC28" s="364"/>
      <c r="BD28" s="364"/>
      <c r="BE28" s="364"/>
      <c r="BF28" s="364"/>
      <c r="BG28" s="364"/>
      <c r="BH28" s="364"/>
      <c r="BI28" s="364"/>
      <c r="BJ28" s="364"/>
      <c r="BK28" s="364"/>
      <c r="BL28" s="364"/>
    </row>
    <row r="29" spans="1:68">
      <c r="A29" s="347" t="s">
        <v>833</v>
      </c>
      <c r="B29" s="346" t="s">
        <v>832</v>
      </c>
      <c r="C29" s="316"/>
      <c r="D29" s="316"/>
      <c r="E29" s="316"/>
      <c r="F29" s="316"/>
      <c r="G29" s="316"/>
      <c r="H29" s="316"/>
      <c r="I29" s="316"/>
      <c r="J29" s="316"/>
      <c r="K29" s="301"/>
      <c r="L29" s="294"/>
      <c r="M29" s="294"/>
      <c r="N29" s="294"/>
      <c r="O29" s="294"/>
      <c r="P29" s="294"/>
      <c r="Q29" s="294"/>
      <c r="R29" s="294"/>
      <c r="S29" s="294"/>
      <c r="T29" s="294"/>
      <c r="U29" s="294"/>
      <c r="V29" s="290"/>
      <c r="W29" s="290"/>
      <c r="X29" s="290"/>
      <c r="Y29" s="290"/>
      <c r="Z29" s="290"/>
      <c r="AA29" s="290"/>
      <c r="AB29" s="290"/>
      <c r="AC29" s="290"/>
      <c r="AD29" s="290"/>
      <c r="AE29" s="290"/>
      <c r="AF29" s="290"/>
      <c r="AG29" s="290"/>
      <c r="AH29" s="290"/>
      <c r="AJ29" s="364"/>
      <c r="AK29" s="364"/>
      <c r="AL29" s="364"/>
      <c r="AM29" s="364"/>
      <c r="AN29" s="364"/>
      <c r="AO29" s="364"/>
      <c r="AP29" s="364"/>
      <c r="AQ29" s="364"/>
      <c r="AX29" s="109"/>
      <c r="AY29" s="364"/>
      <c r="AZ29" s="364"/>
      <c r="BA29" s="364"/>
      <c r="BB29" s="364"/>
      <c r="BC29" s="364"/>
      <c r="BD29" s="364"/>
      <c r="BE29" s="364"/>
      <c r="BF29" s="374" t="s">
        <v>975</v>
      </c>
      <c r="BH29" s="369"/>
      <c r="BI29" s="369"/>
      <c r="BJ29" s="369"/>
      <c r="BK29" s="369"/>
      <c r="BL29" s="369"/>
      <c r="BM29" s="369"/>
      <c r="BN29" s="369"/>
      <c r="BO29" s="369"/>
      <c r="BP29" s="369"/>
    </row>
    <row r="30" spans="1:68">
      <c r="A30" s="334" t="s">
        <v>516</v>
      </c>
      <c r="B30" s="300" t="s">
        <v>357</v>
      </c>
      <c r="C30" s="316"/>
      <c r="D30" s="334"/>
      <c r="E30" s="316"/>
      <c r="F30" s="316"/>
      <c r="G30" s="316"/>
      <c r="H30" s="316"/>
      <c r="I30" s="316" t="s">
        <v>78</v>
      </c>
      <c r="J30" s="316"/>
      <c r="K30" s="301"/>
      <c r="L30" s="294"/>
      <c r="M30" s="294"/>
      <c r="N30" s="294"/>
      <c r="O30" s="294"/>
      <c r="P30" s="294"/>
      <c r="Q30" s="294"/>
      <c r="R30" s="294"/>
      <c r="S30" s="294"/>
      <c r="T30" s="294"/>
      <c r="U30" s="294"/>
      <c r="V30" s="290"/>
      <c r="W30" s="290"/>
      <c r="X30" s="290"/>
      <c r="Y30" s="290"/>
      <c r="Z30" s="290"/>
      <c r="AA30" s="290"/>
      <c r="AB30" s="290"/>
      <c r="AC30" s="290"/>
      <c r="AD30" s="290"/>
      <c r="AE30" s="290"/>
      <c r="AF30" s="290"/>
      <c r="AG30" s="290"/>
      <c r="AH30" s="290"/>
      <c r="AJ30" s="59"/>
      <c r="AK30" s="59"/>
      <c r="AL30" s="59"/>
      <c r="AM30" s="398"/>
      <c r="AN30" s="59"/>
      <c r="AO30" s="59"/>
      <c r="AP30" s="59"/>
      <c r="AQ30" s="398"/>
      <c r="AX30" s="109"/>
      <c r="AY30" s="109"/>
      <c r="AZ30" s="109"/>
      <c r="BA30" s="364"/>
      <c r="BB30" s="364"/>
      <c r="BC30" s="364"/>
      <c r="BD30" s="364"/>
      <c r="BE30" s="364"/>
      <c r="BF30" s="372" t="s">
        <v>955</v>
      </c>
      <c r="BI30" s="377">
        <v>3</v>
      </c>
      <c r="BJ30" s="369"/>
      <c r="BK30" s="369"/>
      <c r="BL30" s="369"/>
      <c r="BM30" s="369"/>
      <c r="BN30" s="369"/>
      <c r="BO30" s="369"/>
      <c r="BP30" s="369"/>
    </row>
    <row r="31" spans="1:68">
      <c r="A31" s="334" t="s">
        <v>63</v>
      </c>
      <c r="B31" s="300" t="s">
        <v>204</v>
      </c>
      <c r="C31" s="316"/>
      <c r="D31" s="334"/>
      <c r="E31" s="316"/>
      <c r="F31" s="316"/>
      <c r="G31" s="316"/>
      <c r="H31" s="316"/>
      <c r="I31" s="316"/>
      <c r="J31" s="316"/>
      <c r="K31" s="301"/>
      <c r="L31" s="294"/>
      <c r="M31" s="294"/>
      <c r="N31" s="294"/>
      <c r="O31" s="294"/>
      <c r="P31" s="294"/>
      <c r="Q31" s="294"/>
      <c r="R31" s="294"/>
      <c r="S31" s="294"/>
      <c r="T31" s="294"/>
      <c r="U31" s="294"/>
      <c r="V31" s="290"/>
      <c r="W31" s="290"/>
      <c r="X31" s="290"/>
      <c r="Y31" s="290"/>
      <c r="Z31" s="290"/>
      <c r="AA31" s="290"/>
      <c r="AB31" s="290"/>
      <c r="AC31" s="290"/>
      <c r="AD31" s="290"/>
      <c r="AE31" s="290"/>
      <c r="AF31" s="290"/>
      <c r="AG31" s="290"/>
      <c r="AH31" s="290"/>
      <c r="AJ31" s="59"/>
      <c r="AK31" s="59"/>
      <c r="AL31" s="59"/>
      <c r="AM31" s="398"/>
      <c r="AN31" s="59"/>
      <c r="AO31" s="59"/>
      <c r="AP31" s="59"/>
      <c r="AQ31" s="398"/>
      <c r="AX31" s="109"/>
      <c r="AY31" s="364"/>
      <c r="AZ31" s="364"/>
      <c r="BA31" s="364"/>
      <c r="BB31" s="364"/>
      <c r="BC31" s="364"/>
      <c r="BD31" s="364"/>
      <c r="BE31" s="364"/>
      <c r="BF31" s="369" t="s">
        <v>954</v>
      </c>
      <c r="BG31" s="389">
        <v>0</v>
      </c>
      <c r="BH31" s="389">
        <v>4</v>
      </c>
      <c r="BI31" s="389">
        <v>9</v>
      </c>
      <c r="BJ31" s="389">
        <v>14</v>
      </c>
      <c r="BK31" s="389">
        <v>19</v>
      </c>
      <c r="BL31" s="389">
        <v>24</v>
      </c>
      <c r="BM31" s="389">
        <v>29</v>
      </c>
      <c r="BN31" s="389">
        <v>34</v>
      </c>
      <c r="BO31" s="389">
        <v>39</v>
      </c>
      <c r="BP31" s="369">
        <v>44</v>
      </c>
    </row>
    <row r="32" spans="1:68">
      <c r="A32" s="334" t="s">
        <v>61</v>
      </c>
      <c r="B32" s="300" t="s">
        <v>297</v>
      </c>
      <c r="C32" s="316"/>
      <c r="D32" s="334"/>
      <c r="G32" s="316"/>
      <c r="H32" s="316"/>
      <c r="I32" s="316" t="s">
        <v>78</v>
      </c>
      <c r="J32" s="316"/>
      <c r="K32" s="301"/>
      <c r="L32" s="294"/>
      <c r="M32" s="294"/>
      <c r="N32" s="294"/>
      <c r="O32" s="294"/>
      <c r="P32" s="294"/>
      <c r="Q32" s="294"/>
      <c r="R32" s="294"/>
      <c r="S32" s="294"/>
      <c r="T32" s="294"/>
      <c r="U32" s="294"/>
      <c r="V32" s="290"/>
      <c r="W32" s="290"/>
      <c r="X32" s="290"/>
      <c r="Y32" s="290"/>
      <c r="Z32" s="290"/>
      <c r="AA32" s="290"/>
      <c r="AB32" s="290"/>
      <c r="AC32" s="290"/>
      <c r="AD32" s="290"/>
      <c r="AE32" s="290"/>
      <c r="AF32" s="290"/>
      <c r="AG32" s="290"/>
      <c r="AH32" s="290"/>
      <c r="AJ32" s="59"/>
      <c r="AK32" s="59"/>
      <c r="AL32" s="59"/>
      <c r="AM32" s="398"/>
      <c r="AN32" s="59"/>
      <c r="AO32" s="59"/>
      <c r="AP32" s="59"/>
      <c r="AQ32" s="398"/>
      <c r="AX32" s="109"/>
      <c r="AY32" s="401"/>
      <c r="AZ32" s="402"/>
      <c r="BA32" s="364"/>
      <c r="BB32" s="364"/>
      <c r="BC32" s="142"/>
      <c r="BD32" s="364"/>
      <c r="BE32" s="364"/>
      <c r="BF32" s="369" t="s">
        <v>952</v>
      </c>
      <c r="BG32" s="389">
        <v>-3</v>
      </c>
      <c r="BH32" s="389">
        <v>-2.4545454545454546</v>
      </c>
      <c r="BI32" s="389">
        <v>-1.7727272727272729</v>
      </c>
      <c r="BJ32" s="389">
        <v>-1.0909090909090911</v>
      </c>
      <c r="BK32" s="389">
        <v>-0.40909090909090917</v>
      </c>
      <c r="BL32" s="389">
        <v>0.27272727272727249</v>
      </c>
      <c r="BM32" s="389">
        <v>0.95454545454545414</v>
      </c>
      <c r="BN32" s="389">
        <v>1.6363636363636358</v>
      </c>
      <c r="BO32" s="389">
        <v>2.3181818181818175</v>
      </c>
      <c r="BP32" s="369">
        <v>3</v>
      </c>
    </row>
    <row r="33" spans="1:79">
      <c r="A33" s="334" t="s">
        <v>209</v>
      </c>
      <c r="B33" s="300" t="s">
        <v>205</v>
      </c>
      <c r="C33" s="316"/>
      <c r="D33" s="334"/>
      <c r="G33" s="316"/>
      <c r="H33" s="316"/>
      <c r="I33" s="316"/>
      <c r="J33" s="316"/>
      <c r="K33" s="301"/>
      <c r="L33" s="294"/>
      <c r="M33" s="294"/>
      <c r="N33" s="294"/>
      <c r="O33" s="294"/>
      <c r="P33" s="294"/>
      <c r="Q33" s="294"/>
      <c r="R33" s="294"/>
      <c r="S33" s="294"/>
      <c r="T33" s="294"/>
      <c r="U33" s="294"/>
      <c r="V33" s="290"/>
      <c r="W33" s="290"/>
      <c r="X33" s="290"/>
      <c r="Y33" s="290"/>
      <c r="Z33" s="290"/>
      <c r="AA33" s="290"/>
      <c r="AB33" s="290"/>
      <c r="AC33" s="290"/>
      <c r="AD33" s="290"/>
      <c r="AE33" s="290"/>
      <c r="AF33" s="290"/>
      <c r="AG33" s="290"/>
      <c r="AH33" s="290"/>
      <c r="AJ33" s="59"/>
      <c r="AK33" s="59"/>
      <c r="AL33" s="59"/>
      <c r="AM33" s="398"/>
      <c r="AN33" s="59"/>
      <c r="AO33" s="59"/>
      <c r="AP33" s="59"/>
      <c r="AQ33" s="398"/>
      <c r="AX33" s="109"/>
      <c r="AY33" s="142"/>
      <c r="AZ33" s="402"/>
      <c r="BA33" s="364"/>
      <c r="BB33" s="364"/>
      <c r="BC33" s="142"/>
      <c r="BD33" s="364"/>
      <c r="BE33" s="364"/>
      <c r="BF33" s="369" t="s">
        <v>953</v>
      </c>
      <c r="BG33" s="389">
        <v>0</v>
      </c>
      <c r="BH33" s="389">
        <v>0.27272727272727271</v>
      </c>
      <c r="BI33" s="389">
        <v>0.61363636363636354</v>
      </c>
      <c r="BJ33" s="389">
        <v>0.95454545454545447</v>
      </c>
      <c r="BK33" s="389">
        <v>1.2954545454545454</v>
      </c>
      <c r="BL33" s="389">
        <v>1.6363636363636362</v>
      </c>
      <c r="BM33" s="389">
        <v>1.9772727272727271</v>
      </c>
      <c r="BN33" s="389">
        <v>2.3181818181818179</v>
      </c>
      <c r="BO33" s="389">
        <v>2.6590909090909087</v>
      </c>
      <c r="BP33" s="369">
        <v>3</v>
      </c>
    </row>
    <row r="34" spans="1:79">
      <c r="A34" s="334" t="s">
        <v>515</v>
      </c>
      <c r="B34" s="300" t="s">
        <v>298</v>
      </c>
      <c r="C34" s="316"/>
      <c r="D34" s="334"/>
      <c r="G34" s="316"/>
      <c r="H34" s="316"/>
      <c r="I34" s="316"/>
      <c r="J34" s="316"/>
      <c r="K34" s="301"/>
      <c r="L34" s="294"/>
      <c r="M34" s="294"/>
      <c r="N34" s="294"/>
      <c r="O34" s="294"/>
      <c r="P34" s="294"/>
      <c r="Q34" s="294"/>
      <c r="R34" s="294"/>
      <c r="S34" s="294"/>
      <c r="T34" s="294"/>
      <c r="U34" s="294"/>
      <c r="V34" s="290"/>
      <c r="W34" s="290"/>
      <c r="X34" s="290"/>
      <c r="Y34" s="290"/>
      <c r="Z34" s="290"/>
      <c r="AA34" s="290"/>
      <c r="AB34" s="290"/>
      <c r="AC34" s="290"/>
      <c r="AD34" s="290"/>
      <c r="AE34" s="290"/>
      <c r="AF34" s="290"/>
      <c r="AG34" s="290"/>
      <c r="AH34" s="290"/>
      <c r="AJ34" s="59"/>
      <c r="AK34" s="59"/>
      <c r="AL34" s="59"/>
      <c r="AM34" s="398"/>
      <c r="AN34" s="59"/>
      <c r="AO34" s="59"/>
      <c r="AP34" s="59"/>
      <c r="AQ34" s="398"/>
      <c r="AX34" s="109"/>
      <c r="AY34" s="142"/>
      <c r="AZ34" s="402"/>
      <c r="BA34" s="364"/>
      <c r="BB34" s="364"/>
      <c r="BC34" s="142"/>
      <c r="BD34" s="364"/>
      <c r="BE34" s="364"/>
      <c r="BF34" s="373">
        <v>0.90514825364486662</v>
      </c>
      <c r="BG34" s="380">
        <v>4.7425873177566781E-2</v>
      </c>
      <c r="BH34" s="380">
        <v>7.91067836720067E-2</v>
      </c>
      <c r="BI34" s="380">
        <v>0.14520349371967095</v>
      </c>
      <c r="BJ34" s="380">
        <v>0.25144712930466262</v>
      </c>
      <c r="BK34" s="380">
        <v>0.3991301241168046</v>
      </c>
      <c r="BL34" s="380">
        <v>0.56776232353834344</v>
      </c>
      <c r="BM34" s="380">
        <v>0.72202838624076371</v>
      </c>
      <c r="BN34" s="380">
        <v>0.83703952929767833</v>
      </c>
      <c r="BO34" s="380">
        <v>0.91037169664283535</v>
      </c>
      <c r="BP34" s="373">
        <v>0.95257412682243336</v>
      </c>
    </row>
    <row r="35" spans="1:79">
      <c r="A35" s="334" t="s">
        <v>513</v>
      </c>
      <c r="B35" s="300" t="s">
        <v>514</v>
      </c>
      <c r="C35" s="316"/>
      <c r="D35" s="316"/>
      <c r="G35" s="316"/>
      <c r="H35" s="316"/>
      <c r="I35" s="316"/>
      <c r="J35" s="316"/>
      <c r="K35" s="301"/>
      <c r="L35" s="294"/>
      <c r="M35" s="294"/>
      <c r="N35" s="294"/>
      <c r="O35" s="294"/>
      <c r="P35" s="294"/>
      <c r="Q35" s="294"/>
      <c r="R35" s="294"/>
      <c r="S35" s="294"/>
      <c r="T35" s="294"/>
      <c r="U35" s="294"/>
      <c r="V35" s="290"/>
      <c r="W35" s="290"/>
      <c r="X35" s="290"/>
      <c r="Y35" s="290"/>
      <c r="Z35" s="290"/>
      <c r="AA35" s="290"/>
      <c r="AB35" s="290"/>
      <c r="AC35" s="290"/>
      <c r="AD35" s="290"/>
      <c r="AE35" s="290"/>
      <c r="AF35" s="290"/>
      <c r="AG35" s="290"/>
      <c r="AH35" s="290"/>
      <c r="AJ35" s="59"/>
      <c r="AK35" s="59"/>
      <c r="AL35" s="59"/>
      <c r="AM35" s="398"/>
      <c r="AN35" s="59"/>
      <c r="AO35" s="59"/>
      <c r="AP35" s="59"/>
      <c r="AQ35" s="398"/>
      <c r="AX35" s="109"/>
      <c r="AY35" s="142"/>
      <c r="AZ35" s="402"/>
      <c r="BA35" s="364"/>
      <c r="BB35" s="364"/>
      <c r="BC35" s="142"/>
      <c r="BD35" s="364"/>
      <c r="BE35" s="364"/>
      <c r="BF35" s="363" t="s">
        <v>925</v>
      </c>
      <c r="BG35" s="368">
        <v>0</v>
      </c>
      <c r="BH35" s="368">
        <v>3.5000797236106551E-2</v>
      </c>
      <c r="BI35" s="368">
        <v>0.10802387360122673</v>
      </c>
      <c r="BJ35" s="368">
        <v>0.22540092775469603</v>
      </c>
      <c r="BK35" s="368">
        <v>0.38855982931303135</v>
      </c>
      <c r="BL35" s="368">
        <v>0.57486323181365806</v>
      </c>
      <c r="BM35" s="368">
        <v>0.74529505011659236</v>
      </c>
      <c r="BN35" s="368">
        <v>0.872358371062952</v>
      </c>
      <c r="BO35" s="368">
        <v>0.95337511837463473</v>
      </c>
      <c r="BP35" s="368">
        <v>1</v>
      </c>
    </row>
    <row r="36" spans="1:79">
      <c r="A36" s="334" t="s">
        <v>512</v>
      </c>
      <c r="B36" s="300" t="s">
        <v>193</v>
      </c>
      <c r="C36" s="316"/>
      <c r="D36" s="334"/>
      <c r="G36" s="316"/>
      <c r="H36" s="316"/>
      <c r="I36" s="316"/>
      <c r="J36" s="316"/>
      <c r="K36" s="301"/>
      <c r="L36" s="294"/>
      <c r="M36" s="294"/>
      <c r="N36" s="294"/>
      <c r="O36" s="294"/>
      <c r="P36" s="294"/>
      <c r="Q36" s="294"/>
      <c r="R36" s="294"/>
      <c r="S36" s="294"/>
      <c r="T36" s="294"/>
      <c r="U36" s="294"/>
      <c r="V36" s="290"/>
      <c r="W36" s="290"/>
      <c r="X36" s="290"/>
      <c r="Y36" s="290"/>
      <c r="Z36" s="290"/>
      <c r="AA36" s="328"/>
      <c r="AB36" s="290"/>
      <c r="AC36" s="290"/>
      <c r="AD36" s="290"/>
      <c r="AE36" s="290"/>
      <c r="AF36" s="290"/>
      <c r="AG36" s="290"/>
      <c r="AH36" s="290"/>
      <c r="AJ36" s="59"/>
      <c r="AK36" s="59"/>
      <c r="AL36" s="59"/>
      <c r="AM36" s="398"/>
      <c r="AN36" s="59"/>
      <c r="AO36" s="59"/>
      <c r="AP36" s="59"/>
      <c r="AQ36" s="398"/>
      <c r="AX36" s="364"/>
      <c r="AY36" s="364"/>
      <c r="AZ36" s="364"/>
      <c r="BA36" s="364"/>
      <c r="BB36" s="364"/>
      <c r="BC36" s="364"/>
      <c r="BD36" s="364"/>
      <c r="BE36" s="364"/>
      <c r="BF36" s="373">
        <v>0.45257412682243336</v>
      </c>
      <c r="BG36" s="370">
        <v>0.5</v>
      </c>
      <c r="BH36" s="370">
        <v>0.56776232353834355</v>
      </c>
      <c r="BI36" s="370">
        <v>0.64876985886801164</v>
      </c>
      <c r="BJ36" s="370">
        <v>0.72202838624076382</v>
      </c>
      <c r="BK36" s="370">
        <v>0.78506899659689733</v>
      </c>
      <c r="BL36" s="370">
        <v>0.83703952929767833</v>
      </c>
      <c r="BM36" s="370">
        <v>0.87839013287569223</v>
      </c>
      <c r="BN36" s="370">
        <v>0.91037169664283535</v>
      </c>
      <c r="BO36" s="370">
        <v>0.93456909789577847</v>
      </c>
      <c r="BP36" s="370">
        <v>0.95257412682243336</v>
      </c>
      <c r="BS36" s="390">
        <v>4</v>
      </c>
      <c r="BT36" s="390" t="s">
        <v>967</v>
      </c>
      <c r="BU36" s="389"/>
      <c r="BV36" s="141"/>
      <c r="BW36" s="389" t="s">
        <v>960</v>
      </c>
      <c r="BX36" s="389"/>
      <c r="BY36" s="389"/>
      <c r="BZ36" s="389"/>
      <c r="CA36" s="389"/>
    </row>
    <row r="37" spans="1:79">
      <c r="A37" s="334" t="s">
        <v>511</v>
      </c>
      <c r="B37" s="297" t="s">
        <v>358</v>
      </c>
      <c r="C37" s="297"/>
      <c r="D37" s="297"/>
      <c r="G37" s="297"/>
      <c r="H37" s="297"/>
      <c r="I37" s="297"/>
      <c r="J37" s="297"/>
      <c r="K37" s="301"/>
      <c r="L37" s="294"/>
      <c r="M37" s="294"/>
      <c r="N37" s="294"/>
      <c r="O37" s="294"/>
      <c r="P37" s="294"/>
      <c r="Q37" s="294"/>
      <c r="R37" s="294"/>
      <c r="S37" s="294"/>
      <c r="T37" s="294"/>
      <c r="U37" s="294"/>
      <c r="V37" s="290"/>
      <c r="W37" s="290"/>
      <c r="X37" s="290"/>
      <c r="Y37" s="290"/>
      <c r="Z37" s="290"/>
      <c r="AA37" s="290"/>
      <c r="AB37" s="290"/>
      <c r="AC37" s="290"/>
      <c r="AD37" s="290"/>
      <c r="AE37" s="290"/>
      <c r="AF37" s="290"/>
      <c r="AG37" s="290"/>
      <c r="AH37" s="290"/>
      <c r="AJ37" s="59"/>
      <c r="AK37" s="59"/>
      <c r="AL37" s="59"/>
      <c r="AM37" s="398"/>
      <c r="AN37" s="59"/>
      <c r="AO37" s="59"/>
      <c r="AP37" s="59"/>
      <c r="AQ37" s="398"/>
      <c r="AU37" s="365"/>
      <c r="AV37" s="365"/>
      <c r="AW37" s="328" t="s">
        <v>973</v>
      </c>
      <c r="AX37" s="364"/>
      <c r="AY37" s="365">
        <v>2010</v>
      </c>
      <c r="AZ37" s="365">
        <v>2015</v>
      </c>
      <c r="BA37" s="365">
        <v>2020</v>
      </c>
      <c r="BB37" s="365">
        <v>2025</v>
      </c>
      <c r="BC37" s="365">
        <v>2030</v>
      </c>
      <c r="BD37" s="365">
        <v>2035</v>
      </c>
      <c r="BE37" s="364"/>
      <c r="BF37" s="375" t="s">
        <v>926</v>
      </c>
      <c r="BG37" s="376">
        <v>0</v>
      </c>
      <c r="BH37" s="376">
        <v>0.1497264636273164</v>
      </c>
      <c r="BI37" s="376">
        <v>0.32871931922520448</v>
      </c>
      <c r="BJ37" s="376">
        <v>0.49059010023318511</v>
      </c>
      <c r="BK37" s="376">
        <v>0.62988354769282606</v>
      </c>
      <c r="BL37" s="376">
        <v>0.74471674212590411</v>
      </c>
      <c r="BM37" s="376">
        <v>0.83608432398114729</v>
      </c>
      <c r="BN37" s="376">
        <v>0.90675023674926947</v>
      </c>
      <c r="BO37" s="376">
        <v>0.96021639802286107</v>
      </c>
      <c r="BP37" s="376">
        <v>1</v>
      </c>
      <c r="BS37" s="390"/>
      <c r="BT37" s="390" t="s">
        <v>69</v>
      </c>
      <c r="BU37" s="389" t="s">
        <v>961</v>
      </c>
      <c r="BV37" s="389">
        <v>2012</v>
      </c>
      <c r="BW37" s="389">
        <v>2016</v>
      </c>
      <c r="BX37" s="389">
        <v>2020</v>
      </c>
      <c r="BY37" s="389">
        <v>2024</v>
      </c>
      <c r="BZ37" s="389">
        <v>2028</v>
      </c>
      <c r="CA37" s="389">
        <v>2032</v>
      </c>
    </row>
    <row r="38" spans="1:79" ht="14" thickBot="1">
      <c r="A38" s="334" t="s">
        <v>510</v>
      </c>
      <c r="B38" s="297" t="s">
        <v>208</v>
      </c>
      <c r="C38" s="297"/>
      <c r="D38" s="297"/>
      <c r="G38" s="297"/>
      <c r="H38" s="297"/>
      <c r="I38" s="297"/>
      <c r="J38" s="297"/>
      <c r="K38" s="301"/>
      <c r="L38" s="294"/>
      <c r="M38" s="294"/>
      <c r="N38" s="294"/>
      <c r="O38" s="294"/>
      <c r="P38" s="294"/>
      <c r="Q38" s="294"/>
      <c r="R38" s="294"/>
      <c r="S38" s="294"/>
      <c r="T38" s="294"/>
      <c r="U38" s="294"/>
      <c r="V38" s="290"/>
      <c r="W38" s="290"/>
      <c r="X38" s="290"/>
      <c r="Y38" s="290"/>
      <c r="Z38" s="290"/>
      <c r="AA38" s="290"/>
      <c r="AB38" s="290"/>
      <c r="AC38" s="290"/>
      <c r="AD38" s="290"/>
      <c r="AE38" s="290"/>
      <c r="AF38" s="290"/>
      <c r="AG38" s="290"/>
      <c r="AH38" s="290"/>
      <c r="AJ38" s="364"/>
      <c r="AK38" s="364"/>
      <c r="AL38" s="364"/>
      <c r="AM38" s="364"/>
      <c r="AN38" s="364"/>
      <c r="AO38" s="364"/>
      <c r="AP38" s="364"/>
      <c r="AQ38" s="364"/>
      <c r="BS38" s="421"/>
      <c r="BT38" s="390" t="s">
        <v>962</v>
      </c>
      <c r="BU38" s="389" t="s">
        <v>826</v>
      </c>
      <c r="BV38" s="389">
        <v>0</v>
      </c>
      <c r="BW38" s="389">
        <v>0</v>
      </c>
      <c r="BX38" s="389">
        <v>0</v>
      </c>
      <c r="BY38" s="389">
        <v>0</v>
      </c>
      <c r="BZ38" s="389">
        <v>0</v>
      </c>
      <c r="CA38" s="389">
        <v>0</v>
      </c>
    </row>
    <row r="39" spans="1:79">
      <c r="A39" s="334" t="s">
        <v>831</v>
      </c>
      <c r="B39" s="297" t="s">
        <v>509</v>
      </c>
      <c r="C39" s="297"/>
      <c r="D39" s="297"/>
      <c r="G39" s="297"/>
      <c r="H39" s="297"/>
      <c r="I39" s="297"/>
      <c r="J39" s="297"/>
      <c r="K39" s="301"/>
      <c r="L39" s="294"/>
      <c r="M39" s="294"/>
      <c r="N39" s="294"/>
      <c r="O39" s="294"/>
      <c r="P39" s="294"/>
      <c r="Q39" s="294"/>
      <c r="R39" s="294"/>
      <c r="S39" s="294"/>
      <c r="T39" s="294"/>
      <c r="U39" s="294"/>
      <c r="V39" s="290"/>
      <c r="W39" s="290"/>
      <c r="X39" s="290"/>
      <c r="Y39" s="290"/>
      <c r="Z39" s="290"/>
      <c r="AA39" s="342"/>
      <c r="AB39" s="342"/>
      <c r="AC39" s="341"/>
      <c r="AD39" s="290"/>
      <c r="AE39" s="290"/>
      <c r="AF39" s="290"/>
      <c r="AG39" s="290"/>
      <c r="AH39" s="290"/>
      <c r="AJ39" s="364"/>
      <c r="AK39" s="364"/>
      <c r="AL39" s="364"/>
      <c r="AM39" s="364"/>
      <c r="AN39" s="364"/>
      <c r="AO39" s="364"/>
      <c r="AP39" s="364"/>
      <c r="AQ39" s="364"/>
      <c r="AT39" s="328" t="s">
        <v>834</v>
      </c>
      <c r="AX39" s="62"/>
      <c r="BF39" s="403"/>
      <c r="BG39" s="404" t="s">
        <v>956</v>
      </c>
      <c r="BH39" s="405"/>
      <c r="BI39" s="406" t="s">
        <v>925</v>
      </c>
      <c r="BJ39" s="404" t="s">
        <v>958</v>
      </c>
      <c r="BK39" s="405"/>
      <c r="BL39" s="405"/>
      <c r="BM39" s="405"/>
      <c r="BN39" s="405"/>
      <c r="BO39" s="405"/>
      <c r="BP39" s="405"/>
      <c r="BQ39" s="405"/>
      <c r="BR39" s="407"/>
      <c r="BS39" s="390"/>
      <c r="BT39" s="390"/>
      <c r="BU39" s="389" t="s">
        <v>828</v>
      </c>
      <c r="BV39" s="389">
        <v>0</v>
      </c>
      <c r="BW39" s="389">
        <v>3</v>
      </c>
      <c r="BX39" s="389">
        <v>6</v>
      </c>
      <c r="BY39" s="389">
        <v>12.75</v>
      </c>
      <c r="BZ39" s="389">
        <v>19.5</v>
      </c>
      <c r="CA39" s="389">
        <v>30</v>
      </c>
    </row>
    <row r="40" spans="1:79">
      <c r="A40" s="344" t="s">
        <v>830</v>
      </c>
      <c r="B40" s="343" t="s">
        <v>399</v>
      </c>
      <c r="C40" s="297"/>
      <c r="D40" s="297"/>
      <c r="G40" s="297"/>
      <c r="H40" s="297"/>
      <c r="I40" s="297"/>
      <c r="J40" s="297"/>
      <c r="K40" s="301"/>
      <c r="L40" s="294"/>
      <c r="M40" s="294"/>
      <c r="N40" s="294"/>
      <c r="O40" s="294"/>
      <c r="P40" s="294"/>
      <c r="Q40" s="294"/>
      <c r="R40" s="294"/>
      <c r="S40" s="294"/>
      <c r="T40" s="294"/>
      <c r="U40" s="294"/>
      <c r="V40" s="290"/>
      <c r="W40" s="290"/>
      <c r="X40" s="290"/>
      <c r="Y40" s="290"/>
      <c r="Z40" s="290"/>
      <c r="AA40" s="342"/>
      <c r="AB40" s="342"/>
      <c r="AC40" s="341"/>
      <c r="AD40" s="290"/>
      <c r="AE40" s="290"/>
      <c r="AF40" s="290"/>
      <c r="AG40" s="290"/>
      <c r="AH40" s="290"/>
      <c r="AJ40" s="364"/>
      <c r="AK40" s="364"/>
      <c r="AL40" s="364"/>
      <c r="AM40" s="364"/>
      <c r="AN40" s="364"/>
      <c r="AO40" s="364"/>
      <c r="AP40" s="364"/>
      <c r="AQ40" s="364"/>
      <c r="AR40" s="389"/>
      <c r="AX40" s="365" t="s">
        <v>957</v>
      </c>
      <c r="BF40" s="417" t="s">
        <v>918</v>
      </c>
      <c r="BG40" s="371"/>
      <c r="BH40" s="371"/>
      <c r="BI40" s="365"/>
      <c r="BJ40" s="371"/>
      <c r="BK40" s="371"/>
      <c r="BL40" s="262"/>
      <c r="BM40" s="262"/>
      <c r="BN40" s="262"/>
      <c r="BO40" s="262"/>
      <c r="BP40" s="371"/>
      <c r="BQ40" s="371"/>
      <c r="BR40" s="409"/>
      <c r="BS40" s="390"/>
      <c r="BT40" s="390"/>
      <c r="BU40" s="389" t="s">
        <v>827</v>
      </c>
      <c r="BV40" s="389">
        <v>10</v>
      </c>
      <c r="BW40" s="389">
        <v>16</v>
      </c>
      <c r="BX40" s="389">
        <v>18</v>
      </c>
      <c r="BY40" s="389">
        <v>27.5</v>
      </c>
      <c r="BZ40" s="389">
        <v>37</v>
      </c>
      <c r="CA40" s="389">
        <v>50</v>
      </c>
    </row>
    <row r="41" spans="1:79">
      <c r="A41" s="334" t="s">
        <v>72</v>
      </c>
      <c r="B41" s="297" t="s">
        <v>343</v>
      </c>
      <c r="C41" s="297"/>
      <c r="D41" s="297"/>
      <c r="E41" s="297"/>
      <c r="F41" s="297"/>
      <c r="G41" s="297"/>
      <c r="H41" s="297"/>
      <c r="I41" s="297"/>
      <c r="J41" s="297"/>
      <c r="K41" s="301"/>
      <c r="L41" s="294"/>
      <c r="M41" s="294"/>
      <c r="N41" s="294"/>
      <c r="O41" s="294"/>
      <c r="P41" s="294"/>
      <c r="Q41" s="294"/>
      <c r="R41" s="294"/>
      <c r="S41" s="294"/>
      <c r="T41" s="294"/>
      <c r="U41" s="294"/>
      <c r="V41" s="290"/>
      <c r="W41" s="290"/>
      <c r="X41" s="290"/>
      <c r="Y41" s="290"/>
      <c r="Z41" s="290"/>
      <c r="AA41" s="290"/>
      <c r="AB41" s="290"/>
      <c r="AC41" s="290"/>
      <c r="AD41" s="290"/>
      <c r="AE41" s="290"/>
      <c r="AF41" s="290"/>
      <c r="AG41" s="290"/>
      <c r="AH41" s="290"/>
      <c r="AL41" s="389"/>
      <c r="AM41" s="389"/>
      <c r="AN41" s="389"/>
      <c r="AO41" s="389"/>
      <c r="AP41" s="389"/>
      <c r="AQ41" s="389"/>
      <c r="AR41" s="389"/>
      <c r="AU41" s="95" t="s">
        <v>829</v>
      </c>
      <c r="AV41" s="95"/>
      <c r="AW41" s="54"/>
      <c r="AX41" s="384">
        <v>2009</v>
      </c>
      <c r="AY41" s="384">
        <v>2012</v>
      </c>
      <c r="AZ41" s="384">
        <v>2016</v>
      </c>
      <c r="BA41" s="384">
        <v>2020</v>
      </c>
      <c r="BB41" s="384">
        <v>2024</v>
      </c>
      <c r="BC41" s="384">
        <v>2028</v>
      </c>
      <c r="BD41" s="384">
        <v>2032</v>
      </c>
      <c r="BF41" s="410"/>
      <c r="BG41" s="384">
        <v>2006</v>
      </c>
      <c r="BH41" s="384">
        <v>2010</v>
      </c>
      <c r="BI41" s="384">
        <v>2015</v>
      </c>
      <c r="BJ41" s="384">
        <v>2020</v>
      </c>
      <c r="BK41" s="384">
        <v>2025</v>
      </c>
      <c r="BL41" s="384">
        <v>2030</v>
      </c>
      <c r="BM41" s="384">
        <v>2035</v>
      </c>
      <c r="BN41" s="384">
        <v>2040</v>
      </c>
      <c r="BO41" s="384">
        <v>2045</v>
      </c>
      <c r="BP41" s="384">
        <v>2050</v>
      </c>
      <c r="BQ41" s="371"/>
      <c r="BR41" s="409"/>
      <c r="BS41" s="390"/>
      <c r="BT41" s="390"/>
      <c r="BU41" s="389" t="s">
        <v>61</v>
      </c>
      <c r="BV41" s="389">
        <v>8</v>
      </c>
      <c r="BW41" s="389">
        <v>36</v>
      </c>
      <c r="BX41" s="389">
        <v>40</v>
      </c>
      <c r="BY41" s="389">
        <v>52.5</v>
      </c>
      <c r="BZ41" s="389">
        <v>65</v>
      </c>
      <c r="CA41" s="389">
        <v>80</v>
      </c>
    </row>
    <row r="42" spans="1:79">
      <c r="A42" s="334" t="s">
        <v>251</v>
      </c>
      <c r="B42" s="297" t="s">
        <v>397</v>
      </c>
      <c r="C42" s="297"/>
      <c r="D42" s="297"/>
      <c r="E42" s="297"/>
      <c r="F42" s="297"/>
      <c r="G42" s="297"/>
      <c r="H42" s="297"/>
      <c r="I42" s="297"/>
      <c r="J42" s="297"/>
      <c r="K42" s="301"/>
      <c r="L42" s="294"/>
      <c r="M42" s="294"/>
      <c r="N42" s="294"/>
      <c r="O42" s="294"/>
      <c r="P42" s="294"/>
      <c r="Q42" s="294"/>
      <c r="R42" s="294"/>
      <c r="S42" s="294"/>
      <c r="T42" s="294"/>
      <c r="U42" s="294"/>
      <c r="V42" s="290"/>
      <c r="W42" s="290"/>
      <c r="X42" s="290"/>
      <c r="Y42" s="290"/>
      <c r="Z42" s="290"/>
      <c r="AA42" s="290"/>
      <c r="AB42" s="290"/>
      <c r="AC42" s="290"/>
      <c r="AD42" s="290"/>
      <c r="AE42" s="290"/>
      <c r="AF42" s="290"/>
      <c r="AG42" s="290"/>
      <c r="AL42" s="389"/>
      <c r="AM42" s="389"/>
      <c r="AN42" s="389"/>
      <c r="AO42" s="389"/>
      <c r="AP42" s="389"/>
      <c r="AQ42" s="389"/>
      <c r="AR42" s="389"/>
      <c r="AS42" s="273" t="s">
        <v>841</v>
      </c>
      <c r="AT42" s="327" t="s">
        <v>966</v>
      </c>
      <c r="AU42" s="273">
        <v>4</v>
      </c>
      <c r="AV42" s="273" t="s">
        <v>530</v>
      </c>
      <c r="AW42" s="273" t="s">
        <v>531</v>
      </c>
      <c r="AX42" s="38">
        <v>0</v>
      </c>
      <c r="AY42" s="38">
        <v>2.9747510425128663E-2</v>
      </c>
      <c r="AZ42" s="38">
        <v>6.959911304269352E-2</v>
      </c>
      <c r="BA42" s="38">
        <v>9.2677597869843864E-2</v>
      </c>
      <c r="BB42" s="38">
        <v>0.20820273626229807</v>
      </c>
      <c r="BC42" s="38">
        <v>0.32372787465475233</v>
      </c>
      <c r="BD42" s="38">
        <v>0.49549567524144805</v>
      </c>
      <c r="BF42" s="408">
        <v>4</v>
      </c>
      <c r="BG42" s="371">
        <v>0</v>
      </c>
      <c r="BH42" s="185">
        <v>1.7342743660493626E-2</v>
      </c>
      <c r="BI42" s="185">
        <v>5.3525362192236671E-2</v>
      </c>
      <c r="BJ42" s="185">
        <v>0.11168518489786196</v>
      </c>
      <c r="BK42" s="185">
        <v>0.19252971499716226</v>
      </c>
      <c r="BL42" s="185">
        <v>0.2848422452189896</v>
      </c>
      <c r="BM42" s="185">
        <v>0.3692904741116298</v>
      </c>
      <c r="BN42" s="185">
        <v>0.43224980012236708</v>
      </c>
      <c r="BO42" s="185">
        <v>0.4723932480374351</v>
      </c>
      <c r="BP42" s="185">
        <v>0.49549567524144805</v>
      </c>
      <c r="BQ42" s="190">
        <v>0.49549567524144805</v>
      </c>
      <c r="BR42" s="409"/>
      <c r="BS42" s="390"/>
      <c r="BT42" s="390"/>
      <c r="BU42" s="389" t="s">
        <v>209</v>
      </c>
      <c r="BV42" s="389">
        <v>1</v>
      </c>
      <c r="BW42" s="389">
        <v>3</v>
      </c>
      <c r="BX42" s="389">
        <v>6</v>
      </c>
      <c r="BY42" s="389">
        <v>18.625</v>
      </c>
      <c r="BZ42" s="389">
        <v>31.25</v>
      </c>
      <c r="CA42" s="389">
        <v>50</v>
      </c>
    </row>
    <row r="43" spans="1:79">
      <c r="A43" s="340"/>
      <c r="B43" s="339"/>
      <c r="C43" s="297"/>
      <c r="D43" s="297"/>
      <c r="E43" s="297"/>
      <c r="F43" s="297"/>
      <c r="G43" s="297"/>
      <c r="H43" s="297"/>
      <c r="I43" s="297"/>
      <c r="J43" s="297"/>
      <c r="K43" s="301"/>
      <c r="L43" s="294"/>
      <c r="M43" s="294"/>
      <c r="N43" s="294"/>
      <c r="O43" s="294"/>
      <c r="P43" s="294"/>
      <c r="Q43" s="294"/>
      <c r="R43" s="294"/>
      <c r="S43" s="294"/>
      <c r="T43" s="294"/>
      <c r="U43" s="294"/>
      <c r="V43" s="290"/>
      <c r="W43" s="290"/>
      <c r="X43" s="290"/>
      <c r="Y43" s="290"/>
      <c r="Z43" s="290"/>
      <c r="AA43" s="290"/>
      <c r="AB43" s="290"/>
      <c r="AC43" s="290"/>
      <c r="AD43" s="290"/>
      <c r="AE43" s="290"/>
      <c r="AF43" s="290"/>
      <c r="AG43" s="290"/>
      <c r="AL43" s="389"/>
      <c r="AM43" s="389"/>
      <c r="AN43" s="389"/>
      <c r="AO43" s="389"/>
      <c r="AP43" s="389"/>
      <c r="AQ43" s="389"/>
      <c r="AR43" s="389"/>
      <c r="AS43" s="389" t="s">
        <v>841</v>
      </c>
      <c r="AT43" s="327" t="s">
        <v>966</v>
      </c>
      <c r="AU43" s="273">
        <v>4</v>
      </c>
      <c r="AV43" s="273" t="s">
        <v>528</v>
      </c>
      <c r="AW43" s="273" t="s">
        <v>529</v>
      </c>
      <c r="AX43" s="38">
        <v>0</v>
      </c>
      <c r="AY43" s="38">
        <v>1.1274999999999995E-2</v>
      </c>
      <c r="AZ43" s="38">
        <v>4.1200000000000077E-2</v>
      </c>
      <c r="BA43" s="38">
        <v>6.3449999999999937E-2</v>
      </c>
      <c r="BB43" s="38">
        <v>0.16416562499999993</v>
      </c>
      <c r="BC43" s="38">
        <v>0.26488125000000001</v>
      </c>
      <c r="BD43" s="38">
        <v>0.42150000000000004</v>
      </c>
      <c r="BF43" s="408">
        <v>4</v>
      </c>
      <c r="BG43" s="371">
        <v>0</v>
      </c>
      <c r="BH43" s="185">
        <v>1.4752836035018913E-2</v>
      </c>
      <c r="BI43" s="185">
        <v>4.5532062722917072E-2</v>
      </c>
      <c r="BJ43" s="185">
        <v>9.5006491048604383E-2</v>
      </c>
      <c r="BK43" s="185">
        <v>0.16377796805544273</v>
      </c>
      <c r="BL43" s="185">
        <v>0.24230485220945688</v>
      </c>
      <c r="BM43" s="185">
        <v>0.3141418636241437</v>
      </c>
      <c r="BN43" s="185">
        <v>0.36769905340303433</v>
      </c>
      <c r="BO43" s="185">
        <v>0.40184761239490857</v>
      </c>
      <c r="BP43" s="185">
        <v>0.42150000000000004</v>
      </c>
      <c r="BQ43" s="190">
        <v>0.42150000000000004</v>
      </c>
      <c r="BR43" s="409"/>
      <c r="BS43" s="390"/>
      <c r="BT43" s="390"/>
      <c r="BU43" s="389" t="s">
        <v>515</v>
      </c>
      <c r="BV43" s="389">
        <v>3</v>
      </c>
      <c r="BW43" s="389">
        <v>9</v>
      </c>
      <c r="BX43" s="389">
        <v>18</v>
      </c>
      <c r="BY43" s="389">
        <v>27.75</v>
      </c>
      <c r="BZ43" s="389">
        <v>37.5</v>
      </c>
      <c r="CA43" s="389">
        <v>50</v>
      </c>
    </row>
    <row r="44" spans="1:79">
      <c r="A44" s="334"/>
      <c r="B44" s="297"/>
      <c r="C44" s="297"/>
      <c r="D44" s="297"/>
      <c r="E44" s="297"/>
      <c r="F44" s="297"/>
      <c r="G44" s="297"/>
      <c r="H44" s="297"/>
      <c r="I44" s="297"/>
      <c r="J44" s="297"/>
      <c r="K44" s="301"/>
      <c r="L44" s="294"/>
      <c r="M44" s="294"/>
      <c r="N44" s="294"/>
      <c r="O44" s="294"/>
      <c r="P44" s="294"/>
      <c r="Q44" s="294"/>
      <c r="R44" s="294"/>
      <c r="S44" s="294"/>
      <c r="T44" s="294"/>
      <c r="U44" s="294"/>
      <c r="V44" s="290"/>
      <c r="W44" s="290"/>
      <c r="X44" s="290"/>
      <c r="Y44" s="290"/>
      <c r="Z44" s="290"/>
      <c r="AA44" s="290"/>
      <c r="AB44" s="290"/>
      <c r="AC44" s="290"/>
      <c r="AD44" s="290"/>
      <c r="AE44" s="290"/>
      <c r="AF44" s="290"/>
      <c r="AG44" s="290"/>
      <c r="AL44" s="389"/>
      <c r="AM44" s="389"/>
      <c r="AN44" s="389"/>
      <c r="AO44" s="389"/>
      <c r="AP44" s="389"/>
      <c r="AQ44" s="389"/>
      <c r="AR44" s="389"/>
      <c r="AS44" s="389" t="s">
        <v>841</v>
      </c>
      <c r="AT44" s="327" t="s">
        <v>966</v>
      </c>
      <c r="AU44" s="273">
        <v>4</v>
      </c>
      <c r="AV44" s="273" t="s">
        <v>526</v>
      </c>
      <c r="AW44" s="273" t="s">
        <v>527</v>
      </c>
      <c r="AX44" s="38">
        <v>0</v>
      </c>
      <c r="AY44" s="38">
        <v>3.1000000000000045E-2</v>
      </c>
      <c r="AZ44" s="38">
        <v>8.9500000000000093E-2</v>
      </c>
      <c r="BA44" s="38">
        <v>0.10909999999999999</v>
      </c>
      <c r="BB44" s="38">
        <v>0.2155</v>
      </c>
      <c r="BC44" s="38">
        <v>0.32189999999999996</v>
      </c>
      <c r="BD44" s="38">
        <v>0.47900000000000004</v>
      </c>
      <c r="BF44" s="408">
        <v>4</v>
      </c>
      <c r="BG44" s="371">
        <v>0</v>
      </c>
      <c r="BH44" s="185">
        <v>1.676538187609504E-2</v>
      </c>
      <c r="BI44" s="185">
        <v>5.1743435454987607E-2</v>
      </c>
      <c r="BJ44" s="185">
        <v>0.1079670443944994</v>
      </c>
      <c r="BK44" s="185">
        <v>0.18612015824094202</v>
      </c>
      <c r="BL44" s="185">
        <v>0.27535948803874222</v>
      </c>
      <c r="BM44" s="185">
        <v>0.35699632900584777</v>
      </c>
      <c r="BN44" s="185">
        <v>0.41785965973915407</v>
      </c>
      <c r="BO44" s="185">
        <v>0.45666668170145008</v>
      </c>
      <c r="BP44" s="185">
        <v>0.47900000000000004</v>
      </c>
      <c r="BQ44" s="190">
        <v>0.47900000000000004</v>
      </c>
      <c r="BR44" s="409"/>
      <c r="BS44" s="390"/>
      <c r="BT44" s="390"/>
      <c r="BU44" s="389" t="s">
        <v>513</v>
      </c>
      <c r="BV44" s="389">
        <v>1</v>
      </c>
      <c r="BW44" s="389">
        <v>4</v>
      </c>
      <c r="BX44" s="389">
        <v>5</v>
      </c>
      <c r="BY44" s="389">
        <v>17.875</v>
      </c>
      <c r="BZ44" s="389">
        <v>30.75</v>
      </c>
      <c r="CA44" s="389">
        <v>50</v>
      </c>
    </row>
    <row r="45" spans="1:79">
      <c r="A45" s="334"/>
      <c r="B45" s="297"/>
      <c r="C45" s="297"/>
      <c r="D45" s="297"/>
      <c r="E45" s="297"/>
      <c r="F45" s="297"/>
      <c r="G45" s="297"/>
      <c r="H45" s="297"/>
      <c r="I45" s="297"/>
      <c r="J45" s="297"/>
      <c r="K45" s="301"/>
      <c r="L45" s="294"/>
      <c r="M45" s="294"/>
      <c r="N45" s="294"/>
      <c r="O45" s="294"/>
      <c r="P45" s="294"/>
      <c r="Q45" s="294"/>
      <c r="R45" s="294"/>
      <c r="S45" s="294"/>
      <c r="T45" s="294"/>
      <c r="U45" s="294"/>
      <c r="V45" s="290"/>
      <c r="W45" s="290"/>
      <c r="X45" s="290"/>
      <c r="Y45" s="290"/>
      <c r="Z45" s="290"/>
      <c r="AA45" s="290"/>
      <c r="AB45" s="290"/>
      <c r="AC45" s="290"/>
      <c r="AD45" s="290"/>
      <c r="AE45" s="290"/>
      <c r="AF45" s="290"/>
      <c r="AG45" s="290"/>
      <c r="AL45" s="389"/>
      <c r="AM45" s="389"/>
      <c r="AN45" s="389"/>
      <c r="AO45" s="389"/>
      <c r="AP45" s="389"/>
      <c r="AQ45" s="389"/>
      <c r="AR45" s="389"/>
      <c r="AS45" s="389" t="s">
        <v>841</v>
      </c>
      <c r="AT45" s="327" t="s">
        <v>966</v>
      </c>
      <c r="AU45" s="273">
        <v>4</v>
      </c>
      <c r="AV45" s="273" t="s">
        <v>524</v>
      </c>
      <c r="AW45" s="273" t="s">
        <v>525</v>
      </c>
      <c r="AX45" s="38">
        <v>0</v>
      </c>
      <c r="AY45" s="38">
        <v>7.3449999999999932E-2</v>
      </c>
      <c r="AZ45" s="38">
        <v>0.32950000000000002</v>
      </c>
      <c r="BA45" s="38">
        <v>0.36779999999999996</v>
      </c>
      <c r="BB45" s="38">
        <v>0.37993125000000011</v>
      </c>
      <c r="BC45" s="38">
        <v>0.39206249999999998</v>
      </c>
      <c r="BD45" s="38">
        <v>0.41100000000000009</v>
      </c>
      <c r="BF45" s="408">
        <v>4</v>
      </c>
      <c r="BG45" s="371">
        <v>0</v>
      </c>
      <c r="BH45" s="185">
        <v>1.4385327664039795E-2</v>
      </c>
      <c r="BI45" s="185">
        <v>4.4397812050104193E-2</v>
      </c>
      <c r="BJ45" s="185">
        <v>9.2639781307180091E-2</v>
      </c>
      <c r="BK45" s="185">
        <v>0.15969808984765591</v>
      </c>
      <c r="BL45" s="185">
        <v>0.2362687882754135</v>
      </c>
      <c r="BM45" s="185">
        <v>0.30631626559791952</v>
      </c>
      <c r="BN45" s="185">
        <v>0.35853929050687333</v>
      </c>
      <c r="BO45" s="185">
        <v>0.39183717365197496</v>
      </c>
      <c r="BP45" s="185">
        <v>0.41100000000000009</v>
      </c>
      <c r="BQ45" s="190">
        <v>0.41100000000000009</v>
      </c>
      <c r="BR45" s="409"/>
      <c r="BS45" s="390"/>
      <c r="BT45" s="390"/>
      <c r="BU45" s="389" t="s">
        <v>512</v>
      </c>
      <c r="BV45" s="389">
        <v>1</v>
      </c>
      <c r="BW45" s="389">
        <v>3</v>
      </c>
      <c r="BX45" s="389">
        <v>6</v>
      </c>
      <c r="BY45" s="389">
        <v>13.625</v>
      </c>
      <c r="BZ45" s="389">
        <v>21.25</v>
      </c>
      <c r="CA45" s="389">
        <v>30</v>
      </c>
    </row>
    <row r="46" spans="1:79">
      <c r="A46" s="334"/>
      <c r="B46" s="297"/>
      <c r="C46" s="297"/>
      <c r="D46" s="297"/>
      <c r="E46" s="297"/>
      <c r="F46" s="297"/>
      <c r="G46" s="297"/>
      <c r="H46" s="297"/>
      <c r="I46" s="297"/>
      <c r="J46" s="297"/>
      <c r="K46" s="301"/>
      <c r="L46" s="294"/>
      <c r="M46" s="294"/>
      <c r="N46" s="294"/>
      <c r="O46" s="294"/>
      <c r="P46" s="294"/>
      <c r="Q46" s="294"/>
      <c r="R46" s="294"/>
      <c r="S46" s="294"/>
      <c r="T46" s="294"/>
      <c r="U46" s="294"/>
      <c r="V46" s="290"/>
      <c r="W46" s="290"/>
      <c r="X46" s="290"/>
      <c r="Y46" s="290"/>
      <c r="Z46" s="290"/>
      <c r="AA46" s="290"/>
      <c r="AB46" s="290"/>
      <c r="AC46" s="290"/>
      <c r="AD46" s="290"/>
      <c r="AE46" s="290"/>
      <c r="AF46" s="290"/>
      <c r="AG46" s="290"/>
      <c r="AL46" s="389"/>
      <c r="AM46" s="389"/>
      <c r="AN46" s="389"/>
      <c r="AO46" s="389"/>
      <c r="AP46" s="389"/>
      <c r="AQ46" s="389"/>
      <c r="AR46" s="389"/>
      <c r="AS46" s="389" t="s">
        <v>841</v>
      </c>
      <c r="AT46" s="327" t="s">
        <v>966</v>
      </c>
      <c r="AU46" s="273">
        <v>4</v>
      </c>
      <c r="AV46" s="273" t="s">
        <v>522</v>
      </c>
      <c r="AW46" s="273" t="s">
        <v>523</v>
      </c>
      <c r="AX46" s="38">
        <v>0</v>
      </c>
      <c r="AY46" s="38">
        <v>2.1324999999999993E-2</v>
      </c>
      <c r="AZ46" s="38">
        <v>5.7550000000000032E-2</v>
      </c>
      <c r="BA46" s="38">
        <v>7.8350000000000017E-2</v>
      </c>
      <c r="BB46" s="38">
        <v>0.18432187499999997</v>
      </c>
      <c r="BC46" s="38">
        <v>0.29029375000000002</v>
      </c>
      <c r="BD46" s="38">
        <v>0.45099999999999996</v>
      </c>
      <c r="BF46" s="408">
        <v>4</v>
      </c>
      <c r="BG46" s="371">
        <v>0</v>
      </c>
      <c r="BH46" s="185">
        <v>1.5785359553484053E-2</v>
      </c>
      <c r="BI46" s="185">
        <v>4.8718766994153249E-2</v>
      </c>
      <c r="BJ46" s="185">
        <v>0.1016558184173679</v>
      </c>
      <c r="BK46" s="185">
        <v>0.17524048302017711</v>
      </c>
      <c r="BL46" s="185">
        <v>0.25926331754795978</v>
      </c>
      <c r="BM46" s="185">
        <v>0.33612806760258312</v>
      </c>
      <c r="BN46" s="185">
        <v>0.3934336253493913</v>
      </c>
      <c r="BO46" s="185">
        <v>0.42997217838696022</v>
      </c>
      <c r="BP46" s="185">
        <v>0.45099999999999996</v>
      </c>
      <c r="BQ46" s="190">
        <v>0.45099999999999996</v>
      </c>
      <c r="BR46" s="409"/>
      <c r="BS46" s="390"/>
      <c r="BT46" s="390"/>
      <c r="BU46" s="389" t="s">
        <v>62</v>
      </c>
      <c r="BV46" s="389">
        <v>0.5</v>
      </c>
      <c r="BW46" s="389">
        <v>1</v>
      </c>
      <c r="BX46" s="389">
        <v>2</v>
      </c>
      <c r="BY46" s="389">
        <v>15.1875</v>
      </c>
      <c r="BZ46" s="389">
        <v>28.375</v>
      </c>
      <c r="CA46" s="389">
        <v>50</v>
      </c>
    </row>
    <row r="47" spans="1:79">
      <c r="C47" s="338"/>
      <c r="D47" s="297"/>
      <c r="E47" s="297"/>
      <c r="F47" s="297"/>
      <c r="G47" s="297"/>
      <c r="H47" s="297"/>
      <c r="I47" s="297"/>
      <c r="J47" s="297"/>
      <c r="K47" s="301"/>
      <c r="L47" s="294"/>
      <c r="M47" s="294"/>
      <c r="N47" s="294"/>
      <c r="O47" s="294"/>
      <c r="P47" s="294"/>
      <c r="Q47" s="294"/>
      <c r="R47" s="294"/>
      <c r="S47" s="294"/>
      <c r="T47" s="294"/>
      <c r="U47" s="294"/>
      <c r="V47" s="290"/>
      <c r="W47" s="290"/>
      <c r="X47" s="290"/>
      <c r="Y47" s="290"/>
      <c r="Z47" s="290"/>
      <c r="AA47" s="290"/>
      <c r="AB47" s="290"/>
      <c r="AC47" s="290"/>
      <c r="AD47" s="290"/>
      <c r="AE47" s="290"/>
      <c r="AF47" s="290"/>
      <c r="AG47" s="290"/>
      <c r="AL47" s="389"/>
      <c r="AM47" s="389"/>
      <c r="AN47" s="389"/>
      <c r="AO47" s="389"/>
      <c r="AP47" s="389"/>
      <c r="AQ47" s="389"/>
      <c r="AR47" s="389"/>
      <c r="AS47" s="389" t="s">
        <v>841</v>
      </c>
      <c r="AT47" s="327" t="s">
        <v>966</v>
      </c>
      <c r="AU47" s="273">
        <v>4</v>
      </c>
      <c r="AV47" s="273" t="s">
        <v>520</v>
      </c>
      <c r="AW47" s="273" t="s">
        <v>521</v>
      </c>
      <c r="AX47" s="38">
        <v>0</v>
      </c>
      <c r="AY47" s="38">
        <v>1.6350000000000035E-2</v>
      </c>
      <c r="AZ47" s="38">
        <v>5.3300000000000104E-2</v>
      </c>
      <c r="BA47" s="38">
        <v>7.6600000000000001E-2</v>
      </c>
      <c r="BB47" s="38">
        <v>0.19305625000000001</v>
      </c>
      <c r="BC47" s="38">
        <v>0.30951249999999991</v>
      </c>
      <c r="BD47" s="38">
        <v>0.48300000000000004</v>
      </c>
      <c r="BF47" s="408">
        <v>4</v>
      </c>
      <c r="BG47" s="371">
        <v>0</v>
      </c>
      <c r="BH47" s="185">
        <v>1.6905385065039465E-2</v>
      </c>
      <c r="BI47" s="185">
        <v>5.2175530949392514E-2</v>
      </c>
      <c r="BJ47" s="185">
        <v>0.10886864810551819</v>
      </c>
      <c r="BK47" s="185">
        <v>0.18767439755819415</v>
      </c>
      <c r="BL47" s="185">
        <v>0.27765894096599686</v>
      </c>
      <c r="BM47" s="185">
        <v>0.35997750920631416</v>
      </c>
      <c r="BN47" s="185">
        <v>0.42134909322340586</v>
      </c>
      <c r="BO47" s="185">
        <v>0.46048018217494863</v>
      </c>
      <c r="BP47" s="185">
        <v>0.48300000000000004</v>
      </c>
      <c r="BQ47" s="190">
        <v>0.48300000000000004</v>
      </c>
      <c r="BR47" s="409"/>
      <c r="BS47" s="390"/>
      <c r="BT47" s="390"/>
      <c r="BU47" s="389" t="s">
        <v>510</v>
      </c>
      <c r="BV47" s="389">
        <v>8</v>
      </c>
      <c r="BW47" s="389">
        <v>36</v>
      </c>
      <c r="BX47" s="389">
        <v>40</v>
      </c>
      <c r="BY47" s="389">
        <v>40</v>
      </c>
      <c r="BZ47" s="389">
        <v>40</v>
      </c>
      <c r="CA47" s="389">
        <v>40</v>
      </c>
    </row>
    <row r="48" spans="1:79">
      <c r="D48" s="297"/>
      <c r="E48" s="297"/>
      <c r="F48" s="297"/>
      <c r="G48" s="297"/>
      <c r="H48" s="297"/>
      <c r="I48" s="297"/>
      <c r="J48" s="297"/>
      <c r="K48" s="301"/>
      <c r="L48" s="294"/>
      <c r="M48" s="294"/>
      <c r="N48" s="294"/>
      <c r="O48" s="294"/>
      <c r="P48" s="294"/>
      <c r="Q48" s="294"/>
      <c r="R48" s="294"/>
      <c r="S48" s="294"/>
      <c r="T48" s="294"/>
      <c r="U48" s="294"/>
      <c r="V48" s="290"/>
      <c r="W48" s="290"/>
      <c r="X48" s="290"/>
      <c r="Y48" s="290"/>
      <c r="Z48" s="290"/>
      <c r="AA48" s="290"/>
      <c r="AB48" s="290"/>
      <c r="AC48" s="290"/>
      <c r="AD48" s="290"/>
      <c r="AE48" s="290"/>
      <c r="AF48" s="290"/>
      <c r="AG48" s="290"/>
      <c r="AL48" s="389"/>
      <c r="AM48" s="389"/>
      <c r="AN48" s="389"/>
      <c r="AO48" s="389"/>
      <c r="AP48" s="389"/>
      <c r="AQ48" s="389"/>
      <c r="AR48" s="389"/>
      <c r="AS48" s="389" t="s">
        <v>841</v>
      </c>
      <c r="AT48" s="327" t="s">
        <v>966</v>
      </c>
      <c r="AU48" s="273">
        <v>4</v>
      </c>
      <c r="AV48" s="273" t="s">
        <v>518</v>
      </c>
      <c r="AW48" s="273" t="s">
        <v>519</v>
      </c>
      <c r="AX48" s="38">
        <v>0</v>
      </c>
      <c r="AY48" s="38">
        <v>4.8400000000000089E-2</v>
      </c>
      <c r="AZ48" s="38">
        <v>0.11159999999999995</v>
      </c>
      <c r="BA48" s="38">
        <v>0.13169999999999996</v>
      </c>
      <c r="BB48" s="38">
        <v>0.246225</v>
      </c>
      <c r="BC48" s="38">
        <v>0.3607499999999999</v>
      </c>
      <c r="BD48" s="38">
        <v>0.52600000000000002</v>
      </c>
      <c r="BF48" s="408">
        <v>4</v>
      </c>
      <c r="BG48" s="371">
        <v>0</v>
      </c>
      <c r="BH48" s="185">
        <v>1.8410419346192048E-2</v>
      </c>
      <c r="BI48" s="185">
        <v>5.6820557514245258E-2</v>
      </c>
      <c r="BJ48" s="185">
        <v>0.11856088799897012</v>
      </c>
      <c r="BK48" s="185">
        <v>0.20438247021865449</v>
      </c>
      <c r="BL48" s="185">
        <v>0.30237805993398414</v>
      </c>
      <c r="BM48" s="185">
        <v>0.3920251963613276</v>
      </c>
      <c r="BN48" s="185">
        <v>0.45886050317911276</v>
      </c>
      <c r="BO48" s="185">
        <v>0.50147531226505793</v>
      </c>
      <c r="BP48" s="185">
        <v>0.52600000000000002</v>
      </c>
      <c r="BQ48" s="190">
        <v>0.52600000000000002</v>
      </c>
      <c r="BR48" s="409"/>
      <c r="BS48" s="390"/>
      <c r="BT48" s="141">
        <v>0.75</v>
      </c>
    </row>
    <row r="49" spans="1:79">
      <c r="D49" s="297"/>
      <c r="E49" s="297"/>
      <c r="F49" s="297"/>
      <c r="G49" s="297"/>
      <c r="H49" s="297"/>
      <c r="I49" s="297"/>
      <c r="J49" s="297"/>
      <c r="K49" s="301"/>
      <c r="L49" s="294"/>
      <c r="M49" s="294"/>
      <c r="N49" s="294"/>
      <c r="O49" s="294"/>
      <c r="P49" s="294"/>
      <c r="Q49" s="294"/>
      <c r="R49" s="294"/>
      <c r="S49" s="294"/>
      <c r="T49" s="294"/>
      <c r="U49" s="294"/>
      <c r="V49" s="290"/>
      <c r="W49" s="290"/>
      <c r="X49" s="290"/>
      <c r="Y49" s="290"/>
      <c r="Z49" s="290"/>
      <c r="AA49" s="290"/>
      <c r="AB49" s="290"/>
      <c r="AC49" s="290"/>
      <c r="AD49" s="290"/>
      <c r="AE49" s="290"/>
      <c r="AF49" s="290"/>
      <c r="AG49" s="290"/>
      <c r="AL49" s="389"/>
      <c r="AM49" s="389"/>
      <c r="AN49" s="389"/>
      <c r="AO49" s="389"/>
      <c r="AP49" s="389"/>
      <c r="AQ49" s="389"/>
      <c r="AR49" s="389"/>
      <c r="AS49" s="389" t="s">
        <v>841</v>
      </c>
      <c r="AT49" s="327" t="s">
        <v>966</v>
      </c>
      <c r="AU49" s="127">
        <v>4</v>
      </c>
      <c r="AV49" s="127" t="s">
        <v>62</v>
      </c>
      <c r="AW49" s="127" t="s">
        <v>517</v>
      </c>
      <c r="AX49" s="38">
        <v>0</v>
      </c>
      <c r="AY49" s="38">
        <v>2.5518500881476835E-2</v>
      </c>
      <c r="AZ49" s="38">
        <v>7.482826399724414E-2</v>
      </c>
      <c r="BA49" s="38">
        <v>9.9815193823583004E-2</v>
      </c>
      <c r="BB49" s="38">
        <v>0.21263322838355381</v>
      </c>
      <c r="BC49" s="38">
        <v>0.32545126294352472</v>
      </c>
      <c r="BD49" s="38">
        <v>0.49396948266428903</v>
      </c>
      <c r="BF49" s="408">
        <v>4</v>
      </c>
      <c r="BG49" s="371">
        <v>0</v>
      </c>
      <c r="BH49" s="185">
        <v>1.7289325703557231E-2</v>
      </c>
      <c r="BI49" s="185">
        <v>5.3360496958190513E-2</v>
      </c>
      <c r="BJ49" s="185">
        <v>0.11134117967503798</v>
      </c>
      <c r="BK49" s="185">
        <v>0.19193669786988254</v>
      </c>
      <c r="BL49" s="185">
        <v>0.28396489322171392</v>
      </c>
      <c r="BM49" s="185">
        <v>0.36815301033834852</v>
      </c>
      <c r="BN49" s="185">
        <v>0.43091841325182828</v>
      </c>
      <c r="BO49" s="185">
        <v>0.47093821400852365</v>
      </c>
      <c r="BP49" s="185">
        <v>0.49396948266428903</v>
      </c>
      <c r="BQ49" s="190">
        <v>0.49396948266428903</v>
      </c>
      <c r="BR49" s="409"/>
      <c r="BS49" s="390">
        <v>3</v>
      </c>
      <c r="BT49" s="390" t="s">
        <v>968</v>
      </c>
      <c r="BU49" s="389"/>
      <c r="BW49" s="389" t="s">
        <v>960</v>
      </c>
      <c r="BX49" s="389"/>
      <c r="BY49" s="389"/>
      <c r="BZ49" s="389"/>
    </row>
    <row r="50" spans="1:79">
      <c r="C50" s="297"/>
      <c r="D50" s="297"/>
      <c r="E50" s="297"/>
      <c r="F50" s="297"/>
      <c r="G50" s="297"/>
      <c r="H50" s="297"/>
      <c r="I50" s="297"/>
      <c r="J50" s="297"/>
      <c r="K50" s="301"/>
      <c r="L50" s="294"/>
      <c r="M50" s="294"/>
      <c r="N50" s="294"/>
      <c r="O50" s="294"/>
      <c r="P50" s="294"/>
      <c r="Q50" s="294"/>
      <c r="R50" s="294"/>
      <c r="S50" s="294"/>
      <c r="T50" s="294"/>
      <c r="U50" s="294"/>
      <c r="V50" s="290"/>
      <c r="W50" s="290"/>
      <c r="X50" s="290"/>
      <c r="Y50" s="290"/>
      <c r="Z50" s="290"/>
      <c r="AA50" s="290"/>
      <c r="AB50" s="290"/>
      <c r="AC50" s="290"/>
      <c r="AD50" s="290"/>
      <c r="AE50" s="290"/>
      <c r="AF50" s="290"/>
      <c r="AG50" s="290"/>
      <c r="AW50" s="183" t="s">
        <v>65</v>
      </c>
      <c r="AX50" s="397">
        <v>0</v>
      </c>
      <c r="AY50" s="397">
        <v>3.3773737185951572E-2</v>
      </c>
      <c r="AZ50" s="397">
        <v>0.11301693892313694</v>
      </c>
      <c r="BA50" s="397">
        <v>0.1386133224635798</v>
      </c>
      <c r="BB50" s="397">
        <v>0.23072457700257443</v>
      </c>
      <c r="BC50" s="397">
        <v>0.32175859500935072</v>
      </c>
      <c r="BD50" s="397">
        <v>0.45816828488626782</v>
      </c>
      <c r="BF50" s="399"/>
      <c r="BG50" s="387"/>
      <c r="BH50" s="387"/>
      <c r="BI50" s="387"/>
      <c r="BJ50" s="387"/>
      <c r="BK50" s="387"/>
      <c r="BL50" s="387"/>
      <c r="BM50" s="387"/>
      <c r="BN50" s="387"/>
      <c r="BO50" s="387"/>
      <c r="BP50" s="388"/>
      <c r="BQ50" s="411"/>
      <c r="BR50" s="409"/>
      <c r="BS50" s="390"/>
      <c r="BT50" s="390" t="s">
        <v>69</v>
      </c>
      <c r="BU50" s="389" t="s">
        <v>961</v>
      </c>
      <c r="BV50" s="389">
        <v>2012</v>
      </c>
      <c r="BW50" s="389">
        <v>2016</v>
      </c>
      <c r="BX50" s="389">
        <v>2020</v>
      </c>
      <c r="BY50" s="389">
        <v>2024</v>
      </c>
      <c r="BZ50" s="389">
        <v>2028</v>
      </c>
      <c r="CA50" s="389">
        <v>2032</v>
      </c>
    </row>
    <row r="51" spans="1:79">
      <c r="B51" s="338"/>
      <c r="C51" s="338"/>
      <c r="D51" s="297"/>
      <c r="E51" s="297"/>
      <c r="F51" s="297"/>
      <c r="G51" s="297"/>
      <c r="H51" s="297"/>
      <c r="I51" s="297"/>
      <c r="J51" s="297"/>
      <c r="K51" s="301"/>
      <c r="L51" s="294"/>
      <c r="M51" s="294"/>
      <c r="N51" s="294"/>
      <c r="O51" s="294"/>
      <c r="P51" s="294"/>
      <c r="Q51" s="294"/>
      <c r="R51" s="294"/>
      <c r="S51" s="294"/>
      <c r="T51" s="294"/>
      <c r="U51" s="294"/>
      <c r="V51" s="290"/>
      <c r="W51" s="290"/>
      <c r="X51" s="290"/>
      <c r="Y51" s="290"/>
      <c r="Z51" s="290"/>
      <c r="AA51" s="290"/>
      <c r="AB51" s="290"/>
      <c r="AC51" s="290"/>
      <c r="AD51" s="290"/>
      <c r="AE51" s="290"/>
      <c r="AF51" s="290"/>
      <c r="AG51" s="290"/>
      <c r="AH51" s="127"/>
      <c r="AJ51" s="127"/>
      <c r="AS51" s="389" t="s">
        <v>841</v>
      </c>
      <c r="AT51" s="327" t="s">
        <v>965</v>
      </c>
      <c r="AU51" s="273">
        <v>3</v>
      </c>
      <c r="AV51" s="273" t="s">
        <v>530</v>
      </c>
      <c r="AW51" s="273" t="s">
        <v>531</v>
      </c>
      <c r="AX51" s="38">
        <v>0</v>
      </c>
      <c r="AY51" s="38">
        <v>2.979351042512866E-2</v>
      </c>
      <c r="AZ51" s="38">
        <v>6.9139113042693517E-2</v>
      </c>
      <c r="BA51" s="38">
        <v>9.2171597869843858E-2</v>
      </c>
      <c r="BB51" s="38">
        <v>0.15592205219672353</v>
      </c>
      <c r="BC51" s="38">
        <v>0.24256590599106423</v>
      </c>
      <c r="BD51" s="38">
        <v>0.37139175643108602</v>
      </c>
      <c r="BF51" s="408">
        <v>3</v>
      </c>
      <c r="BG51" s="386">
        <v>0</v>
      </c>
      <c r="BH51" s="386">
        <v>1.2999007562005912E-2</v>
      </c>
      <c r="BI51" s="386">
        <v>4.0119176153249218E-2</v>
      </c>
      <c r="BJ51" s="386">
        <v>8.3712046460012887E-2</v>
      </c>
      <c r="BK51" s="386">
        <v>0.14430791748712971</v>
      </c>
      <c r="BL51" s="386">
        <v>0.21349946537092504</v>
      </c>
      <c r="BM51" s="386">
        <v>0.27679643772219553</v>
      </c>
      <c r="BN51" s="386">
        <v>0.32398670766643084</v>
      </c>
      <c r="BO51" s="386">
        <v>0.35407565975085015</v>
      </c>
      <c r="BP51" s="386">
        <v>0.37139175643108602</v>
      </c>
      <c r="BQ51" s="190">
        <v>0.37139175643108602</v>
      </c>
      <c r="BR51" s="409"/>
      <c r="BS51" s="390"/>
      <c r="BT51" s="390" t="s">
        <v>962</v>
      </c>
      <c r="BU51" s="389" t="s">
        <v>826</v>
      </c>
      <c r="BV51" s="389">
        <v>0</v>
      </c>
      <c r="BW51" s="389">
        <v>0</v>
      </c>
      <c r="BX51" s="389">
        <v>0</v>
      </c>
      <c r="BY51" s="389">
        <v>0</v>
      </c>
      <c r="BZ51" s="389">
        <v>0</v>
      </c>
      <c r="CA51" s="389">
        <v>0</v>
      </c>
    </row>
    <row r="52" spans="1:79">
      <c r="A52" s="335"/>
      <c r="B52" s="301"/>
      <c r="C52" s="297"/>
      <c r="D52" s="336"/>
      <c r="E52" s="297"/>
      <c r="F52" s="297"/>
      <c r="G52" s="297"/>
      <c r="H52" s="297"/>
      <c r="I52" s="290"/>
      <c r="J52" s="297"/>
      <c r="K52" s="301"/>
      <c r="L52" s="294"/>
      <c r="M52" s="294"/>
      <c r="N52" s="294"/>
      <c r="O52" s="294"/>
      <c r="P52" s="294"/>
      <c r="Q52" s="294"/>
      <c r="R52" s="294"/>
      <c r="S52" s="294"/>
      <c r="T52" s="294"/>
      <c r="U52" s="294"/>
      <c r="V52" s="290"/>
      <c r="W52" s="290"/>
      <c r="X52" s="290"/>
      <c r="Y52" s="290"/>
      <c r="Z52" s="290"/>
      <c r="AA52" s="290"/>
      <c r="AB52" s="290"/>
      <c r="AC52" s="290"/>
      <c r="AD52" s="290"/>
      <c r="AE52" s="290"/>
      <c r="AF52" s="290"/>
      <c r="AG52" s="290"/>
      <c r="AH52" s="127"/>
      <c r="AJ52" s="127"/>
      <c r="AS52" s="389" t="s">
        <v>841</v>
      </c>
      <c r="AT52" s="327" t="s">
        <v>965</v>
      </c>
      <c r="AU52" s="273">
        <v>3</v>
      </c>
      <c r="AV52" s="273" t="s">
        <v>528</v>
      </c>
      <c r="AW52" s="273" t="s">
        <v>529</v>
      </c>
      <c r="AX52" s="38">
        <v>0</v>
      </c>
      <c r="AY52" s="38">
        <v>1.1274999999999995E-2</v>
      </c>
      <c r="AZ52" s="38">
        <v>4.1200000000000077E-2</v>
      </c>
      <c r="BA52" s="38">
        <v>6.3449999999999937E-2</v>
      </c>
      <c r="BB52" s="38">
        <v>0.12312421874999994</v>
      </c>
      <c r="BC52" s="38">
        <v>0.1986609375</v>
      </c>
      <c r="BD52" s="38">
        <v>0.31612499999999993</v>
      </c>
      <c r="BF52" s="408">
        <v>3</v>
      </c>
      <c r="BG52" s="386">
        <v>0</v>
      </c>
      <c r="BH52" s="386">
        <v>1.1064627026264181E-2</v>
      </c>
      <c r="BI52" s="386">
        <v>3.414904704218779E-2</v>
      </c>
      <c r="BJ52" s="386">
        <v>7.1254868286453263E-2</v>
      </c>
      <c r="BK52" s="386">
        <v>0.12283347604158201</v>
      </c>
      <c r="BL52" s="386">
        <v>0.18172863915709261</v>
      </c>
      <c r="BM52" s="386">
        <v>0.23560639771810771</v>
      </c>
      <c r="BN52" s="386">
        <v>0.27577429005227566</v>
      </c>
      <c r="BO52" s="386">
        <v>0.30138570929618136</v>
      </c>
      <c r="BP52" s="386">
        <v>0.31612499999999993</v>
      </c>
      <c r="BQ52" s="190">
        <v>0.31612499999999993</v>
      </c>
      <c r="BR52" s="409"/>
      <c r="BS52" s="390"/>
      <c r="BT52" s="390"/>
      <c r="BU52" s="389" t="s">
        <v>828</v>
      </c>
      <c r="BV52" s="389">
        <v>0</v>
      </c>
      <c r="BW52" s="389">
        <v>3</v>
      </c>
      <c r="BX52" s="389">
        <v>6</v>
      </c>
      <c r="BY52" s="389">
        <v>9.5625</v>
      </c>
      <c r="BZ52" s="389">
        <v>14.625</v>
      </c>
      <c r="CA52" s="389">
        <v>22.5</v>
      </c>
    </row>
    <row r="53" spans="1:79">
      <c r="A53" s="335"/>
      <c r="B53" s="301"/>
      <c r="C53" s="297"/>
      <c r="D53" s="336"/>
      <c r="E53" s="297"/>
      <c r="F53" s="297"/>
      <c r="G53" s="297"/>
      <c r="H53" s="297"/>
      <c r="J53" s="297"/>
      <c r="K53" s="301"/>
      <c r="L53" s="294"/>
      <c r="M53" s="294"/>
      <c r="N53" s="294"/>
      <c r="O53" s="294"/>
      <c r="P53" s="294"/>
      <c r="Q53" s="294"/>
      <c r="R53" s="294"/>
      <c r="S53" s="294"/>
      <c r="T53" s="294"/>
      <c r="U53" s="294"/>
      <c r="V53" s="290"/>
      <c r="W53" s="290"/>
      <c r="X53" s="290"/>
      <c r="Y53" s="290"/>
      <c r="Z53" s="290"/>
      <c r="AA53" s="290"/>
      <c r="AB53" s="290"/>
      <c r="AC53" s="290"/>
      <c r="AD53" s="290"/>
      <c r="AE53" s="290"/>
      <c r="AF53" s="290"/>
      <c r="AG53" s="290"/>
      <c r="AH53" s="127"/>
      <c r="AJ53" s="127"/>
      <c r="AS53" s="389" t="s">
        <v>841</v>
      </c>
      <c r="AT53" s="327" t="s">
        <v>965</v>
      </c>
      <c r="AU53" s="273">
        <v>3</v>
      </c>
      <c r="AV53" s="273" t="s">
        <v>526</v>
      </c>
      <c r="AW53" s="273" t="s">
        <v>527</v>
      </c>
      <c r="AX53" s="38">
        <v>0</v>
      </c>
      <c r="AY53" s="38">
        <v>3.2600000000000046E-2</v>
      </c>
      <c r="AZ53" s="38">
        <v>7.3500000000000079E-2</v>
      </c>
      <c r="BA53" s="38">
        <v>9.1499999999999984E-2</v>
      </c>
      <c r="BB53" s="38">
        <v>0.15362500000000004</v>
      </c>
      <c r="BC53" s="38">
        <v>0.23342500000000002</v>
      </c>
      <c r="BD53" s="38">
        <v>0.35124999999999995</v>
      </c>
      <c r="BF53" s="408">
        <v>3</v>
      </c>
      <c r="BG53" s="386">
        <v>0</v>
      </c>
      <c r="BH53" s="386">
        <v>1.2294030029182425E-2</v>
      </c>
      <c r="BI53" s="386">
        <v>3.7943385602430886E-2</v>
      </c>
      <c r="BJ53" s="386">
        <v>7.917207587383697E-2</v>
      </c>
      <c r="BK53" s="386">
        <v>0.13648164004620225</v>
      </c>
      <c r="BL53" s="386">
        <v>0.20192071017454735</v>
      </c>
      <c r="BM53" s="386">
        <v>0.26178488635345304</v>
      </c>
      <c r="BN53" s="386">
        <v>0.30641587783586183</v>
      </c>
      <c r="BO53" s="386">
        <v>0.33487301032909039</v>
      </c>
      <c r="BP53" s="386">
        <v>0.35124999999999995</v>
      </c>
      <c r="BQ53" s="190">
        <v>0.35124999999999995</v>
      </c>
      <c r="BR53" s="409"/>
      <c r="BS53" s="390"/>
      <c r="BT53" s="390"/>
      <c r="BU53" s="389" t="s">
        <v>827</v>
      </c>
      <c r="BV53" s="389">
        <v>10</v>
      </c>
      <c r="BW53" s="389">
        <v>16</v>
      </c>
      <c r="BX53" s="389">
        <v>18</v>
      </c>
      <c r="BY53" s="389">
        <v>20.625</v>
      </c>
      <c r="BZ53" s="389">
        <v>27.75</v>
      </c>
      <c r="CA53" s="389">
        <v>37.5</v>
      </c>
    </row>
    <row r="54" spans="1:79">
      <c r="A54" s="335"/>
      <c r="B54" s="301"/>
      <c r="C54" s="337"/>
      <c r="D54" s="336"/>
      <c r="E54" s="297"/>
      <c r="F54" s="297"/>
      <c r="G54" s="297"/>
      <c r="H54" s="297"/>
      <c r="J54" s="297"/>
      <c r="K54" s="301"/>
      <c r="L54" s="294"/>
      <c r="M54" s="294"/>
      <c r="N54" s="294"/>
      <c r="O54" s="294"/>
      <c r="P54" s="294"/>
      <c r="Q54" s="294"/>
      <c r="R54" s="294"/>
      <c r="S54" s="294"/>
      <c r="T54" s="294"/>
      <c r="U54" s="294"/>
      <c r="V54" s="290"/>
      <c r="W54" s="290"/>
      <c r="X54" s="290"/>
      <c r="Y54" s="290"/>
      <c r="Z54" s="290"/>
      <c r="AA54" s="290"/>
      <c r="AB54" s="290"/>
      <c r="AC54" s="290"/>
      <c r="AD54" s="290"/>
      <c r="AE54" s="290"/>
      <c r="AF54" s="290"/>
      <c r="AG54" s="290"/>
      <c r="AH54" s="127"/>
      <c r="AJ54" s="127"/>
      <c r="AS54" s="389" t="s">
        <v>841</v>
      </c>
      <c r="AT54" s="327" t="s">
        <v>965</v>
      </c>
      <c r="AU54" s="273">
        <v>3</v>
      </c>
      <c r="AV54" s="273" t="s">
        <v>524</v>
      </c>
      <c r="AW54" s="273" t="s">
        <v>525</v>
      </c>
      <c r="AX54" s="38">
        <v>0</v>
      </c>
      <c r="AY54" s="38">
        <v>9.1449999999999962E-2</v>
      </c>
      <c r="AZ54" s="38">
        <v>0.14949999999999997</v>
      </c>
      <c r="BA54" s="38">
        <v>0.16980000000000003</v>
      </c>
      <c r="BB54" s="38">
        <v>0.19494843749999999</v>
      </c>
      <c r="BC54" s="38">
        <v>0.20404687499999999</v>
      </c>
      <c r="BD54" s="38">
        <v>0.21825000000000003</v>
      </c>
      <c r="BF54" s="408">
        <v>3</v>
      </c>
      <c r="BG54" s="386">
        <v>0</v>
      </c>
      <c r="BH54" s="386">
        <v>7.6389239967802561E-3</v>
      </c>
      <c r="BI54" s="386">
        <v>2.3576210413467736E-2</v>
      </c>
      <c r="BJ54" s="386">
        <v>4.9193752482462418E-2</v>
      </c>
      <c r="BK54" s="386">
        <v>8.4803182747569109E-2</v>
      </c>
      <c r="BL54" s="386">
        <v>0.12546390034333088</v>
      </c>
      <c r="BM54" s="386">
        <v>0.1626606446879463</v>
      </c>
      <c r="BN54" s="386">
        <v>0.19039221448448929</v>
      </c>
      <c r="BO54" s="386">
        <v>0.20807411958526406</v>
      </c>
      <c r="BP54" s="386">
        <v>0.21825000000000003</v>
      </c>
      <c r="BQ54" s="190">
        <v>0.21825000000000003</v>
      </c>
      <c r="BR54" s="409"/>
      <c r="BS54" s="390"/>
      <c r="BT54" s="390"/>
      <c r="BU54" s="389" t="s">
        <v>61</v>
      </c>
      <c r="BV54" s="389">
        <v>8</v>
      </c>
      <c r="BW54" s="389">
        <v>36</v>
      </c>
      <c r="BX54" s="389">
        <v>40</v>
      </c>
      <c r="BY54" s="389">
        <v>39.375</v>
      </c>
      <c r="BZ54" s="389">
        <v>48.75</v>
      </c>
      <c r="CA54" s="389">
        <v>60</v>
      </c>
    </row>
    <row r="55" spans="1:79">
      <c r="A55" s="335"/>
      <c r="B55" s="301"/>
      <c r="C55" s="337"/>
      <c r="D55" s="336"/>
      <c r="E55" s="297"/>
      <c r="F55" s="297"/>
      <c r="G55" s="297"/>
      <c r="H55" s="297"/>
      <c r="I55" s="290"/>
      <c r="J55" s="297"/>
      <c r="K55" s="301"/>
      <c r="L55" s="294"/>
      <c r="M55" s="294"/>
      <c r="N55" s="294"/>
      <c r="O55" s="294"/>
      <c r="P55" s="294"/>
      <c r="Q55" s="294"/>
      <c r="R55" s="294"/>
      <c r="S55" s="294"/>
      <c r="T55" s="294"/>
      <c r="U55" s="294"/>
      <c r="V55" s="290"/>
      <c r="W55" s="290"/>
      <c r="X55" s="290"/>
      <c r="Y55" s="290"/>
      <c r="Z55" s="290"/>
      <c r="AA55" s="290"/>
      <c r="AB55" s="290"/>
      <c r="AC55" s="290"/>
      <c r="AD55" s="290"/>
      <c r="AE55" s="290"/>
      <c r="AF55" s="290"/>
      <c r="AG55" s="290"/>
      <c r="AH55" s="127"/>
      <c r="AJ55" s="127"/>
      <c r="AS55" s="389" t="s">
        <v>841</v>
      </c>
      <c r="AT55" s="327" t="s">
        <v>965</v>
      </c>
      <c r="AU55" s="273">
        <v>3</v>
      </c>
      <c r="AV55" s="273" t="s">
        <v>522</v>
      </c>
      <c r="AW55" s="273" t="s">
        <v>523</v>
      </c>
      <c r="AX55" s="38">
        <v>0</v>
      </c>
      <c r="AY55" s="38">
        <v>2.1324999999999993E-2</v>
      </c>
      <c r="AZ55" s="38">
        <v>5.7550000000000032E-2</v>
      </c>
      <c r="BA55" s="38">
        <v>7.8350000000000017E-2</v>
      </c>
      <c r="BB55" s="38">
        <v>0.13824140625</v>
      </c>
      <c r="BC55" s="38">
        <v>0.21772031249999996</v>
      </c>
      <c r="BD55" s="38">
        <v>0.33824999999999994</v>
      </c>
      <c r="BF55" s="408">
        <v>3</v>
      </c>
      <c r="BG55" s="386">
        <v>0</v>
      </c>
      <c r="BH55" s="386">
        <v>1.1839019665113039E-2</v>
      </c>
      <c r="BI55" s="386">
        <v>3.6539075245614935E-2</v>
      </c>
      <c r="BJ55" s="386">
        <v>7.6241863813025917E-2</v>
      </c>
      <c r="BK55" s="386">
        <v>0.13143036226513283</v>
      </c>
      <c r="BL55" s="386">
        <v>0.19444748816096979</v>
      </c>
      <c r="BM55" s="386">
        <v>0.2520960507019373</v>
      </c>
      <c r="BN55" s="386">
        <v>0.29507521901204348</v>
      </c>
      <c r="BO55" s="386">
        <v>0.32247913379022014</v>
      </c>
      <c r="BP55" s="386">
        <v>0.33824999999999994</v>
      </c>
      <c r="BQ55" s="190">
        <v>0.33824999999999994</v>
      </c>
      <c r="BR55" s="409"/>
      <c r="BS55" s="390"/>
      <c r="BT55" s="390"/>
      <c r="BU55" s="389" t="s">
        <v>209</v>
      </c>
      <c r="BV55" s="389">
        <v>1</v>
      </c>
      <c r="BW55" s="389">
        <v>3</v>
      </c>
      <c r="BX55" s="389">
        <v>6</v>
      </c>
      <c r="BY55" s="389">
        <v>13.96875</v>
      </c>
      <c r="BZ55" s="389">
        <v>23.4375</v>
      </c>
      <c r="CA55" s="389">
        <v>37.5</v>
      </c>
    </row>
    <row r="56" spans="1:79">
      <c r="A56" s="335"/>
      <c r="B56" s="301"/>
      <c r="C56" s="297"/>
      <c r="D56" s="297"/>
      <c r="E56" s="297"/>
      <c r="F56" s="297"/>
      <c r="G56" s="297"/>
      <c r="H56" s="297"/>
      <c r="I56" s="297"/>
      <c r="J56" s="297"/>
      <c r="K56" s="301"/>
      <c r="L56" s="294"/>
      <c r="M56" s="294"/>
      <c r="N56" s="294"/>
      <c r="O56" s="294"/>
      <c r="P56" s="294"/>
      <c r="Q56" s="294"/>
      <c r="R56" s="294"/>
      <c r="S56" s="294"/>
      <c r="T56" s="294"/>
      <c r="U56" s="294"/>
      <c r="V56" s="290"/>
      <c r="W56" s="290"/>
      <c r="X56" s="290"/>
      <c r="Y56" s="290"/>
      <c r="Z56" s="290"/>
      <c r="AA56" s="290"/>
      <c r="AB56" s="290"/>
      <c r="AC56" s="290"/>
      <c r="AD56" s="290"/>
      <c r="AE56" s="290"/>
      <c r="AF56" s="290"/>
      <c r="AG56" s="290"/>
      <c r="AH56" s="127"/>
      <c r="AJ56" s="127"/>
      <c r="AS56" s="389" t="s">
        <v>841</v>
      </c>
      <c r="AT56" s="327" t="s">
        <v>965</v>
      </c>
      <c r="AU56" s="273">
        <v>3</v>
      </c>
      <c r="AV56" s="273" t="s">
        <v>520</v>
      </c>
      <c r="AW56" s="273" t="s">
        <v>521</v>
      </c>
      <c r="AX56" s="38">
        <v>0</v>
      </c>
      <c r="AY56" s="38">
        <v>1.6350000000000035E-2</v>
      </c>
      <c r="AZ56" s="38">
        <v>5.3300000000000104E-2</v>
      </c>
      <c r="BA56" s="38">
        <v>7.6600000000000001E-2</v>
      </c>
      <c r="BB56" s="38">
        <v>0.1447921875</v>
      </c>
      <c r="BC56" s="38">
        <v>0.23213437499999992</v>
      </c>
      <c r="BD56" s="38">
        <v>0.36225000000000002</v>
      </c>
      <c r="BF56" s="408">
        <v>3</v>
      </c>
      <c r="BG56" s="386">
        <v>0</v>
      </c>
      <c r="BH56" s="386">
        <v>1.2679038798779598E-2</v>
      </c>
      <c r="BI56" s="386">
        <v>3.9131648212044387E-2</v>
      </c>
      <c r="BJ56" s="386">
        <v>8.1651486079138635E-2</v>
      </c>
      <c r="BK56" s="386">
        <v>0.14075579816864561</v>
      </c>
      <c r="BL56" s="386">
        <v>0.20824420572449764</v>
      </c>
      <c r="BM56" s="386">
        <v>0.26998313190473561</v>
      </c>
      <c r="BN56" s="386">
        <v>0.31601181991755439</v>
      </c>
      <c r="BO56" s="386">
        <v>0.34536013663121146</v>
      </c>
      <c r="BP56" s="386">
        <v>0.36225000000000002</v>
      </c>
      <c r="BQ56" s="190">
        <v>0.36225000000000002</v>
      </c>
      <c r="BR56" s="409"/>
      <c r="BS56" s="390"/>
      <c r="BT56" s="390"/>
      <c r="BU56" s="389" t="s">
        <v>515</v>
      </c>
      <c r="BV56" s="389">
        <v>3</v>
      </c>
      <c r="BW56" s="389">
        <v>9</v>
      </c>
      <c r="BX56" s="389">
        <v>18</v>
      </c>
      <c r="BY56" s="389">
        <v>20.8125</v>
      </c>
      <c r="BZ56" s="389">
        <v>28.125</v>
      </c>
      <c r="CA56" s="389">
        <v>37.5</v>
      </c>
    </row>
    <row r="57" spans="1:79">
      <c r="A57" s="294"/>
      <c r="B57" s="301"/>
      <c r="C57" s="297"/>
      <c r="D57" s="297"/>
      <c r="E57" s="297"/>
      <c r="F57" s="297"/>
      <c r="G57" s="297"/>
      <c r="H57" s="297"/>
      <c r="I57" s="297"/>
      <c r="J57" s="297"/>
      <c r="K57" s="301"/>
      <c r="L57" s="294"/>
      <c r="M57" s="294"/>
      <c r="N57" s="294"/>
      <c r="O57" s="294"/>
      <c r="P57" s="294"/>
      <c r="Q57" s="294"/>
      <c r="R57" s="294"/>
      <c r="S57" s="294"/>
      <c r="T57" s="294"/>
      <c r="U57" s="294"/>
      <c r="V57" s="290"/>
      <c r="W57" s="290"/>
      <c r="X57" s="290"/>
      <c r="Y57" s="290"/>
      <c r="Z57" s="290"/>
      <c r="AA57" s="290"/>
      <c r="AB57" s="290"/>
      <c r="AC57" s="290"/>
      <c r="AD57" s="290"/>
      <c r="AE57" s="290"/>
      <c r="AF57" s="290"/>
      <c r="AG57" s="290"/>
      <c r="AH57" s="127"/>
      <c r="AJ57" s="127"/>
      <c r="AS57" s="389" t="s">
        <v>841</v>
      </c>
      <c r="AT57" s="327" t="s">
        <v>965</v>
      </c>
      <c r="AU57" s="273">
        <v>3</v>
      </c>
      <c r="AV57" s="273" t="s">
        <v>518</v>
      </c>
      <c r="AW57" s="273" t="s">
        <v>519</v>
      </c>
      <c r="AX57" s="38">
        <v>0</v>
      </c>
      <c r="AY57" s="38">
        <v>4.8400000000000089E-2</v>
      </c>
      <c r="AZ57" s="38">
        <v>0.11159999999999995</v>
      </c>
      <c r="BA57" s="38">
        <v>0.13169999999999996</v>
      </c>
      <c r="BB57" s="38">
        <v>0.1846687500000001</v>
      </c>
      <c r="BC57" s="38">
        <v>0.27056249999999993</v>
      </c>
      <c r="BD57" s="38">
        <v>0.39449999999999996</v>
      </c>
      <c r="BF57" s="408">
        <v>3</v>
      </c>
      <c r="BG57" s="386">
        <v>0</v>
      </c>
      <c r="BH57" s="386">
        <v>1.3807814509644033E-2</v>
      </c>
      <c r="BI57" s="386">
        <v>4.2615418135683938E-2</v>
      </c>
      <c r="BJ57" s="386">
        <v>8.8920665999227572E-2</v>
      </c>
      <c r="BK57" s="386">
        <v>0.15328685266399086</v>
      </c>
      <c r="BL57" s="386">
        <v>0.22678354495048808</v>
      </c>
      <c r="BM57" s="386">
        <v>0.29401889727099567</v>
      </c>
      <c r="BN57" s="386">
        <v>0.34414537738433454</v>
      </c>
      <c r="BO57" s="386">
        <v>0.37610648419879339</v>
      </c>
      <c r="BP57" s="386">
        <v>0.39449999999999996</v>
      </c>
      <c r="BQ57" s="190">
        <v>0.39449999999999996</v>
      </c>
      <c r="BR57" s="409"/>
      <c r="BS57" s="390"/>
      <c r="BT57" s="390"/>
      <c r="BU57" s="389" t="s">
        <v>513</v>
      </c>
      <c r="BV57" s="389">
        <v>1</v>
      </c>
      <c r="BW57" s="389">
        <v>4</v>
      </c>
      <c r="BX57" s="389">
        <v>5</v>
      </c>
      <c r="BY57" s="389">
        <v>13.40625</v>
      </c>
      <c r="BZ57" s="389">
        <v>23.0625</v>
      </c>
      <c r="CA57" s="389">
        <v>37.5</v>
      </c>
    </row>
    <row r="58" spans="1:79">
      <c r="A58" s="334"/>
      <c r="B58" s="297"/>
      <c r="C58" s="297"/>
      <c r="D58" s="297"/>
      <c r="E58" s="297"/>
      <c r="F58" s="297"/>
      <c r="G58" s="297"/>
      <c r="H58" s="297"/>
      <c r="I58" s="297"/>
      <c r="J58" s="297"/>
      <c r="K58" s="301"/>
      <c r="L58" s="294"/>
      <c r="M58" s="294"/>
      <c r="N58" s="294"/>
      <c r="O58" s="294"/>
      <c r="P58" s="294"/>
      <c r="Q58" s="294"/>
      <c r="R58" s="294"/>
      <c r="S58" s="294"/>
      <c r="T58" s="294"/>
      <c r="U58" s="294"/>
      <c r="V58" s="290"/>
      <c r="W58" s="290"/>
      <c r="X58" s="290"/>
      <c r="Y58" s="290"/>
      <c r="Z58" s="290"/>
      <c r="AA58" s="290"/>
      <c r="AB58" s="290"/>
      <c r="AC58" s="290"/>
      <c r="AD58" s="290"/>
      <c r="AE58" s="290"/>
      <c r="AF58" s="290"/>
      <c r="AG58" s="290"/>
      <c r="AH58" s="127"/>
      <c r="AJ58" s="127"/>
      <c r="AS58" s="389" t="s">
        <v>841</v>
      </c>
      <c r="AT58" s="327" t="s">
        <v>965</v>
      </c>
      <c r="AU58" s="273">
        <v>3</v>
      </c>
      <c r="AV58" s="273" t="s">
        <v>62</v>
      </c>
      <c r="AW58" s="273" t="s">
        <v>517</v>
      </c>
      <c r="AX58" s="38">
        <v>0</v>
      </c>
      <c r="AY58" s="38">
        <v>2.5782336014914191E-2</v>
      </c>
      <c r="AZ58" s="38">
        <v>7.2189912662870601E-2</v>
      </c>
      <c r="BA58" s="38">
        <v>9.6913007355772116E-2</v>
      </c>
      <c r="BB58" s="38">
        <v>0.15815574562047857</v>
      </c>
      <c r="BC58" s="38">
        <v>0.24276927154045677</v>
      </c>
      <c r="BD58" s="38">
        <v>0.36915793633103006</v>
      </c>
      <c r="BF58" s="408">
        <v>3</v>
      </c>
      <c r="BG58" s="386">
        <v>0</v>
      </c>
      <c r="BH58" s="386">
        <v>1.2920822077621914E-2</v>
      </c>
      <c r="BI58" s="386">
        <v>3.9877870253112895E-2</v>
      </c>
      <c r="BJ58" s="386">
        <v>8.3208541337023184E-2</v>
      </c>
      <c r="BK58" s="386">
        <v>0.14343994473033594</v>
      </c>
      <c r="BL58" s="386">
        <v>0.21221532432891654</v>
      </c>
      <c r="BM58" s="386">
        <v>0.27513158265877286</v>
      </c>
      <c r="BN58" s="386">
        <v>0.32203801600269832</v>
      </c>
      <c r="BO58" s="386">
        <v>0.35194599124853165</v>
      </c>
      <c r="BP58" s="386">
        <v>0.36915793633103006</v>
      </c>
      <c r="BQ58" s="190">
        <v>0.36915793633103006</v>
      </c>
      <c r="BR58" s="409"/>
      <c r="BS58" s="390"/>
      <c r="BT58" s="390"/>
      <c r="BU58" s="389" t="s">
        <v>512</v>
      </c>
      <c r="BV58" s="389">
        <v>1</v>
      </c>
      <c r="BW58" s="389">
        <v>3</v>
      </c>
      <c r="BX58" s="389">
        <v>6</v>
      </c>
      <c r="BY58" s="389">
        <v>10.21875</v>
      </c>
      <c r="BZ58" s="389">
        <v>15.9375</v>
      </c>
      <c r="CA58" s="389">
        <v>22.5</v>
      </c>
    </row>
    <row r="59" spans="1:79">
      <c r="A59" s="334"/>
      <c r="B59" s="297"/>
      <c r="C59" s="297"/>
      <c r="D59" s="297"/>
      <c r="E59" s="297"/>
      <c r="F59" s="297"/>
      <c r="G59" s="297"/>
      <c r="H59" s="297"/>
      <c r="I59" s="297"/>
      <c r="J59" s="297"/>
      <c r="K59" s="301"/>
      <c r="L59" s="294"/>
      <c r="M59" s="294"/>
      <c r="N59" s="294"/>
      <c r="O59" s="294"/>
      <c r="P59" s="294"/>
      <c r="Q59" s="294"/>
      <c r="R59" s="294"/>
      <c r="S59" s="294"/>
      <c r="T59" s="294"/>
      <c r="U59" s="294"/>
      <c r="V59" s="290"/>
      <c r="W59" s="290"/>
      <c r="X59" s="290"/>
      <c r="Y59" s="290"/>
      <c r="Z59" s="290"/>
      <c r="AA59" s="290"/>
      <c r="AB59" s="290"/>
      <c r="AC59" s="364"/>
      <c r="AD59" s="290"/>
      <c r="AE59" s="290"/>
      <c r="AF59" s="290"/>
      <c r="AG59" s="290"/>
      <c r="AH59" s="290"/>
      <c r="AJ59" s="127"/>
      <c r="AW59" s="183" t="s">
        <v>65</v>
      </c>
      <c r="AX59" s="397">
        <v>0</v>
      </c>
      <c r="AY59" s="397">
        <v>3.697681030483798E-2</v>
      </c>
      <c r="AZ59" s="397">
        <v>7.9889156624844429E-2</v>
      </c>
      <c r="BA59" s="397">
        <v>0.10111444113216655</v>
      </c>
      <c r="BB59" s="397">
        <v>0.15560024319418742</v>
      </c>
      <c r="BC59" s="397">
        <v>0.22356521646687094</v>
      </c>
      <c r="BD59" s="397">
        <v>0.32574916333671178</v>
      </c>
      <c r="BF59" s="399"/>
      <c r="BG59" s="387"/>
      <c r="BH59" s="387"/>
      <c r="BI59" s="387"/>
      <c r="BJ59" s="387"/>
      <c r="BK59" s="387"/>
      <c r="BL59" s="387"/>
      <c r="BM59" s="387"/>
      <c r="BN59" s="387"/>
      <c r="BO59" s="387"/>
      <c r="BP59" s="388"/>
      <c r="BQ59" s="411"/>
      <c r="BR59" s="409"/>
      <c r="BS59" s="390"/>
      <c r="BT59" s="390"/>
      <c r="BU59" s="389" t="s">
        <v>62</v>
      </c>
      <c r="BV59" s="389">
        <v>0.5</v>
      </c>
      <c r="BW59" s="389">
        <v>1</v>
      </c>
      <c r="BX59" s="389">
        <v>2</v>
      </c>
      <c r="BY59" s="389">
        <v>11.390625</v>
      </c>
      <c r="BZ59" s="389">
        <v>21.28125</v>
      </c>
      <c r="CA59" s="389">
        <v>37.5</v>
      </c>
    </row>
    <row r="60" spans="1:79">
      <c r="A60" s="290"/>
      <c r="B60" s="294"/>
      <c r="C60" s="333" t="s">
        <v>393</v>
      </c>
      <c r="D60" s="333"/>
      <c r="E60" s="333"/>
      <c r="F60" s="333"/>
      <c r="G60" s="333"/>
      <c r="H60" s="333"/>
      <c r="I60" s="333"/>
      <c r="J60" s="333"/>
      <c r="K60" s="301"/>
      <c r="L60" s="294"/>
      <c r="M60" s="294"/>
      <c r="N60" s="294"/>
      <c r="O60" s="294"/>
      <c r="P60" s="294"/>
      <c r="Q60" s="294"/>
      <c r="R60" s="294"/>
      <c r="S60" s="294"/>
      <c r="T60" s="294"/>
      <c r="U60" s="294"/>
      <c r="V60" s="290"/>
      <c r="W60" s="290"/>
      <c r="X60" s="290"/>
      <c r="Y60" s="290"/>
      <c r="Z60" s="290"/>
      <c r="AA60" s="290"/>
      <c r="AB60" s="290"/>
      <c r="AC60" s="290"/>
      <c r="AD60" s="290"/>
      <c r="AE60" s="290"/>
      <c r="AF60" s="290"/>
      <c r="AG60" s="290"/>
      <c r="AH60" s="290"/>
      <c r="AJ60" s="127"/>
      <c r="AS60" s="273" t="s">
        <v>963</v>
      </c>
      <c r="AT60" s="327" t="s">
        <v>819</v>
      </c>
      <c r="AU60" s="273">
        <v>2</v>
      </c>
      <c r="AV60" s="273" t="s">
        <v>530</v>
      </c>
      <c r="AW60" s="273" t="s">
        <v>531</v>
      </c>
      <c r="AX60" s="38">
        <v>0</v>
      </c>
      <c r="AY60" s="38">
        <v>2.9586510425128658E-2</v>
      </c>
      <c r="AZ60" s="38">
        <v>6.884011304269351E-2</v>
      </c>
      <c r="BA60" s="38">
        <v>9.1895597869843859E-2</v>
      </c>
      <c r="BB60" s="38">
        <v>0.10922757169419628</v>
      </c>
      <c r="BC60" s="38">
        <v>0.11891910887264195</v>
      </c>
      <c r="BD60" s="38">
        <v>0.12861064605108771</v>
      </c>
      <c r="BF60" s="408">
        <v>2</v>
      </c>
      <c r="BG60" s="386">
        <v>0</v>
      </c>
      <c r="BH60" s="386">
        <v>4.501475144838789E-3</v>
      </c>
      <c r="BI60" s="386">
        <v>1.3893020172794809E-2</v>
      </c>
      <c r="BJ60" s="386">
        <v>2.8988958939046003E-2</v>
      </c>
      <c r="BK60" s="386">
        <v>4.9972930677449331E-2</v>
      </c>
      <c r="BL60" s="386">
        <v>7.3933531634570768E-2</v>
      </c>
      <c r="BM60" s="386">
        <v>9.5852877894172739E-2</v>
      </c>
      <c r="BN60" s="386">
        <v>0.11219457369048076</v>
      </c>
      <c r="BO60" s="386">
        <v>0.12261418990319399</v>
      </c>
      <c r="BP60" s="386">
        <v>0.12861064605108771</v>
      </c>
      <c r="BQ60" s="190">
        <v>0.12861064605108771</v>
      </c>
      <c r="BR60" s="409"/>
      <c r="BS60" s="390"/>
      <c r="BT60" s="390"/>
      <c r="BU60" s="389" t="s">
        <v>510</v>
      </c>
      <c r="BV60" s="389">
        <v>10</v>
      </c>
      <c r="BW60" s="389">
        <v>16</v>
      </c>
      <c r="BX60" s="389">
        <v>18</v>
      </c>
      <c r="BY60" s="389">
        <v>20</v>
      </c>
      <c r="BZ60" s="389">
        <v>20</v>
      </c>
      <c r="CA60" s="389">
        <v>20</v>
      </c>
    </row>
    <row r="61" spans="1:79">
      <c r="A61" s="330" t="s">
        <v>359</v>
      </c>
      <c r="B61" s="330" t="s">
        <v>360</v>
      </c>
      <c r="C61" s="332" t="s">
        <v>531</v>
      </c>
      <c r="D61" s="332" t="s">
        <v>529</v>
      </c>
      <c r="E61" s="332" t="s">
        <v>527</v>
      </c>
      <c r="F61" s="332" t="s">
        <v>525</v>
      </c>
      <c r="G61" s="332" t="s">
        <v>523</v>
      </c>
      <c r="H61" s="332" t="s">
        <v>521</v>
      </c>
      <c r="I61" s="332" t="s">
        <v>519</v>
      </c>
      <c r="J61" s="332" t="s">
        <v>517</v>
      </c>
      <c r="K61" s="301"/>
      <c r="L61" s="294"/>
      <c r="M61" s="294"/>
      <c r="N61" s="294"/>
      <c r="O61" s="294"/>
      <c r="P61" s="294"/>
      <c r="Q61" s="294"/>
      <c r="R61" s="294"/>
      <c r="S61" s="294"/>
      <c r="T61" s="294"/>
      <c r="U61" s="294"/>
      <c r="V61" s="290"/>
      <c r="W61" s="290"/>
      <c r="X61" s="290"/>
      <c r="Y61" s="290"/>
      <c r="Z61" s="290"/>
      <c r="AA61" s="290"/>
      <c r="AB61" s="290"/>
      <c r="AC61" s="290"/>
      <c r="AD61" s="290"/>
      <c r="AE61" s="290"/>
      <c r="AF61" s="290"/>
      <c r="AG61" s="290"/>
      <c r="AH61" s="290"/>
      <c r="AS61" s="389" t="s">
        <v>963</v>
      </c>
      <c r="AT61" s="290" t="s">
        <v>819</v>
      </c>
      <c r="AU61" s="273">
        <v>2</v>
      </c>
      <c r="AV61" s="273" t="s">
        <v>528</v>
      </c>
      <c r="AW61" s="273" t="s">
        <v>529</v>
      </c>
      <c r="AX61" s="38">
        <v>0</v>
      </c>
      <c r="AY61" s="38">
        <v>1.1274999999999995E-2</v>
      </c>
      <c r="AZ61" s="38">
        <v>4.1200000000000077E-2</v>
      </c>
      <c r="BA61" s="38">
        <v>6.3449999999999937E-2</v>
      </c>
      <c r="BB61" s="38">
        <v>8.3149999999999946E-2</v>
      </c>
      <c r="BC61" s="38">
        <v>0.10070000000000001</v>
      </c>
      <c r="BD61" s="38">
        <v>0.11825000000000002</v>
      </c>
      <c r="BF61" s="408">
        <v>2</v>
      </c>
      <c r="BG61" s="386">
        <v>0</v>
      </c>
      <c r="BH61" s="386">
        <v>4.1388442731696007E-3</v>
      </c>
      <c r="BI61" s="386">
        <v>1.2773823053345063E-2</v>
      </c>
      <c r="BJ61" s="386">
        <v>2.6653659706992811E-2</v>
      </c>
      <c r="BK61" s="386">
        <v>4.5947199816265966E-2</v>
      </c>
      <c r="BL61" s="386">
        <v>6.7977577161965078E-2</v>
      </c>
      <c r="BM61" s="386">
        <v>8.8131139676287065E-2</v>
      </c>
      <c r="BN61" s="386">
        <v>0.10315637737819409</v>
      </c>
      <c r="BO61" s="386">
        <v>0.11273660774780057</v>
      </c>
      <c r="BP61" s="386">
        <v>0.11825000000000002</v>
      </c>
      <c r="BQ61" s="190">
        <v>0.11825000000000002</v>
      </c>
      <c r="BR61" s="409"/>
      <c r="BS61" s="390"/>
      <c r="BT61" s="390"/>
    </row>
    <row r="62" spans="1:79">
      <c r="A62" s="326" t="s">
        <v>516</v>
      </c>
      <c r="B62" s="292" t="s">
        <v>357</v>
      </c>
      <c r="C62" s="188">
        <v>0.02</v>
      </c>
      <c r="D62" s="188">
        <v>0.4</v>
      </c>
      <c r="E62" s="188">
        <v>0.02</v>
      </c>
      <c r="F62" s="188">
        <v>0.01</v>
      </c>
      <c r="G62" s="188">
        <v>0.23</v>
      </c>
      <c r="H62" s="188">
        <v>7.0000000000000007E-2</v>
      </c>
      <c r="I62" s="188">
        <v>0.02</v>
      </c>
      <c r="J62" s="188">
        <v>9.6500000000000002E-2</v>
      </c>
      <c r="K62" s="301"/>
      <c r="L62" s="294"/>
      <c r="M62" s="294"/>
      <c r="N62" s="294"/>
      <c r="O62" s="294"/>
      <c r="P62" s="294"/>
      <c r="Q62" s="294"/>
      <c r="R62" s="294"/>
      <c r="S62" s="294"/>
      <c r="T62" s="294"/>
      <c r="U62" s="294"/>
      <c r="V62" s="290"/>
      <c r="W62" s="290"/>
      <c r="X62" s="290"/>
      <c r="Y62" s="290"/>
      <c r="Z62" s="290"/>
      <c r="AA62" s="290"/>
      <c r="AB62" s="290"/>
      <c r="AC62" s="290"/>
      <c r="AD62" s="290"/>
      <c r="AE62" s="290"/>
      <c r="AF62" s="290"/>
      <c r="AG62" s="290"/>
      <c r="AH62" s="290"/>
      <c r="AS62" s="389" t="s">
        <v>963</v>
      </c>
      <c r="AT62" s="290" t="s">
        <v>819</v>
      </c>
      <c r="AU62" s="273">
        <v>2</v>
      </c>
      <c r="AV62" s="273" t="s">
        <v>526</v>
      </c>
      <c r="AW62" s="273" t="s">
        <v>527</v>
      </c>
      <c r="AX62" s="38">
        <v>0</v>
      </c>
      <c r="AY62" s="38">
        <v>2.5400000000000044E-2</v>
      </c>
      <c r="AZ62" s="38">
        <v>6.3100000000000087E-2</v>
      </c>
      <c r="BA62" s="38">
        <v>8.1899999999999959E-2</v>
      </c>
      <c r="BB62" s="38">
        <v>9.6400000000000055E-2</v>
      </c>
      <c r="BC62" s="38">
        <v>0.10519999999999999</v>
      </c>
      <c r="BD62" s="38">
        <v>0.11399999999999995</v>
      </c>
      <c r="BF62" s="408">
        <v>2</v>
      </c>
      <c r="BG62" s="386">
        <v>0</v>
      </c>
      <c r="BH62" s="386">
        <v>3.9900908849161447E-3</v>
      </c>
      <c r="BI62" s="386">
        <v>1.2314721590539842E-2</v>
      </c>
      <c r="BJ62" s="386">
        <v>2.5695705764035334E-2</v>
      </c>
      <c r="BK62" s="386">
        <v>4.429582054168555E-2</v>
      </c>
      <c r="BL62" s="386">
        <v>6.5534408426756993E-2</v>
      </c>
      <c r="BM62" s="386">
        <v>8.4963635713291491E-2</v>
      </c>
      <c r="BN62" s="386">
        <v>9.944885430117649E-2</v>
      </c>
      <c r="BO62" s="386">
        <v>0.10868476349470831</v>
      </c>
      <c r="BP62" s="386">
        <v>0.11399999999999995</v>
      </c>
      <c r="BQ62" s="190">
        <v>0.11399999999999995</v>
      </c>
      <c r="BR62" s="409"/>
      <c r="BS62" s="390">
        <v>2</v>
      </c>
      <c r="BT62" s="390" t="s">
        <v>959</v>
      </c>
      <c r="BU62" s="389"/>
      <c r="BV62" s="141"/>
      <c r="BW62" s="389" t="s">
        <v>960</v>
      </c>
      <c r="BX62" s="389"/>
      <c r="BY62" s="389"/>
      <c r="BZ62" s="389"/>
      <c r="CA62" s="389"/>
    </row>
    <row r="63" spans="1:79" ht="14">
      <c r="A63" s="326" t="s">
        <v>63</v>
      </c>
      <c r="B63" s="292" t="s">
        <v>204</v>
      </c>
      <c r="C63" s="188">
        <v>0.18584628215542981</v>
      </c>
      <c r="D63" s="188">
        <v>0.05</v>
      </c>
      <c r="E63" s="188">
        <v>0.15</v>
      </c>
      <c r="F63" s="188">
        <v>0</v>
      </c>
      <c r="G63" s="188">
        <v>0.13</v>
      </c>
      <c r="H63" s="188">
        <v>0.04</v>
      </c>
      <c r="I63" s="188">
        <v>0.35</v>
      </c>
      <c r="J63" s="188">
        <v>0.10929999999999999</v>
      </c>
      <c r="K63" s="301"/>
      <c r="L63" s="294"/>
      <c r="M63" s="294"/>
      <c r="N63" s="294"/>
      <c r="O63" s="294"/>
      <c r="P63" s="294"/>
      <c r="Q63" s="294"/>
      <c r="R63" s="294"/>
      <c r="S63" s="294"/>
      <c r="T63" s="294"/>
      <c r="U63" s="294"/>
      <c r="V63" s="290"/>
      <c r="W63" s="290"/>
      <c r="X63" s="290"/>
      <c r="Y63" s="419"/>
      <c r="Z63" s="419"/>
      <c r="AA63" s="418"/>
      <c r="AB63" s="294"/>
      <c r="AC63" s="290"/>
      <c r="AD63" s="290"/>
      <c r="AE63" s="290"/>
      <c r="AF63" s="364"/>
      <c r="AG63" s="364"/>
      <c r="AH63" s="127"/>
      <c r="AS63" s="389" t="s">
        <v>963</v>
      </c>
      <c r="AT63" s="290" t="s">
        <v>819</v>
      </c>
      <c r="AU63" s="273">
        <v>2</v>
      </c>
      <c r="AV63" s="273" t="s">
        <v>524</v>
      </c>
      <c r="AW63" s="273" t="s">
        <v>525</v>
      </c>
      <c r="AX63" s="38">
        <v>0</v>
      </c>
      <c r="AY63" s="38">
        <v>1.0450000000000088E-2</v>
      </c>
      <c r="AZ63" s="38">
        <v>3.2500000000000175E-2</v>
      </c>
      <c r="BA63" s="38">
        <v>6.1800000000000042E-2</v>
      </c>
      <c r="BB63" s="38">
        <v>8.1399999999999958E-2</v>
      </c>
      <c r="BC63" s="38">
        <v>9.1699999999999865E-2</v>
      </c>
      <c r="BD63" s="38">
        <v>0.10200000000000013</v>
      </c>
      <c r="BF63" s="408">
        <v>2</v>
      </c>
      <c r="BG63" s="386">
        <v>0</v>
      </c>
      <c r="BH63" s="386">
        <v>3.5700813180828727E-3</v>
      </c>
      <c r="BI63" s="386">
        <v>1.101843510732514E-2</v>
      </c>
      <c r="BJ63" s="386">
        <v>2.2990894630979024E-2</v>
      </c>
      <c r="BK63" s="386">
        <v>3.9633102589929248E-2</v>
      </c>
      <c r="BL63" s="386">
        <v>5.86360496449932E-2</v>
      </c>
      <c r="BM63" s="386">
        <v>7.6020095111892519E-2</v>
      </c>
      <c r="BN63" s="386">
        <v>8.8980553848421226E-2</v>
      </c>
      <c r="BO63" s="386">
        <v>9.724426207421287E-2</v>
      </c>
      <c r="BP63" s="386">
        <v>0.10200000000000013</v>
      </c>
      <c r="BQ63" s="190">
        <v>0.10200000000000013</v>
      </c>
      <c r="BR63" s="409"/>
      <c r="BS63" s="390"/>
      <c r="BT63" s="390" t="s">
        <v>69</v>
      </c>
      <c r="BU63" s="389" t="s">
        <v>961</v>
      </c>
      <c r="BV63" s="389">
        <v>2012</v>
      </c>
      <c r="BW63" s="389">
        <v>2016</v>
      </c>
      <c r="BX63" s="389">
        <v>2020</v>
      </c>
      <c r="BY63" s="389">
        <v>2024</v>
      </c>
      <c r="BZ63" s="389">
        <v>2028</v>
      </c>
      <c r="CA63" s="389">
        <v>2032</v>
      </c>
    </row>
    <row r="64" spans="1:79">
      <c r="A64" s="326" t="s">
        <v>61</v>
      </c>
      <c r="B64" s="292" t="s">
        <v>297</v>
      </c>
      <c r="C64" s="188">
        <v>4.4999999999999998E-2</v>
      </c>
      <c r="D64" s="188">
        <v>3.5000000000000003E-2</v>
      </c>
      <c r="E64" s="188">
        <v>0.04</v>
      </c>
      <c r="F64" s="188">
        <v>0.01</v>
      </c>
      <c r="G64" s="188">
        <v>0.05</v>
      </c>
      <c r="H64" s="188">
        <v>0.05</v>
      </c>
      <c r="I64" s="188">
        <v>0.1</v>
      </c>
      <c r="J64" s="188">
        <v>8.0700000000000008E-2</v>
      </c>
      <c r="K64" s="301"/>
      <c r="L64" s="294"/>
      <c r="M64" s="294"/>
      <c r="N64" s="294"/>
      <c r="O64" s="294"/>
      <c r="P64" s="294"/>
      <c r="Q64" s="294"/>
      <c r="R64" s="294"/>
      <c r="S64" s="294"/>
      <c r="T64" s="294"/>
      <c r="U64" s="294"/>
      <c r="V64" s="290"/>
      <c r="W64" s="290"/>
      <c r="X64" s="290"/>
      <c r="Y64" s="290"/>
      <c r="Z64" s="290"/>
      <c r="AA64" s="290"/>
      <c r="AB64" s="294"/>
      <c r="AC64" s="290"/>
      <c r="AD64" s="290"/>
      <c r="AE64" s="290"/>
      <c r="AF64" s="364"/>
      <c r="AG64" s="364"/>
      <c r="AH64" s="127"/>
      <c r="AS64" s="389" t="s">
        <v>963</v>
      </c>
      <c r="AT64" s="290" t="s">
        <v>819</v>
      </c>
      <c r="AU64" s="273">
        <v>2</v>
      </c>
      <c r="AV64" s="273" t="s">
        <v>522</v>
      </c>
      <c r="AW64" s="273" t="s">
        <v>523</v>
      </c>
      <c r="AX64" s="38">
        <v>0</v>
      </c>
      <c r="AY64" s="38">
        <v>2.1324999999999993E-2</v>
      </c>
      <c r="AZ64" s="38">
        <v>5.7550000000000032E-2</v>
      </c>
      <c r="BA64" s="38">
        <v>7.8350000000000017E-2</v>
      </c>
      <c r="BB64" s="38">
        <v>9.5649999999999985E-2</v>
      </c>
      <c r="BC64" s="38">
        <v>0.10884999999999999</v>
      </c>
      <c r="BD64" s="38">
        <v>0.12205000000000002</v>
      </c>
      <c r="BF64" s="408">
        <v>2</v>
      </c>
      <c r="BG64" s="386">
        <v>0</v>
      </c>
      <c r="BH64" s="386">
        <v>4.2718473026668053E-3</v>
      </c>
      <c r="BI64" s="386">
        <v>1.3184313773029725E-2</v>
      </c>
      <c r="BJ64" s="386">
        <v>2.7510183232460655E-2</v>
      </c>
      <c r="BK64" s="386">
        <v>4.7423727167655486E-2</v>
      </c>
      <c r="BL64" s="386">
        <v>7.0162057442856973E-2</v>
      </c>
      <c r="BM64" s="386">
        <v>9.0963260866730108E-2</v>
      </c>
      <c r="BN64" s="386">
        <v>0.1064713391882333</v>
      </c>
      <c r="BO64" s="386">
        <v>0.11635943319762419</v>
      </c>
      <c r="BP64" s="386">
        <v>0.12205000000000002</v>
      </c>
      <c r="BQ64" s="190">
        <v>0.12205000000000002</v>
      </c>
      <c r="BR64" s="409"/>
      <c r="BS64" s="390"/>
      <c r="BT64" s="390" t="s">
        <v>962</v>
      </c>
      <c r="BU64" s="389" t="s">
        <v>826</v>
      </c>
      <c r="BV64" s="389">
        <v>0</v>
      </c>
      <c r="BW64" s="389">
        <v>0</v>
      </c>
      <c r="BX64" s="389">
        <v>0</v>
      </c>
      <c r="BY64" s="389">
        <v>0</v>
      </c>
      <c r="BZ64" s="389">
        <v>0</v>
      </c>
      <c r="CA64" s="389">
        <v>0</v>
      </c>
    </row>
    <row r="65" spans="1:92">
      <c r="A65" s="326" t="s">
        <v>209</v>
      </c>
      <c r="B65" s="292" t="s">
        <v>205</v>
      </c>
      <c r="C65" s="188">
        <v>8.1179476487047514E-2</v>
      </c>
      <c r="D65" s="188">
        <v>0.01</v>
      </c>
      <c r="E65" s="188">
        <v>0.05</v>
      </c>
      <c r="F65" s="188">
        <v>0</v>
      </c>
      <c r="G65" s="188">
        <v>0</v>
      </c>
      <c r="H65" s="188">
        <v>0.23</v>
      </c>
      <c r="I65" s="188">
        <v>0</v>
      </c>
      <c r="J65" s="188">
        <v>5.1400000000000008E-2</v>
      </c>
      <c r="K65" s="294"/>
      <c r="L65" s="294"/>
      <c r="M65" s="294"/>
      <c r="N65" s="294"/>
      <c r="O65" s="294"/>
      <c r="P65" s="294"/>
      <c r="Q65" s="294"/>
      <c r="R65" s="294"/>
      <c r="S65" s="294"/>
      <c r="T65" s="294"/>
      <c r="U65" s="294"/>
      <c r="V65" s="290"/>
      <c r="W65" s="290"/>
      <c r="X65" s="290"/>
      <c r="Y65" s="294"/>
      <c r="Z65" s="294"/>
      <c r="AA65" s="294"/>
      <c r="AB65" s="294"/>
      <c r="AC65" s="290"/>
      <c r="AD65" s="290"/>
      <c r="AE65" s="290"/>
      <c r="AF65" s="364"/>
      <c r="AG65" s="364"/>
      <c r="AH65" s="127"/>
      <c r="AS65" s="389" t="s">
        <v>963</v>
      </c>
      <c r="AT65" s="290" t="s">
        <v>819</v>
      </c>
      <c r="AU65" s="273">
        <v>2</v>
      </c>
      <c r="AV65" s="273" t="s">
        <v>520</v>
      </c>
      <c r="AW65" s="273" t="s">
        <v>521</v>
      </c>
      <c r="AX65" s="38">
        <v>0</v>
      </c>
      <c r="AY65" s="38">
        <v>1.6350000000000035E-2</v>
      </c>
      <c r="AZ65" s="38">
        <v>5.3300000000000104E-2</v>
      </c>
      <c r="BA65" s="38">
        <v>7.6600000000000001E-2</v>
      </c>
      <c r="BB65" s="38">
        <v>9.3399999999999969E-2</v>
      </c>
      <c r="BC65" s="38">
        <v>0.10489999999999997</v>
      </c>
      <c r="BD65" s="38">
        <v>0.11640000000000002</v>
      </c>
      <c r="BF65" s="408">
        <v>2</v>
      </c>
      <c r="BG65" s="386">
        <v>0</v>
      </c>
      <c r="BH65" s="386">
        <v>4.0740927982828032E-3</v>
      </c>
      <c r="BI65" s="386">
        <v>1.2573978887182794E-2</v>
      </c>
      <c r="BJ65" s="386">
        <v>2.6236667990646622E-2</v>
      </c>
      <c r="BK65" s="386">
        <v>4.5228364132036854E-2</v>
      </c>
      <c r="BL65" s="386">
        <v>6.6914080183109806E-2</v>
      </c>
      <c r="BM65" s="386">
        <v>8.675234383357136E-2</v>
      </c>
      <c r="BN65" s="386">
        <v>0.10154251439172762</v>
      </c>
      <c r="BO65" s="386">
        <v>0.1109728637788075</v>
      </c>
      <c r="BP65" s="386">
        <v>0.11640000000000002</v>
      </c>
      <c r="BQ65" s="190">
        <v>0.11640000000000002</v>
      </c>
      <c r="BR65" s="409"/>
      <c r="BS65" s="390"/>
      <c r="BT65" s="390"/>
      <c r="BU65" s="389" t="s">
        <v>828</v>
      </c>
      <c r="BV65" s="389">
        <v>0</v>
      </c>
      <c r="BW65" s="389">
        <v>3</v>
      </c>
      <c r="BX65" s="389">
        <v>6</v>
      </c>
      <c r="BY65" s="389">
        <v>9</v>
      </c>
      <c r="BZ65" s="389">
        <v>12</v>
      </c>
      <c r="CA65" s="389">
        <v>15</v>
      </c>
    </row>
    <row r="66" spans="1:92">
      <c r="A66" s="326" t="s">
        <v>515</v>
      </c>
      <c r="B66" s="292" t="s">
        <v>298</v>
      </c>
      <c r="C66" s="188">
        <v>0.08</v>
      </c>
      <c r="D66" s="188">
        <v>0.02</v>
      </c>
      <c r="E66" s="188">
        <v>0.02</v>
      </c>
      <c r="F66" s="188">
        <v>0.01</v>
      </c>
      <c r="G66" s="188">
        <v>0.02</v>
      </c>
      <c r="H66" s="188">
        <v>0.06</v>
      </c>
      <c r="I66" s="188">
        <v>0.04</v>
      </c>
      <c r="J66" s="188">
        <v>8.4900000000000003E-2</v>
      </c>
      <c r="K66" s="294"/>
      <c r="L66" s="294"/>
      <c r="M66" s="294"/>
      <c r="N66" s="294"/>
      <c r="O66" s="294"/>
      <c r="P66" s="294"/>
      <c r="Q66" s="294"/>
      <c r="R66" s="294"/>
      <c r="S66" s="294"/>
      <c r="T66" s="294"/>
      <c r="U66" s="294"/>
      <c r="V66" s="290"/>
      <c r="W66" s="290"/>
      <c r="X66" s="290"/>
      <c r="Y66" s="294"/>
      <c r="Z66" s="294"/>
      <c r="AA66" s="294"/>
      <c r="AB66" s="294"/>
      <c r="AC66" s="290"/>
      <c r="AD66" s="290"/>
      <c r="AE66" s="290"/>
      <c r="AF66" s="364"/>
      <c r="AG66" s="364"/>
      <c r="AH66" s="127"/>
      <c r="AS66" s="389" t="s">
        <v>963</v>
      </c>
      <c r="AT66" s="290" t="s">
        <v>819</v>
      </c>
      <c r="AU66" s="273">
        <v>2</v>
      </c>
      <c r="AV66" s="273" t="s">
        <v>518</v>
      </c>
      <c r="AW66" s="273" t="s">
        <v>519</v>
      </c>
      <c r="AX66" s="38">
        <v>0</v>
      </c>
      <c r="AY66" s="38">
        <v>4.8400000000000089E-2</v>
      </c>
      <c r="AZ66" s="38">
        <v>0.11159999999999995</v>
      </c>
      <c r="BA66" s="38">
        <v>0.13169999999999996</v>
      </c>
      <c r="BB66" s="38">
        <v>0.14660000000000004</v>
      </c>
      <c r="BC66" s="38">
        <v>0.15329999999999994</v>
      </c>
      <c r="BD66" s="38">
        <v>0.16</v>
      </c>
      <c r="BF66" s="408">
        <v>2</v>
      </c>
      <c r="BG66" s="386">
        <v>0</v>
      </c>
      <c r="BH66" s="386">
        <v>5.6001275577770484E-3</v>
      </c>
      <c r="BI66" s="386">
        <v>1.7283819776196276E-2</v>
      </c>
      <c r="BJ66" s="386">
        <v>3.6064148440751363E-2</v>
      </c>
      <c r="BK66" s="386">
        <v>6.2169572690085016E-2</v>
      </c>
      <c r="BL66" s="386">
        <v>9.1978117090185288E-2</v>
      </c>
      <c r="BM66" s="386">
        <v>0.11924720801865478</v>
      </c>
      <c r="BN66" s="386">
        <v>0.13957733937007233</v>
      </c>
      <c r="BO66" s="386">
        <v>0.15254001893994157</v>
      </c>
      <c r="BP66" s="386">
        <v>0.16</v>
      </c>
      <c r="BQ66" s="190">
        <v>0.16</v>
      </c>
      <c r="BR66" s="409"/>
      <c r="BS66" s="390"/>
      <c r="BT66" s="390"/>
      <c r="BU66" s="389" t="s">
        <v>827</v>
      </c>
      <c r="BV66" s="389">
        <v>10</v>
      </c>
      <c r="BW66" s="389">
        <v>16</v>
      </c>
      <c r="BX66" s="389">
        <v>18</v>
      </c>
      <c r="BY66" s="389">
        <v>20</v>
      </c>
      <c r="BZ66" s="389">
        <v>20</v>
      </c>
      <c r="CA66" s="389">
        <v>20</v>
      </c>
    </row>
    <row r="67" spans="1:92">
      <c r="A67" s="326" t="s">
        <v>513</v>
      </c>
      <c r="B67" s="292" t="s">
        <v>514</v>
      </c>
      <c r="C67" s="188">
        <v>0.1788716237927602</v>
      </c>
      <c r="D67" s="188">
        <v>2.5000000000000001E-2</v>
      </c>
      <c r="E67" s="188">
        <v>0.35</v>
      </c>
      <c r="F67" s="188">
        <v>0</v>
      </c>
      <c r="G67" s="188">
        <v>8.5000000000000006E-2</v>
      </c>
      <c r="H67" s="188">
        <v>0.28000000000000003</v>
      </c>
      <c r="I67" s="188">
        <v>0.35</v>
      </c>
      <c r="J67" s="188">
        <v>0.13</v>
      </c>
      <c r="K67" s="294"/>
      <c r="L67" s="294"/>
      <c r="M67" s="294"/>
      <c r="N67" s="294"/>
      <c r="O67" s="290"/>
      <c r="P67" s="290"/>
      <c r="Q67" s="290"/>
      <c r="R67" s="290"/>
      <c r="S67" s="290"/>
      <c r="T67" s="290"/>
      <c r="U67" s="290"/>
      <c r="V67" s="290"/>
      <c r="W67" s="290"/>
      <c r="X67" s="290"/>
      <c r="Y67" s="294"/>
      <c r="Z67" s="294"/>
      <c r="AA67" s="294"/>
      <c r="AB67" s="294"/>
      <c r="AC67" s="294"/>
      <c r="AD67" s="294"/>
      <c r="AE67" s="294"/>
      <c r="AF67" s="364"/>
      <c r="AG67" s="364"/>
      <c r="AH67" s="127"/>
      <c r="AS67" s="389" t="s">
        <v>963</v>
      </c>
      <c r="AT67" s="290" t="s">
        <v>819</v>
      </c>
      <c r="AU67" s="273">
        <v>2</v>
      </c>
      <c r="AV67" s="273" t="s">
        <v>62</v>
      </c>
      <c r="AW67" s="273" t="s">
        <v>517</v>
      </c>
      <c r="AX67" s="38">
        <v>0</v>
      </c>
      <c r="AY67" s="38">
        <v>2.4595077914446095E-2</v>
      </c>
      <c r="AZ67" s="38">
        <v>7.0474984295527801E-2</v>
      </c>
      <c r="BA67" s="38">
        <v>9.5329996555147983E-2</v>
      </c>
      <c r="BB67" s="38">
        <v>0.11312032665302231</v>
      </c>
      <c r="BC67" s="38">
        <v>0.12490172039960282</v>
      </c>
      <c r="BD67" s="38">
        <v>0.13668311414618331</v>
      </c>
      <c r="BF67" s="408">
        <v>2</v>
      </c>
      <c r="BG67" s="386">
        <v>0</v>
      </c>
      <c r="BH67" s="386">
        <v>4.7840179638301691E-3</v>
      </c>
      <c r="BI67" s="386">
        <v>1.4765039445949351E-2</v>
      </c>
      <c r="BJ67" s="386">
        <v>3.0808500736950736E-2</v>
      </c>
      <c r="BK67" s="386">
        <v>5.3109567502614564E-2</v>
      </c>
      <c r="BL67" s="386">
        <v>7.8574096732430057E-2</v>
      </c>
      <c r="BM67" s="386">
        <v>0.1018692484076716</v>
      </c>
      <c r="BN67" s="386">
        <v>0.119236658808376</v>
      </c>
      <c r="BO67" s="386">
        <v>0.13031028012893123</v>
      </c>
      <c r="BP67" s="386">
        <v>0.13668311414618331</v>
      </c>
      <c r="BQ67" s="190">
        <v>0.13668311414618331</v>
      </c>
      <c r="BR67" s="409"/>
      <c r="BS67" s="390"/>
      <c r="BT67" s="390"/>
      <c r="BU67" s="389" t="s">
        <v>61</v>
      </c>
      <c r="BV67" s="389">
        <v>8</v>
      </c>
      <c r="BW67" s="389">
        <v>36</v>
      </c>
      <c r="BX67" s="389">
        <v>40</v>
      </c>
      <c r="BY67" s="389">
        <v>40</v>
      </c>
      <c r="BZ67" s="389">
        <v>40</v>
      </c>
      <c r="CA67" s="389">
        <v>40</v>
      </c>
    </row>
    <row r="68" spans="1:92">
      <c r="A68" s="326" t="s">
        <v>512</v>
      </c>
      <c r="B68" s="292" t="s">
        <v>193</v>
      </c>
      <c r="C68" s="188">
        <v>6.8871623792760225E-2</v>
      </c>
      <c r="D68" s="188">
        <v>4.4999999999999998E-2</v>
      </c>
      <c r="E68" s="188">
        <v>0.08</v>
      </c>
      <c r="F68" s="188">
        <v>0</v>
      </c>
      <c r="G68" s="188">
        <v>0.09</v>
      </c>
      <c r="H68" s="188">
        <v>0.04</v>
      </c>
      <c r="I68" s="188">
        <v>0</v>
      </c>
      <c r="J68" s="188">
        <v>5.5350000000000003E-2</v>
      </c>
      <c r="K68" s="294"/>
      <c r="L68" s="294"/>
      <c r="M68" s="294"/>
      <c r="N68" s="294"/>
      <c r="O68" s="290"/>
      <c r="P68" s="290"/>
      <c r="Q68" s="290"/>
      <c r="R68" s="290"/>
      <c r="S68" s="290"/>
      <c r="T68" s="290"/>
      <c r="U68" s="290"/>
      <c r="V68" s="290"/>
      <c r="W68" s="290"/>
      <c r="X68" s="290"/>
      <c r="Y68" s="294"/>
      <c r="Z68" s="294"/>
      <c r="AA68" s="294"/>
      <c r="AB68" s="294"/>
      <c r="AC68" s="294"/>
      <c r="AD68" s="294"/>
      <c r="AE68" s="294"/>
      <c r="AF68" s="364"/>
      <c r="AG68" s="364"/>
      <c r="AH68" s="127"/>
      <c r="AW68" s="183" t="s">
        <v>65</v>
      </c>
      <c r="AX68" s="397">
        <v>0</v>
      </c>
      <c r="AY68" s="397">
        <v>2.2562981269849243E-2</v>
      </c>
      <c r="AZ68" s="397">
        <v>5.8356098130954326E-2</v>
      </c>
      <c r="BA68" s="397">
        <v>8.0660505860486634E-2</v>
      </c>
      <c r="BB68" s="397">
        <v>9.7654874236742045E-2</v>
      </c>
      <c r="BC68" s="397">
        <v>0.1088345315494207</v>
      </c>
      <c r="BD68" s="397">
        <v>0.12036916695815021</v>
      </c>
      <c r="BF68" s="399"/>
      <c r="BG68" s="387"/>
      <c r="BH68" s="387"/>
      <c r="BI68" s="387"/>
      <c r="BJ68" s="387"/>
      <c r="BK68" s="387"/>
      <c r="BL68" s="387"/>
      <c r="BM68" s="387"/>
      <c r="BN68" s="387"/>
      <c r="BO68" s="387"/>
      <c r="BP68" s="388"/>
      <c r="BQ68" s="411"/>
      <c r="BR68" s="409"/>
      <c r="BS68" s="390"/>
      <c r="BT68" s="390"/>
      <c r="BU68" s="389" t="s">
        <v>209</v>
      </c>
      <c r="BV68" s="389">
        <v>1</v>
      </c>
      <c r="BW68" s="389">
        <v>3</v>
      </c>
      <c r="BX68" s="389">
        <v>6</v>
      </c>
      <c r="BY68" s="389">
        <v>8</v>
      </c>
      <c r="BZ68" s="389">
        <v>9</v>
      </c>
      <c r="CA68" s="389">
        <v>10</v>
      </c>
      <c r="CC68" s="18"/>
      <c r="CJ68" s="18"/>
      <c r="CK68" s="18"/>
      <c r="CL68" s="18"/>
      <c r="CM68" s="18"/>
      <c r="CN68" s="18"/>
    </row>
    <row r="69" spans="1:92">
      <c r="A69" s="326" t="s">
        <v>511</v>
      </c>
      <c r="B69" s="292" t="s">
        <v>358</v>
      </c>
      <c r="C69" s="188">
        <v>0.3379309937720022</v>
      </c>
      <c r="D69" s="188">
        <v>0.41499999999999998</v>
      </c>
      <c r="E69" s="188">
        <v>0.2</v>
      </c>
      <c r="F69" s="188">
        <v>7.0000000000000007E-2</v>
      </c>
      <c r="G69" s="188">
        <v>0.39500000000000002</v>
      </c>
      <c r="H69" s="188">
        <v>0.21</v>
      </c>
      <c r="I69" s="188">
        <v>0.14000000000000001</v>
      </c>
      <c r="J69" s="188">
        <v>0.36883000000000005</v>
      </c>
      <c r="K69" s="294"/>
      <c r="L69" s="294"/>
      <c r="M69" s="294"/>
      <c r="N69" s="294"/>
      <c r="O69" s="290"/>
      <c r="P69" s="290"/>
      <c r="Q69" s="290"/>
      <c r="R69" s="290"/>
      <c r="S69" s="290"/>
      <c r="T69" s="290"/>
      <c r="U69" s="290"/>
      <c r="V69" s="290"/>
      <c r="W69" s="290"/>
      <c r="X69" s="290"/>
      <c r="Y69" s="294"/>
      <c r="Z69" s="294"/>
      <c r="AA69" s="294"/>
      <c r="AB69" s="294"/>
      <c r="AC69" s="294"/>
      <c r="AD69" s="294"/>
      <c r="AE69" s="294"/>
      <c r="AF69" s="364"/>
      <c r="AG69" s="364"/>
      <c r="AH69" s="127"/>
      <c r="AS69" s="389" t="s">
        <v>963</v>
      </c>
      <c r="AT69" s="290" t="s">
        <v>822</v>
      </c>
      <c r="AU69" s="273">
        <v>1</v>
      </c>
      <c r="AV69" s="273" t="s">
        <v>530</v>
      </c>
      <c r="AW69" s="273" t="s">
        <v>531</v>
      </c>
      <c r="AX69" s="38">
        <v>0</v>
      </c>
      <c r="AY69" s="38">
        <v>1E-3</v>
      </c>
      <c r="AZ69" s="38">
        <v>3.0000000000000001E-3</v>
      </c>
      <c r="BA69" s="38">
        <v>7.0000000000000001E-3</v>
      </c>
      <c r="BB69" s="38">
        <v>7.0000000000000001E-3</v>
      </c>
      <c r="BC69" s="38">
        <v>7.0000000000000001E-3</v>
      </c>
      <c r="BD69" s="38">
        <v>7.0000000000000001E-3</v>
      </c>
      <c r="BF69" s="408">
        <v>1</v>
      </c>
      <c r="BG69" s="371">
        <v>0</v>
      </c>
      <c r="BH69" s="366">
        <v>2.4500558065274585E-4</v>
      </c>
      <c r="BI69" s="366">
        <v>7.5616711520858711E-4</v>
      </c>
      <c r="BJ69" s="366">
        <v>1.5778064942828722E-3</v>
      </c>
      <c r="BK69" s="366">
        <v>2.7199188051912197E-3</v>
      </c>
      <c r="BL69" s="366">
        <v>4.0240426226956063E-3</v>
      </c>
      <c r="BM69" s="366">
        <v>5.2170653508161469E-3</v>
      </c>
      <c r="BN69" s="366">
        <v>6.1065085974406639E-3</v>
      </c>
      <c r="BO69" s="366">
        <v>6.6736258286224431E-3</v>
      </c>
      <c r="BP69" s="366">
        <v>7.0000000000000001E-3</v>
      </c>
      <c r="BQ69" s="185">
        <v>7.0000000000000001E-3</v>
      </c>
      <c r="BR69" s="409"/>
      <c r="BS69" s="390"/>
      <c r="BT69" s="390"/>
      <c r="BU69" s="389" t="s">
        <v>515</v>
      </c>
      <c r="BV69" s="389">
        <v>3</v>
      </c>
      <c r="BW69" s="389">
        <v>9</v>
      </c>
      <c r="BX69" s="389">
        <v>18</v>
      </c>
      <c r="BY69" s="389">
        <v>24</v>
      </c>
      <c r="BZ69" s="389">
        <v>27</v>
      </c>
      <c r="CA69" s="389">
        <v>30</v>
      </c>
      <c r="CC69" s="184"/>
      <c r="CJ69" s="184"/>
      <c r="CK69" s="184"/>
      <c r="CL69" s="184"/>
      <c r="CM69" s="184"/>
      <c r="CN69" s="184"/>
    </row>
    <row r="70" spans="1:92">
      <c r="A70" s="326" t="s">
        <v>510</v>
      </c>
      <c r="B70" s="292" t="s">
        <v>208</v>
      </c>
      <c r="C70" s="188">
        <v>2.3E-3</v>
      </c>
      <c r="D70" s="188">
        <v>0</v>
      </c>
      <c r="E70" s="188">
        <v>0.08</v>
      </c>
      <c r="F70" s="188">
        <v>0.9</v>
      </c>
      <c r="G70" s="188">
        <v>0</v>
      </c>
      <c r="H70" s="188">
        <v>0</v>
      </c>
      <c r="I70" s="188">
        <v>0</v>
      </c>
      <c r="J70" s="188">
        <v>1.302E-2</v>
      </c>
      <c r="K70" s="294"/>
      <c r="L70" s="294"/>
      <c r="M70" s="294"/>
      <c r="N70" s="294"/>
      <c r="O70" s="290"/>
      <c r="P70" s="290"/>
      <c r="Q70" s="290"/>
      <c r="R70" s="290"/>
      <c r="S70" s="290"/>
      <c r="T70" s="290"/>
      <c r="U70" s="290"/>
      <c r="V70" s="290"/>
      <c r="W70" s="290"/>
      <c r="X70" s="290"/>
      <c r="Y70" s="294"/>
      <c r="Z70" s="294"/>
      <c r="AA70" s="294"/>
      <c r="AB70" s="294"/>
      <c r="AC70" s="294"/>
      <c r="AD70" s="294"/>
      <c r="AE70" s="294"/>
      <c r="AF70" s="364"/>
      <c r="AG70" s="364"/>
      <c r="AH70" s="127"/>
      <c r="AS70" s="389" t="s">
        <v>963</v>
      </c>
      <c r="AT70" s="290" t="s">
        <v>822</v>
      </c>
      <c r="AU70" s="273">
        <v>1</v>
      </c>
      <c r="AV70" s="273" t="s">
        <v>528</v>
      </c>
      <c r="AW70" s="273" t="s">
        <v>529</v>
      </c>
      <c r="AX70" s="38">
        <v>0</v>
      </c>
      <c r="AY70" s="38">
        <v>1E-3</v>
      </c>
      <c r="AZ70" s="38">
        <v>3.0000000000000001E-3</v>
      </c>
      <c r="BA70" s="38">
        <v>7.0000000000000001E-3</v>
      </c>
      <c r="BB70" s="38">
        <v>7.0000000000000001E-3</v>
      </c>
      <c r="BC70" s="38">
        <v>7.0000000000000001E-3</v>
      </c>
      <c r="BD70" s="38">
        <v>7.0000000000000001E-3</v>
      </c>
      <c r="BF70" s="408">
        <v>1</v>
      </c>
      <c r="BG70" s="371">
        <v>0</v>
      </c>
      <c r="BH70" s="386">
        <v>2.4500558065274585E-4</v>
      </c>
      <c r="BI70" s="386">
        <v>7.5616711520858711E-4</v>
      </c>
      <c r="BJ70" s="386">
        <v>1.5778064942828722E-3</v>
      </c>
      <c r="BK70" s="386">
        <v>2.7199188051912197E-3</v>
      </c>
      <c r="BL70" s="386">
        <v>4.0240426226956063E-3</v>
      </c>
      <c r="BM70" s="386">
        <v>5.2170653508161469E-3</v>
      </c>
      <c r="BN70" s="386">
        <v>6.1065085974406639E-3</v>
      </c>
      <c r="BO70" s="386">
        <v>6.6736258286224431E-3</v>
      </c>
      <c r="BP70" s="386">
        <v>7.0000000000000001E-3</v>
      </c>
      <c r="BQ70" s="185">
        <v>7.0000000000000001E-3</v>
      </c>
      <c r="BR70" s="409"/>
      <c r="BS70" s="390"/>
      <c r="BT70" s="390"/>
      <c r="BU70" s="389" t="s">
        <v>513</v>
      </c>
      <c r="BV70" s="389">
        <v>1</v>
      </c>
      <c r="BW70" s="389">
        <v>4</v>
      </c>
      <c r="BX70" s="389">
        <v>5</v>
      </c>
      <c r="BY70" s="389">
        <v>6</v>
      </c>
      <c r="BZ70" s="389">
        <v>7</v>
      </c>
      <c r="CA70" s="389">
        <v>8</v>
      </c>
      <c r="CC70" s="184"/>
      <c r="CJ70" s="184"/>
      <c r="CK70" s="184"/>
      <c r="CL70" s="184"/>
      <c r="CM70" s="184"/>
      <c r="CN70" s="184"/>
    </row>
    <row r="71" spans="1:92">
      <c r="A71" s="326" t="s">
        <v>508</v>
      </c>
      <c r="B71" s="292" t="s">
        <v>509</v>
      </c>
      <c r="C71" s="188">
        <v>0</v>
      </c>
      <c r="D71" s="188">
        <v>0</v>
      </c>
      <c r="E71" s="188">
        <v>0.01</v>
      </c>
      <c r="F71" s="188">
        <v>0</v>
      </c>
      <c r="G71" s="188">
        <v>0</v>
      </c>
      <c r="H71" s="188">
        <v>0.02</v>
      </c>
      <c r="I71" s="188">
        <v>0</v>
      </c>
      <c r="J71" s="188">
        <v>0.01</v>
      </c>
      <c r="K71" s="294"/>
      <c r="L71" s="294"/>
      <c r="M71" s="294"/>
      <c r="N71" s="294"/>
      <c r="O71" s="290"/>
      <c r="P71" s="290"/>
      <c r="Q71" s="290"/>
      <c r="R71" s="290"/>
      <c r="S71" s="290"/>
      <c r="T71" s="290"/>
      <c r="U71" s="290"/>
      <c r="V71" s="290"/>
      <c r="W71" s="290"/>
      <c r="X71" s="290"/>
      <c r="Y71" s="294"/>
      <c r="Z71" s="294"/>
      <c r="AA71" s="290"/>
      <c r="AB71" s="294"/>
      <c r="AC71" s="294"/>
      <c r="AD71" s="294"/>
      <c r="AE71" s="294"/>
      <c r="AF71" s="290"/>
      <c r="AG71" s="290"/>
      <c r="AH71" s="127"/>
      <c r="AS71" s="389" t="s">
        <v>963</v>
      </c>
      <c r="AT71" s="290" t="s">
        <v>822</v>
      </c>
      <c r="AU71" s="273">
        <v>1</v>
      </c>
      <c r="AV71" s="273" t="s">
        <v>526</v>
      </c>
      <c r="AW71" s="273" t="s">
        <v>527</v>
      </c>
      <c r="AX71" s="38">
        <v>0</v>
      </c>
      <c r="AY71" s="38">
        <v>1E-3</v>
      </c>
      <c r="AZ71" s="38">
        <v>2E-3</v>
      </c>
      <c r="BA71" s="38">
        <v>6.0000000000000001E-3</v>
      </c>
      <c r="BB71" s="38">
        <v>6.0000000000000001E-3</v>
      </c>
      <c r="BC71" s="38">
        <v>6.0000000000000001E-3</v>
      </c>
      <c r="BD71" s="38">
        <v>6.0000000000000001E-3</v>
      </c>
      <c r="BF71" s="408">
        <v>1</v>
      </c>
      <c r="BG71" s="371">
        <v>0</v>
      </c>
      <c r="BH71" s="386">
        <v>2.100047834166393E-4</v>
      </c>
      <c r="BI71" s="386">
        <v>6.4814324160736043E-4</v>
      </c>
      <c r="BJ71" s="386">
        <v>1.3524055665281763E-3</v>
      </c>
      <c r="BK71" s="386">
        <v>2.3313589758781881E-3</v>
      </c>
      <c r="BL71" s="386">
        <v>3.4491793908819485E-3</v>
      </c>
      <c r="BM71" s="386">
        <v>4.4717703006995546E-3</v>
      </c>
      <c r="BN71" s="386">
        <v>5.2341502263777125E-3</v>
      </c>
      <c r="BO71" s="386">
        <v>5.7202507102478081E-3</v>
      </c>
      <c r="BP71" s="386">
        <v>6.0000000000000001E-3</v>
      </c>
      <c r="BQ71" s="185">
        <v>6.0000000000000001E-3</v>
      </c>
      <c r="BR71" s="409"/>
      <c r="BS71" s="390"/>
      <c r="BT71" s="390"/>
      <c r="BU71" s="389" t="s">
        <v>512</v>
      </c>
      <c r="BV71" s="389">
        <v>1</v>
      </c>
      <c r="BW71" s="389">
        <v>3</v>
      </c>
      <c r="BX71" s="389">
        <v>6</v>
      </c>
      <c r="BY71" s="389">
        <v>8</v>
      </c>
      <c r="BZ71" s="389">
        <v>9</v>
      </c>
      <c r="CA71" s="389">
        <v>10</v>
      </c>
      <c r="CC71" s="184"/>
      <c r="CJ71" s="184"/>
      <c r="CK71" s="184"/>
      <c r="CL71" s="184"/>
      <c r="CM71" s="184"/>
      <c r="CN71" s="184"/>
    </row>
    <row r="72" spans="1:92">
      <c r="A72" s="326" t="s">
        <v>78</v>
      </c>
      <c r="B72" s="292" t="s">
        <v>78</v>
      </c>
      <c r="C72" s="188"/>
      <c r="D72" s="188"/>
      <c r="E72" s="188"/>
      <c r="F72" s="188"/>
      <c r="G72" s="188"/>
      <c r="H72" s="188"/>
      <c r="I72" s="188"/>
      <c r="J72" s="188"/>
      <c r="K72" s="294"/>
      <c r="L72" s="294"/>
      <c r="M72" s="294"/>
      <c r="N72" s="294"/>
      <c r="O72" s="290"/>
      <c r="P72" s="290"/>
      <c r="Q72" s="290"/>
      <c r="R72" s="290"/>
      <c r="S72" s="290"/>
      <c r="T72" s="290"/>
      <c r="U72" s="290"/>
      <c r="V72" s="290"/>
      <c r="W72" s="290"/>
      <c r="X72" s="290"/>
      <c r="Y72" s="290"/>
      <c r="Z72" s="290"/>
      <c r="AA72" s="290"/>
      <c r="AB72" s="290"/>
      <c r="AC72" s="294"/>
      <c r="AD72" s="294"/>
      <c r="AE72" s="294"/>
      <c r="AF72" s="290"/>
      <c r="AG72" s="290"/>
      <c r="AH72" s="127"/>
      <c r="AS72" s="389" t="s">
        <v>963</v>
      </c>
      <c r="AT72" s="290" t="s">
        <v>822</v>
      </c>
      <c r="AU72" s="273">
        <v>1</v>
      </c>
      <c r="AV72" s="273" t="s">
        <v>524</v>
      </c>
      <c r="AW72" s="273" t="s">
        <v>525</v>
      </c>
      <c r="AX72" s="38">
        <v>0</v>
      </c>
      <c r="AY72" s="38">
        <v>0</v>
      </c>
      <c r="AZ72" s="38">
        <v>0</v>
      </c>
      <c r="BA72" s="38">
        <v>1E-3</v>
      </c>
      <c r="BB72" s="38">
        <v>1E-3</v>
      </c>
      <c r="BC72" s="38">
        <v>1E-3</v>
      </c>
      <c r="BD72" s="38">
        <v>1E-3</v>
      </c>
      <c r="BF72" s="408">
        <v>1</v>
      </c>
      <c r="BG72" s="371">
        <v>0</v>
      </c>
      <c r="BH72" s="386">
        <v>3.5000797236106555E-5</v>
      </c>
      <c r="BI72" s="386">
        <v>1.0802387360122672E-4</v>
      </c>
      <c r="BJ72" s="386">
        <v>2.2540092775469604E-4</v>
      </c>
      <c r="BK72" s="386">
        <v>3.8855982931303135E-4</v>
      </c>
      <c r="BL72" s="386">
        <v>5.7486323181365811E-4</v>
      </c>
      <c r="BM72" s="386">
        <v>7.4529505011659239E-4</v>
      </c>
      <c r="BN72" s="386">
        <v>8.7235837106295201E-4</v>
      </c>
      <c r="BO72" s="386">
        <v>9.5337511837463476E-4</v>
      </c>
      <c r="BP72" s="386">
        <v>1E-3</v>
      </c>
      <c r="BQ72" s="185">
        <v>1E-3</v>
      </c>
      <c r="BR72" s="409"/>
      <c r="BS72" s="390"/>
      <c r="BT72" s="390"/>
      <c r="BU72" s="389" t="s">
        <v>62</v>
      </c>
      <c r="BV72" s="389">
        <v>0.5</v>
      </c>
      <c r="BW72" s="389">
        <v>1</v>
      </c>
      <c r="BX72" s="389">
        <v>2</v>
      </c>
      <c r="BY72" s="389">
        <v>3</v>
      </c>
      <c r="BZ72" s="389">
        <v>4</v>
      </c>
      <c r="CA72" s="389">
        <v>5</v>
      </c>
      <c r="CC72" s="184"/>
      <c r="CJ72" s="184"/>
      <c r="CK72" s="184"/>
      <c r="CL72" s="184"/>
      <c r="CM72" s="184"/>
      <c r="CN72" s="184"/>
    </row>
    <row r="73" spans="1:92">
      <c r="A73" s="326"/>
      <c r="B73" s="292"/>
      <c r="C73" s="187"/>
      <c r="D73" s="187"/>
      <c r="E73" s="187"/>
      <c r="F73" s="187"/>
      <c r="G73" s="187"/>
      <c r="H73" s="187"/>
      <c r="I73" s="187"/>
      <c r="J73" s="187"/>
      <c r="K73" s="294"/>
      <c r="L73" s="294"/>
      <c r="M73" s="294"/>
      <c r="N73" s="294"/>
      <c r="O73" s="290"/>
      <c r="P73" s="290"/>
      <c r="Q73" s="290"/>
      <c r="R73" s="290"/>
      <c r="S73" s="290"/>
      <c r="T73" s="290"/>
      <c r="U73" s="290"/>
      <c r="V73" s="290"/>
      <c r="W73" s="290"/>
      <c r="X73" s="290"/>
      <c r="Y73" s="290"/>
      <c r="Z73" s="290"/>
      <c r="AA73" s="290"/>
      <c r="AB73" s="290"/>
      <c r="AC73" s="294"/>
      <c r="AD73" s="294"/>
      <c r="AE73" s="294"/>
      <c r="AF73" s="290"/>
      <c r="AG73" s="290"/>
      <c r="AH73" s="127"/>
      <c r="AS73" s="389" t="s">
        <v>963</v>
      </c>
      <c r="AT73" s="290" t="s">
        <v>822</v>
      </c>
      <c r="AU73" s="273">
        <v>1</v>
      </c>
      <c r="AV73" s="273" t="s">
        <v>522</v>
      </c>
      <c r="AW73" s="273" t="s">
        <v>523</v>
      </c>
      <c r="AX73" s="38">
        <v>0</v>
      </c>
      <c r="AY73" s="38">
        <v>1E-3</v>
      </c>
      <c r="AZ73" s="38">
        <v>3.0000000000000001E-3</v>
      </c>
      <c r="BA73" s="38">
        <v>7.0000000000000001E-3</v>
      </c>
      <c r="BB73" s="38">
        <v>7.0000000000000001E-3</v>
      </c>
      <c r="BC73" s="38">
        <v>7.0000000000000001E-3</v>
      </c>
      <c r="BD73" s="38">
        <v>7.0000000000000001E-3</v>
      </c>
      <c r="BF73" s="408">
        <v>1</v>
      </c>
      <c r="BG73" s="371">
        <v>0</v>
      </c>
      <c r="BH73" s="386">
        <v>2.4500558065274585E-4</v>
      </c>
      <c r="BI73" s="386">
        <v>7.5616711520858711E-4</v>
      </c>
      <c r="BJ73" s="386">
        <v>1.5778064942828722E-3</v>
      </c>
      <c r="BK73" s="386">
        <v>2.7199188051912197E-3</v>
      </c>
      <c r="BL73" s="386">
        <v>4.0240426226956063E-3</v>
      </c>
      <c r="BM73" s="386">
        <v>5.2170653508161469E-3</v>
      </c>
      <c r="BN73" s="386">
        <v>6.1065085974406639E-3</v>
      </c>
      <c r="BO73" s="386">
        <v>6.6736258286224431E-3</v>
      </c>
      <c r="BP73" s="386">
        <v>7.0000000000000001E-3</v>
      </c>
      <c r="BQ73" s="185">
        <v>7.0000000000000001E-3</v>
      </c>
      <c r="BR73" s="409"/>
      <c r="BS73" s="390"/>
      <c r="BT73" s="390"/>
      <c r="BU73" s="389" t="s">
        <v>510</v>
      </c>
      <c r="BV73" s="389">
        <v>1</v>
      </c>
      <c r="BW73" s="389">
        <v>3</v>
      </c>
      <c r="BX73" s="389">
        <v>6</v>
      </c>
      <c r="BY73" s="389">
        <v>8</v>
      </c>
      <c r="BZ73" s="389">
        <v>9</v>
      </c>
      <c r="CA73" s="389">
        <v>10</v>
      </c>
      <c r="CC73" s="184"/>
      <c r="CJ73" s="184"/>
      <c r="CK73" s="184"/>
      <c r="CL73" s="184"/>
      <c r="CM73" s="184"/>
      <c r="CN73" s="184"/>
    </row>
    <row r="74" spans="1:92">
      <c r="A74" s="293" t="s">
        <v>65</v>
      </c>
      <c r="B74" s="292"/>
      <c r="C74" s="186">
        <v>0.99999999999999989</v>
      </c>
      <c r="D74" s="186">
        <v>1</v>
      </c>
      <c r="E74" s="186">
        <v>0.99999999999999989</v>
      </c>
      <c r="F74" s="186">
        <v>1</v>
      </c>
      <c r="G74" s="186">
        <v>1</v>
      </c>
      <c r="H74" s="186">
        <v>1</v>
      </c>
      <c r="I74" s="186">
        <v>1</v>
      </c>
      <c r="J74" s="186">
        <v>1</v>
      </c>
      <c r="K74" s="294"/>
      <c r="L74" s="294"/>
      <c r="M74" s="294"/>
      <c r="N74" s="294"/>
      <c r="O74" s="290"/>
      <c r="P74" s="290"/>
      <c r="Q74" s="290"/>
      <c r="R74" s="290"/>
      <c r="S74" s="290"/>
      <c r="T74" s="290"/>
      <c r="U74" s="290"/>
      <c r="V74" s="290"/>
      <c r="W74" s="290"/>
      <c r="X74" s="290"/>
      <c r="Y74" s="289"/>
      <c r="Z74" s="289"/>
      <c r="AA74" s="289"/>
      <c r="AB74" s="289"/>
      <c r="AC74" s="289"/>
      <c r="AD74" s="289"/>
      <c r="AE74" s="289"/>
      <c r="AF74" s="289"/>
      <c r="AG74" s="290"/>
      <c r="AH74" s="127"/>
      <c r="AR74" s="18"/>
      <c r="AS74" s="389" t="s">
        <v>963</v>
      </c>
      <c r="AT74" s="290" t="s">
        <v>822</v>
      </c>
      <c r="AU74" s="273">
        <v>1</v>
      </c>
      <c r="AV74" s="273" t="s">
        <v>520</v>
      </c>
      <c r="AW74" s="273" t="s">
        <v>521</v>
      </c>
      <c r="AX74" s="38">
        <v>0</v>
      </c>
      <c r="AY74" s="38">
        <v>1E-3</v>
      </c>
      <c r="AZ74" s="38">
        <v>3.0000000000000001E-3</v>
      </c>
      <c r="BA74" s="38">
        <v>6.0000000000000001E-3</v>
      </c>
      <c r="BB74" s="38">
        <v>6.0000000000000001E-3</v>
      </c>
      <c r="BC74" s="38">
        <v>6.0000000000000001E-3</v>
      </c>
      <c r="BD74" s="38">
        <v>6.0000000000000001E-3</v>
      </c>
      <c r="BF74" s="408">
        <v>1</v>
      </c>
      <c r="BG74" s="371">
        <v>0</v>
      </c>
      <c r="BH74" s="386">
        <v>2.100047834166393E-4</v>
      </c>
      <c r="BI74" s="386">
        <v>6.4814324160736043E-4</v>
      </c>
      <c r="BJ74" s="386">
        <v>1.3524055665281763E-3</v>
      </c>
      <c r="BK74" s="386">
        <v>2.3313589758781881E-3</v>
      </c>
      <c r="BL74" s="386">
        <v>3.4491793908819485E-3</v>
      </c>
      <c r="BM74" s="386">
        <v>4.4717703006995546E-3</v>
      </c>
      <c r="BN74" s="386">
        <v>5.2341502263777125E-3</v>
      </c>
      <c r="BO74" s="386">
        <v>5.7202507102478081E-3</v>
      </c>
      <c r="BP74" s="386">
        <v>6.0000000000000001E-3</v>
      </c>
      <c r="BQ74" s="185">
        <v>6.0000000000000001E-3</v>
      </c>
      <c r="BR74" s="409"/>
      <c r="BS74" s="390"/>
      <c r="BT74" s="390"/>
      <c r="CC74" s="184"/>
      <c r="CJ74" s="184"/>
      <c r="CK74" s="184"/>
      <c r="CL74" s="184"/>
      <c r="CM74" s="184"/>
      <c r="CN74" s="184"/>
    </row>
    <row r="75" spans="1:92" ht="14">
      <c r="A75" s="331" t="s">
        <v>531</v>
      </c>
      <c r="B75" s="294"/>
      <c r="C75" s="297"/>
      <c r="D75" s="297"/>
      <c r="E75" s="297"/>
      <c r="F75" s="297"/>
      <c r="G75" s="297"/>
      <c r="H75" s="297"/>
      <c r="I75" s="297"/>
      <c r="J75" s="297"/>
      <c r="K75" s="294"/>
      <c r="L75" s="294"/>
      <c r="M75" s="294"/>
      <c r="N75" s="294"/>
      <c r="O75" s="290"/>
      <c r="P75" s="290"/>
      <c r="Q75" s="290"/>
      <c r="R75" s="290"/>
      <c r="S75" s="290"/>
      <c r="T75" s="290"/>
      <c r="U75" s="290"/>
      <c r="V75" s="290"/>
      <c r="W75" s="290"/>
      <c r="X75" s="290"/>
      <c r="Y75" s="419"/>
      <c r="Z75" s="419"/>
      <c r="AA75" s="290"/>
      <c r="AB75" s="290"/>
      <c r="AC75" s="290"/>
      <c r="AD75" s="294"/>
      <c r="AE75" s="294"/>
      <c r="AF75" s="290"/>
      <c r="AG75" s="290"/>
      <c r="AH75" s="127"/>
      <c r="AR75" s="18"/>
      <c r="AS75" s="389" t="s">
        <v>963</v>
      </c>
      <c r="AT75" s="290" t="s">
        <v>822</v>
      </c>
      <c r="AU75" s="273">
        <v>1</v>
      </c>
      <c r="AV75" s="273" t="s">
        <v>518</v>
      </c>
      <c r="AW75" s="273" t="s">
        <v>519</v>
      </c>
      <c r="AX75" s="38">
        <v>0</v>
      </c>
      <c r="AY75" s="38">
        <v>2E-3</v>
      </c>
      <c r="AZ75" s="38">
        <v>3.0000000000000001E-3</v>
      </c>
      <c r="BA75" s="38">
        <v>8.0000000000000002E-3</v>
      </c>
      <c r="BB75" s="38">
        <v>8.0000000000000002E-3</v>
      </c>
      <c r="BC75" s="38">
        <v>8.0000000000000002E-3</v>
      </c>
      <c r="BD75" s="38">
        <v>8.0000000000000002E-3</v>
      </c>
      <c r="BF75" s="408">
        <v>1</v>
      </c>
      <c r="BG75" s="371">
        <v>0</v>
      </c>
      <c r="BH75" s="386">
        <v>2.8000637788885244E-4</v>
      </c>
      <c r="BI75" s="386">
        <v>8.6419098880981379E-4</v>
      </c>
      <c r="BJ75" s="386">
        <v>1.8032074220375683E-3</v>
      </c>
      <c r="BK75" s="386">
        <v>3.1084786345042508E-3</v>
      </c>
      <c r="BL75" s="386">
        <v>4.5989058545092649E-3</v>
      </c>
      <c r="BM75" s="386">
        <v>5.9623604009327391E-3</v>
      </c>
      <c r="BN75" s="386">
        <v>6.9788669685036161E-3</v>
      </c>
      <c r="BO75" s="386">
        <v>7.6270009469970781E-3</v>
      </c>
      <c r="BP75" s="386">
        <v>8.0000000000000002E-3</v>
      </c>
      <c r="BQ75" s="185">
        <v>8.0000000000000002E-3</v>
      </c>
      <c r="BR75" s="409"/>
      <c r="BS75" s="390">
        <v>1</v>
      </c>
      <c r="BT75" s="390" t="s">
        <v>969</v>
      </c>
      <c r="BU75" s="389"/>
      <c r="BV75" s="141"/>
      <c r="BW75" s="389" t="s">
        <v>960</v>
      </c>
      <c r="BX75" s="389"/>
      <c r="BY75" s="389"/>
      <c r="BZ75" s="389"/>
      <c r="CA75" s="389"/>
      <c r="CC75" s="184"/>
      <c r="CJ75" s="184"/>
      <c r="CK75" s="184"/>
      <c r="CL75" s="184"/>
      <c r="CM75" s="184"/>
      <c r="CN75" s="184"/>
    </row>
    <row r="76" spans="1:92">
      <c r="A76" s="330" t="s">
        <v>361</v>
      </c>
      <c r="B76" s="330" t="s">
        <v>360</v>
      </c>
      <c r="C76" s="329" t="s">
        <v>531</v>
      </c>
      <c r="D76" s="329" t="s">
        <v>529</v>
      </c>
      <c r="E76" s="329" t="s">
        <v>527</v>
      </c>
      <c r="F76" s="329" t="s">
        <v>525</v>
      </c>
      <c r="G76" s="329" t="s">
        <v>523</v>
      </c>
      <c r="H76" s="329" t="s">
        <v>521</v>
      </c>
      <c r="I76" s="329" t="s">
        <v>519</v>
      </c>
      <c r="J76" s="329" t="s">
        <v>517</v>
      </c>
      <c r="K76" s="329" t="s">
        <v>65</v>
      </c>
      <c r="L76" s="294"/>
      <c r="M76" s="294"/>
      <c r="N76" s="294"/>
      <c r="O76" s="290"/>
      <c r="P76" s="290"/>
      <c r="Q76" s="290"/>
      <c r="R76" s="290"/>
      <c r="S76" s="290"/>
      <c r="T76" s="290"/>
      <c r="U76" s="290"/>
      <c r="V76" s="290"/>
      <c r="W76" s="290"/>
      <c r="X76" s="290"/>
      <c r="Y76" s="290"/>
      <c r="Z76" s="290"/>
      <c r="AA76" s="290"/>
      <c r="AB76" s="290"/>
      <c r="AC76" s="290"/>
      <c r="AD76" s="294"/>
      <c r="AE76" s="294"/>
      <c r="AF76" s="290"/>
      <c r="AG76" s="290"/>
      <c r="AH76" s="127"/>
      <c r="AS76" s="389" t="s">
        <v>963</v>
      </c>
      <c r="AT76" s="290" t="s">
        <v>822</v>
      </c>
      <c r="AU76" s="273">
        <v>1</v>
      </c>
      <c r="AV76" s="273" t="s">
        <v>62</v>
      </c>
      <c r="AW76" s="273" t="s">
        <v>517</v>
      </c>
      <c r="AX76" s="38">
        <v>0</v>
      </c>
      <c r="AY76" s="38">
        <v>1E-3</v>
      </c>
      <c r="AZ76" s="38">
        <v>3.0000000000000001E-3</v>
      </c>
      <c r="BA76" s="38">
        <v>7.0000000000000001E-3</v>
      </c>
      <c r="BB76" s="38">
        <v>7.0000000000000001E-3</v>
      </c>
      <c r="BC76" s="38">
        <v>7.0000000000000001E-3</v>
      </c>
      <c r="BD76" s="38">
        <v>7.0000000000000001E-3</v>
      </c>
      <c r="BF76" s="408">
        <v>1</v>
      </c>
      <c r="BG76" s="371">
        <v>0</v>
      </c>
      <c r="BH76" s="386">
        <v>2.4500558065274585E-4</v>
      </c>
      <c r="BI76" s="386">
        <v>7.5616711520858711E-4</v>
      </c>
      <c r="BJ76" s="386">
        <v>1.5778064942828722E-3</v>
      </c>
      <c r="BK76" s="386">
        <v>2.7199188051912197E-3</v>
      </c>
      <c r="BL76" s="386">
        <v>4.0240426226956063E-3</v>
      </c>
      <c r="BM76" s="386">
        <v>5.2170653508161469E-3</v>
      </c>
      <c r="BN76" s="386">
        <v>6.1065085974406639E-3</v>
      </c>
      <c r="BO76" s="386">
        <v>6.6736258286224431E-3</v>
      </c>
      <c r="BP76" s="386">
        <v>7.0000000000000001E-3</v>
      </c>
      <c r="BQ76" s="185">
        <v>7.0000000000000001E-3</v>
      </c>
      <c r="BR76" s="409"/>
      <c r="BS76" s="390"/>
      <c r="BT76" s="390" t="s">
        <v>69</v>
      </c>
      <c r="BU76" s="389" t="s">
        <v>961</v>
      </c>
      <c r="BV76" s="389">
        <v>2012</v>
      </c>
      <c r="BW76" s="389">
        <v>2016</v>
      </c>
      <c r="BX76" s="389">
        <v>2020</v>
      </c>
      <c r="BY76" s="389">
        <v>2024</v>
      </c>
      <c r="BZ76" s="389">
        <v>2028</v>
      </c>
      <c r="CA76" s="389">
        <v>2032</v>
      </c>
      <c r="CL76" s="184"/>
      <c r="CM76" s="184"/>
      <c r="CN76" s="184"/>
    </row>
    <row r="77" spans="1:92" ht="14">
      <c r="A77" s="326" t="s">
        <v>516</v>
      </c>
      <c r="B77" s="292" t="s">
        <v>357</v>
      </c>
      <c r="C77" s="325">
        <v>2.3512715827199999</v>
      </c>
      <c r="D77" s="325">
        <v>39.810109248000003</v>
      </c>
      <c r="E77" s="325">
        <v>0.7142471680000001</v>
      </c>
      <c r="F77" s="325">
        <v>0.74683578528000005</v>
      </c>
      <c r="G77" s="325">
        <v>5.5273504320000013</v>
      </c>
      <c r="H77" s="325">
        <v>1.0522753920000001</v>
      </c>
      <c r="I77" s="325">
        <v>0.74874528000000018</v>
      </c>
      <c r="J77" s="325">
        <v>2.4257357856000006</v>
      </c>
      <c r="K77" s="323">
        <v>53.3765706736</v>
      </c>
      <c r="L77" s="322">
        <v>0.1243850519339422</v>
      </c>
      <c r="M77" s="294"/>
      <c r="N77" s="290">
        <v>4</v>
      </c>
      <c r="O77" s="290"/>
      <c r="P77" s="290"/>
      <c r="Q77" s="290"/>
      <c r="R77" s="290"/>
      <c r="S77" s="290"/>
      <c r="T77" s="290"/>
      <c r="U77" s="290"/>
      <c r="V77" s="290"/>
      <c r="W77" s="290"/>
      <c r="X77" s="290"/>
      <c r="Y77" s="290"/>
      <c r="Z77" s="294"/>
      <c r="AA77" s="420"/>
      <c r="AB77" s="420"/>
      <c r="AC77" s="420"/>
      <c r="AD77" s="420"/>
      <c r="AE77" s="420"/>
      <c r="AF77" s="420"/>
      <c r="AG77" s="290"/>
      <c r="AH77" s="127"/>
      <c r="AW77" s="183" t="s">
        <v>65</v>
      </c>
      <c r="AX77" s="397">
        <v>0</v>
      </c>
      <c r="AY77" s="397">
        <v>1E-3</v>
      </c>
      <c r="AZ77" s="397">
        <v>2E-3</v>
      </c>
      <c r="BA77" s="397">
        <v>6.0000000000000001E-3</v>
      </c>
      <c r="BB77" s="397">
        <v>6.0000000000000001E-3</v>
      </c>
      <c r="BC77" s="397">
        <v>6.0000000000000001E-3</v>
      </c>
      <c r="BD77" s="397">
        <v>6.0000000000000001E-3</v>
      </c>
      <c r="BF77" s="399"/>
      <c r="BG77" s="387"/>
      <c r="BH77" s="387"/>
      <c r="BI77" s="387"/>
      <c r="BJ77" s="387"/>
      <c r="BK77" s="387"/>
      <c r="BL77" s="387"/>
      <c r="BM77" s="387"/>
      <c r="BN77" s="387"/>
      <c r="BO77" s="387"/>
      <c r="BP77" s="388"/>
      <c r="BQ77" s="412"/>
      <c r="BR77" s="409"/>
      <c r="BS77" s="390"/>
      <c r="BT77" s="390" t="s">
        <v>962</v>
      </c>
      <c r="BU77" s="389" t="s">
        <v>826</v>
      </c>
      <c r="BV77" s="389">
        <v>0</v>
      </c>
      <c r="BW77" s="389">
        <v>0</v>
      </c>
      <c r="BX77" s="389">
        <v>0</v>
      </c>
      <c r="BY77" s="389">
        <v>0</v>
      </c>
      <c r="BZ77" s="389">
        <v>0</v>
      </c>
      <c r="CA77" s="389">
        <v>0</v>
      </c>
    </row>
    <row r="78" spans="1:92" ht="14">
      <c r="A78" s="326" t="s">
        <v>63</v>
      </c>
      <c r="B78" s="292" t="s">
        <v>204</v>
      </c>
      <c r="C78" s="325">
        <v>21.848754099311257</v>
      </c>
      <c r="D78" s="325">
        <v>4.9762636560000004</v>
      </c>
      <c r="E78" s="325">
        <v>5.3568537600000008</v>
      </c>
      <c r="F78" s="325">
        <v>0</v>
      </c>
      <c r="G78" s="325">
        <v>3.1241545920000005</v>
      </c>
      <c r="H78" s="325">
        <v>0.60130022400000005</v>
      </c>
      <c r="I78" s="325">
        <v>13.103042400000001</v>
      </c>
      <c r="J78" s="325">
        <v>2.7474914131200001</v>
      </c>
      <c r="K78" s="323">
        <v>51.757860144431262</v>
      </c>
      <c r="L78" s="322">
        <v>0.1206129213774871</v>
      </c>
      <c r="M78" s="294"/>
      <c r="N78" s="290">
        <v>5</v>
      </c>
      <c r="O78" s="290"/>
      <c r="P78" s="290"/>
      <c r="Q78" s="290"/>
      <c r="R78" s="290"/>
      <c r="S78" s="290"/>
      <c r="T78" s="290"/>
      <c r="U78" s="290"/>
      <c r="V78" s="290"/>
      <c r="W78" s="290"/>
      <c r="X78" s="290"/>
      <c r="Y78" s="290"/>
      <c r="Z78" s="294"/>
      <c r="AA78" s="420"/>
      <c r="AB78" s="420"/>
      <c r="AC78" s="420"/>
      <c r="AD78" s="420"/>
      <c r="AE78" s="420"/>
      <c r="AF78" s="420"/>
      <c r="AG78" s="290"/>
      <c r="AH78" s="127"/>
      <c r="BF78" s="413" t="s">
        <v>970</v>
      </c>
      <c r="BG78" s="371"/>
      <c r="BH78" s="364"/>
      <c r="BI78" s="371"/>
      <c r="BJ78" s="371"/>
      <c r="BK78" s="371"/>
      <c r="BL78" s="371"/>
      <c r="BM78" s="371"/>
      <c r="BN78" s="371"/>
      <c r="BO78" s="371"/>
      <c r="BP78" s="371"/>
      <c r="BQ78" s="371"/>
      <c r="BR78" s="409"/>
      <c r="BS78" s="390"/>
      <c r="BT78" s="390"/>
      <c r="BU78" s="389" t="s">
        <v>828</v>
      </c>
      <c r="BV78" s="389">
        <v>0.2</v>
      </c>
      <c r="BW78" s="389">
        <v>0.4</v>
      </c>
      <c r="BX78" s="389">
        <v>1</v>
      </c>
      <c r="BY78" s="389">
        <v>1</v>
      </c>
      <c r="BZ78" s="389">
        <v>1</v>
      </c>
      <c r="CA78" s="389">
        <v>1</v>
      </c>
    </row>
    <row r="79" spans="1:92" ht="14">
      <c r="A79" s="326" t="s">
        <v>61</v>
      </c>
      <c r="B79" s="292" t="s">
        <v>297</v>
      </c>
      <c r="C79" s="325">
        <v>5.2903610611199996</v>
      </c>
      <c r="D79" s="325">
        <v>3.4833845592000006</v>
      </c>
      <c r="E79" s="325">
        <v>1.4284943360000002</v>
      </c>
      <c r="F79" s="325">
        <v>0.74683578528000005</v>
      </c>
      <c r="G79" s="325">
        <v>1.2015979200000002</v>
      </c>
      <c r="H79" s="325">
        <v>0.75162528000000006</v>
      </c>
      <c r="I79" s="325">
        <v>3.7437264000000008</v>
      </c>
      <c r="J79" s="325">
        <v>2.0285686828800005</v>
      </c>
      <c r="K79" s="323">
        <v>18.674594024480001</v>
      </c>
      <c r="L79" s="322">
        <v>4.3517976487933242E-2</v>
      </c>
      <c r="M79" s="294"/>
      <c r="N79" s="290">
        <v>6</v>
      </c>
      <c r="O79" s="290"/>
      <c r="P79" s="290"/>
      <c r="Q79" s="290"/>
      <c r="R79" s="290"/>
      <c r="S79" s="290"/>
      <c r="T79" s="290"/>
      <c r="U79" s="290"/>
      <c r="V79" s="290"/>
      <c r="W79" s="290"/>
      <c r="X79" s="290"/>
      <c r="Y79" s="290"/>
      <c r="Z79" s="294"/>
      <c r="AA79" s="420"/>
      <c r="AB79" s="420"/>
      <c r="AC79" s="420"/>
      <c r="AD79" s="420"/>
      <c r="AE79" s="420"/>
      <c r="AF79" s="420"/>
      <c r="AG79" s="290"/>
      <c r="AH79" s="127"/>
      <c r="AT79" s="362" t="s">
        <v>971</v>
      </c>
      <c r="AU79" s="18"/>
      <c r="AV79" s="95"/>
      <c r="AX79" s="357" t="s">
        <v>943</v>
      </c>
      <c r="AY79" s="200">
        <v>2012</v>
      </c>
      <c r="AZ79" s="200">
        <v>2016</v>
      </c>
      <c r="BA79" s="200">
        <v>2020</v>
      </c>
      <c r="BB79" s="200">
        <v>2024</v>
      </c>
      <c r="BC79" s="200">
        <v>2028</v>
      </c>
      <c r="BD79" s="200">
        <v>2032</v>
      </c>
      <c r="BF79" s="399"/>
      <c r="BG79" s="384">
        <v>2006</v>
      </c>
      <c r="BH79" s="384">
        <v>2010</v>
      </c>
      <c r="BI79" s="384">
        <v>2015</v>
      </c>
      <c r="BJ79" s="384">
        <v>2020</v>
      </c>
      <c r="BK79" s="384">
        <v>2025</v>
      </c>
      <c r="BL79" s="384">
        <v>2030</v>
      </c>
      <c r="BM79" s="384">
        <v>2035</v>
      </c>
      <c r="BN79" s="384">
        <v>2040</v>
      </c>
      <c r="BO79" s="384">
        <v>2045</v>
      </c>
      <c r="BP79" s="384">
        <v>2050</v>
      </c>
      <c r="BQ79" s="371"/>
      <c r="BR79" s="409"/>
      <c r="BS79" s="390"/>
      <c r="BT79" s="390"/>
      <c r="BU79" s="389" t="s">
        <v>827</v>
      </c>
      <c r="BV79" s="389">
        <v>0.2</v>
      </c>
      <c r="BW79" s="389">
        <v>0.4</v>
      </c>
      <c r="BX79" s="389">
        <v>1</v>
      </c>
      <c r="BY79" s="389">
        <v>1</v>
      </c>
      <c r="BZ79" s="389">
        <v>1</v>
      </c>
      <c r="CA79" s="389">
        <v>1</v>
      </c>
    </row>
    <row r="80" spans="1:92" ht="14">
      <c r="A80" s="326" t="s">
        <v>209</v>
      </c>
      <c r="B80" s="292" t="s">
        <v>205</v>
      </c>
      <c r="C80" s="325">
        <v>9.5437498082040619</v>
      </c>
      <c r="D80" s="325">
        <v>0.99525273120000013</v>
      </c>
      <c r="E80" s="325">
        <v>1.7856179200000004</v>
      </c>
      <c r="F80" s="325">
        <v>0</v>
      </c>
      <c r="G80" s="325">
        <v>0</v>
      </c>
      <c r="H80" s="325">
        <v>3.4574762880000001</v>
      </c>
      <c r="I80" s="325">
        <v>0</v>
      </c>
      <c r="J80" s="325">
        <v>1.2920499417600004</v>
      </c>
      <c r="K80" s="323">
        <v>17.074146689164063</v>
      </c>
      <c r="L80" s="322">
        <v>3.9788405209588207E-2</v>
      </c>
      <c r="M80" s="294"/>
      <c r="N80" s="290">
        <v>7</v>
      </c>
      <c r="O80" s="290"/>
      <c r="P80" s="290"/>
      <c r="Q80" s="290"/>
      <c r="R80" s="290"/>
      <c r="S80" s="290"/>
      <c r="T80" s="290"/>
      <c r="U80" s="290"/>
      <c r="V80" s="290"/>
      <c r="W80" s="290"/>
      <c r="X80" s="290"/>
      <c r="Y80" s="290"/>
      <c r="Z80" s="294"/>
      <c r="AA80" s="420"/>
      <c r="AB80" s="420"/>
      <c r="AC80" s="420"/>
      <c r="AD80" s="420"/>
      <c r="AE80" s="420"/>
      <c r="AF80" s="420"/>
      <c r="AG80" s="290"/>
      <c r="AH80" s="127"/>
      <c r="AT80" s="327" t="s">
        <v>966</v>
      </c>
      <c r="AU80" s="128">
        <v>4</v>
      </c>
      <c r="AX80" s="358">
        <v>1</v>
      </c>
      <c r="AY80" s="141">
        <v>0.02</v>
      </c>
      <c r="AZ80" s="141">
        <v>0.06</v>
      </c>
      <c r="BA80" s="141">
        <v>0.12</v>
      </c>
      <c r="BB80" s="141">
        <v>0.16</v>
      </c>
      <c r="BC80" s="141">
        <v>0.18</v>
      </c>
      <c r="BD80" s="141">
        <v>0.2</v>
      </c>
      <c r="BF80" s="408">
        <v>4</v>
      </c>
      <c r="BG80" s="393">
        <v>0</v>
      </c>
      <c r="BH80" s="393">
        <v>1.4000318894442622E-2</v>
      </c>
      <c r="BI80" s="393">
        <v>4.3209549440490692E-2</v>
      </c>
      <c r="BJ80" s="393">
        <v>9.0160371101878412E-2</v>
      </c>
      <c r="BK80" s="393">
        <v>0.15542393172521254</v>
      </c>
      <c r="BL80" s="393">
        <v>0.22994529272546324</v>
      </c>
      <c r="BM80" s="393">
        <v>0.29811802004663696</v>
      </c>
      <c r="BN80" s="393">
        <v>0.34894334842518082</v>
      </c>
      <c r="BO80" s="393">
        <v>0.38135004734985389</v>
      </c>
      <c r="BP80" s="393">
        <v>0.4</v>
      </c>
      <c r="BQ80" s="395">
        <v>0.4</v>
      </c>
      <c r="BR80" s="409"/>
      <c r="BS80" s="390"/>
      <c r="BT80" s="390"/>
      <c r="BU80" s="389" t="s">
        <v>61</v>
      </c>
      <c r="BV80" s="389">
        <v>0.4</v>
      </c>
      <c r="BW80" s="389">
        <v>0.8</v>
      </c>
      <c r="BX80" s="389">
        <v>2</v>
      </c>
      <c r="BY80" s="389">
        <v>2</v>
      </c>
      <c r="BZ80" s="389">
        <v>2</v>
      </c>
      <c r="CA80" s="389">
        <v>2</v>
      </c>
    </row>
    <row r="81" spans="1:107" ht="14">
      <c r="A81" s="326" t="s">
        <v>515</v>
      </c>
      <c r="B81" s="292" t="s">
        <v>298</v>
      </c>
      <c r="C81" s="325">
        <v>9.4050863308799997</v>
      </c>
      <c r="D81" s="325">
        <v>1.9905054624000003</v>
      </c>
      <c r="E81" s="325">
        <v>0.7142471680000001</v>
      </c>
      <c r="F81" s="325">
        <v>0.74683578528000005</v>
      </c>
      <c r="G81" s="325">
        <v>0.48063916800000012</v>
      </c>
      <c r="H81" s="325">
        <v>0.90195033599999996</v>
      </c>
      <c r="I81" s="325">
        <v>1.4974905600000004</v>
      </c>
      <c r="J81" s="325">
        <v>2.1341447481600002</v>
      </c>
      <c r="K81" s="323">
        <v>17.870899558720001</v>
      </c>
      <c r="L81" s="322">
        <v>4.1645102741999174E-2</v>
      </c>
      <c r="M81" s="294"/>
      <c r="N81" s="290">
        <v>8</v>
      </c>
      <c r="O81" s="290"/>
      <c r="P81" s="290"/>
      <c r="Q81" s="290"/>
      <c r="R81" s="290"/>
      <c r="S81" s="290"/>
      <c r="T81" s="290"/>
      <c r="U81" s="290"/>
      <c r="V81" s="290"/>
      <c r="W81" s="290"/>
      <c r="X81" s="290"/>
      <c r="Y81" s="290"/>
      <c r="Z81" s="294"/>
      <c r="AA81" s="420"/>
      <c r="AB81" s="420"/>
      <c r="AC81" s="420"/>
      <c r="AD81" s="420"/>
      <c r="AE81" s="420"/>
      <c r="AF81" s="420"/>
      <c r="AG81" s="290"/>
      <c r="AH81" s="127"/>
      <c r="AT81" s="327" t="s">
        <v>965</v>
      </c>
      <c r="AU81" s="128">
        <v>3</v>
      </c>
      <c r="AX81" s="358">
        <v>1</v>
      </c>
      <c r="AY81" s="142">
        <v>0.02</v>
      </c>
      <c r="AZ81" s="142">
        <v>0.05</v>
      </c>
      <c r="BA81" s="142">
        <v>7.0000000000000007E-2</v>
      </c>
      <c r="BB81" s="141">
        <v>0.1</v>
      </c>
      <c r="BC81" s="141">
        <v>0.12</v>
      </c>
      <c r="BD81" s="141">
        <v>0.16</v>
      </c>
      <c r="BF81" s="408">
        <v>3</v>
      </c>
      <c r="BG81" s="394">
        <v>0</v>
      </c>
      <c r="BH81" s="394">
        <v>1.0500239170831965E-2</v>
      </c>
      <c r="BI81" s="394">
        <v>3.2407162080368014E-2</v>
      </c>
      <c r="BJ81" s="394">
        <v>6.7620278326408809E-2</v>
      </c>
      <c r="BK81" s="394">
        <v>0.1165679487939094</v>
      </c>
      <c r="BL81" s="394">
        <v>0.17245896954409742</v>
      </c>
      <c r="BM81" s="394">
        <v>0.2235885150349777</v>
      </c>
      <c r="BN81" s="394">
        <v>0.26170751131888559</v>
      </c>
      <c r="BO81" s="394">
        <v>0.28601253551239042</v>
      </c>
      <c r="BP81" s="394">
        <v>0.3</v>
      </c>
      <c r="BQ81" s="396">
        <v>0.3</v>
      </c>
      <c r="BR81" s="409"/>
      <c r="BS81" s="390"/>
      <c r="BT81" s="390"/>
      <c r="BU81" s="389" t="s">
        <v>209</v>
      </c>
      <c r="BV81" s="389">
        <v>0.1</v>
      </c>
      <c r="BW81" s="389">
        <v>0.2</v>
      </c>
      <c r="BX81" s="389">
        <v>0.5</v>
      </c>
      <c r="BY81" s="389">
        <v>0.5</v>
      </c>
      <c r="BZ81" s="389">
        <v>0.5</v>
      </c>
      <c r="CA81" s="389">
        <v>0.5</v>
      </c>
    </row>
    <row r="82" spans="1:107" ht="14">
      <c r="A82" s="326" t="s">
        <v>513</v>
      </c>
      <c r="B82" s="292" t="s">
        <v>514</v>
      </c>
      <c r="C82" s="325">
        <v>21.028788298944985</v>
      </c>
      <c r="D82" s="325">
        <v>2.4881318280000002</v>
      </c>
      <c r="E82" s="325">
        <v>12.499325440000002</v>
      </c>
      <c r="F82" s="325">
        <v>0</v>
      </c>
      <c r="G82" s="325">
        <v>2.0427164640000006</v>
      </c>
      <c r="H82" s="325">
        <v>4.2091015680000003</v>
      </c>
      <c r="I82" s="325">
        <v>13.103042400000001</v>
      </c>
      <c r="J82" s="325">
        <v>3.2678305920000006</v>
      </c>
      <c r="K82" s="323">
        <v>58.638936590944994</v>
      </c>
      <c r="L82" s="322">
        <v>0.13664810386223158</v>
      </c>
      <c r="M82" s="294"/>
      <c r="N82" s="290">
        <v>9</v>
      </c>
      <c r="O82" s="290"/>
      <c r="P82" s="290"/>
      <c r="Q82" s="290"/>
      <c r="R82" s="290"/>
      <c r="S82" s="290"/>
      <c r="T82" s="290"/>
      <c r="U82" s="290"/>
      <c r="V82" s="290"/>
      <c r="W82" s="290"/>
      <c r="X82" s="290"/>
      <c r="Y82" s="290"/>
      <c r="Z82" s="294"/>
      <c r="AA82" s="420"/>
      <c r="AB82" s="420"/>
      <c r="AC82" s="420"/>
      <c r="AD82" s="420"/>
      <c r="AE82" s="420"/>
      <c r="AF82" s="420"/>
      <c r="AG82" s="290"/>
      <c r="AH82" s="127"/>
      <c r="AT82" s="327" t="s">
        <v>819</v>
      </c>
      <c r="AU82" s="128">
        <v>2</v>
      </c>
      <c r="AX82" s="358">
        <v>1</v>
      </c>
      <c r="AY82" s="211">
        <v>0.01</v>
      </c>
      <c r="AZ82" s="211">
        <v>0.02</v>
      </c>
      <c r="BA82" s="211">
        <v>0.03</v>
      </c>
      <c r="BB82" s="141">
        <v>0.04</v>
      </c>
      <c r="BC82" s="141">
        <v>0.05</v>
      </c>
      <c r="BD82" s="141">
        <v>0.05</v>
      </c>
      <c r="BF82" s="408">
        <v>2</v>
      </c>
      <c r="BG82" s="394">
        <v>0</v>
      </c>
      <c r="BH82" s="394">
        <v>5.2501195854159823E-3</v>
      </c>
      <c r="BI82" s="394">
        <v>1.6203581040184007E-2</v>
      </c>
      <c r="BJ82" s="394">
        <v>3.3810139163204404E-2</v>
      </c>
      <c r="BK82" s="394">
        <v>5.8283974396954701E-2</v>
      </c>
      <c r="BL82" s="394">
        <v>8.6229484772048712E-2</v>
      </c>
      <c r="BM82" s="394">
        <v>0.11179425751748885</v>
      </c>
      <c r="BN82" s="394">
        <v>0.13085375565944279</v>
      </c>
      <c r="BO82" s="394">
        <v>0.14300626775619521</v>
      </c>
      <c r="BP82" s="394">
        <v>0.15</v>
      </c>
      <c r="BQ82" s="395">
        <v>0.15</v>
      </c>
      <c r="BR82" s="409"/>
      <c r="BS82" s="390"/>
      <c r="BT82" s="390"/>
      <c r="BU82" s="389" t="s">
        <v>515</v>
      </c>
      <c r="BV82" s="389">
        <v>0.3</v>
      </c>
      <c r="BW82" s="389">
        <v>0.6</v>
      </c>
      <c r="BX82" s="389">
        <v>1.5</v>
      </c>
      <c r="BY82" s="389">
        <v>1.5</v>
      </c>
      <c r="BZ82" s="389">
        <v>1.5</v>
      </c>
      <c r="CA82" s="389">
        <v>1.5</v>
      </c>
    </row>
    <row r="83" spans="1:107" ht="14">
      <c r="A83" s="326" t="s">
        <v>512</v>
      </c>
      <c r="B83" s="292" t="s">
        <v>193</v>
      </c>
      <c r="C83" s="325">
        <v>8.0967945939849866</v>
      </c>
      <c r="D83" s="325">
        <v>4.4786372904</v>
      </c>
      <c r="E83" s="325">
        <v>2.8569886720000004</v>
      </c>
      <c r="F83" s="325">
        <v>0</v>
      </c>
      <c r="G83" s="325">
        <v>2.1628762560000001</v>
      </c>
      <c r="H83" s="325">
        <v>0.60130022400000005</v>
      </c>
      <c r="I83" s="325">
        <v>0</v>
      </c>
      <c r="J83" s="325">
        <v>1.3913417174400002</v>
      </c>
      <c r="K83" s="323">
        <v>19.587938753824986</v>
      </c>
      <c r="L83" s="322">
        <v>4.5646371590119111E-2</v>
      </c>
      <c r="M83" s="294"/>
      <c r="N83" s="290">
        <v>10</v>
      </c>
      <c r="O83" s="290"/>
      <c r="P83" s="290"/>
      <c r="Q83" s="290"/>
      <c r="R83" s="290"/>
      <c r="S83" s="290"/>
      <c r="T83" s="290"/>
      <c r="U83" s="290"/>
      <c r="V83" s="290"/>
      <c r="W83" s="290"/>
      <c r="X83" s="290"/>
      <c r="Y83" s="290"/>
      <c r="Z83" s="294"/>
      <c r="AA83" s="420"/>
      <c r="AB83" s="420"/>
      <c r="AC83" s="420"/>
      <c r="AD83" s="420"/>
      <c r="AE83" s="420"/>
      <c r="AF83" s="420"/>
      <c r="AG83" s="290"/>
      <c r="AH83" s="127"/>
      <c r="AT83" s="290" t="s">
        <v>822</v>
      </c>
      <c r="AU83" s="128">
        <v>1</v>
      </c>
      <c r="AX83" s="358">
        <v>1</v>
      </c>
      <c r="AY83" s="249">
        <v>0</v>
      </c>
      <c r="AZ83" s="249">
        <v>0</v>
      </c>
      <c r="BA83" s="249">
        <v>0.01</v>
      </c>
      <c r="BB83" s="250">
        <v>0.01</v>
      </c>
      <c r="BC83" s="250">
        <v>0.01</v>
      </c>
      <c r="BD83" s="250">
        <v>0.01</v>
      </c>
      <c r="BF83" s="408">
        <v>1</v>
      </c>
      <c r="BG83" s="400">
        <v>0</v>
      </c>
      <c r="BH83" s="400">
        <v>3.5000797236106552E-4</v>
      </c>
      <c r="BI83" s="400">
        <v>1.0802387360122673E-3</v>
      </c>
      <c r="BJ83" s="400">
        <v>2.2540092775469602E-3</v>
      </c>
      <c r="BK83" s="400">
        <v>3.8855982931303135E-3</v>
      </c>
      <c r="BL83" s="400">
        <v>5.7486323181365805E-3</v>
      </c>
      <c r="BM83" s="400">
        <v>7.4529505011659237E-3</v>
      </c>
      <c r="BN83" s="400">
        <v>8.7235837106295205E-3</v>
      </c>
      <c r="BO83" s="400">
        <v>9.533751183746348E-3</v>
      </c>
      <c r="BP83" s="400">
        <v>0.01</v>
      </c>
      <c r="BQ83" s="396">
        <v>0.01</v>
      </c>
      <c r="BR83" s="409"/>
      <c r="BS83" s="390"/>
      <c r="BT83" s="390"/>
      <c r="BU83" s="389" t="s">
        <v>513</v>
      </c>
      <c r="BV83" s="389">
        <v>0.1</v>
      </c>
      <c r="BW83" s="389">
        <v>0.2</v>
      </c>
      <c r="BX83" s="389">
        <v>0.5</v>
      </c>
      <c r="BY83" s="389">
        <v>0.5</v>
      </c>
      <c r="BZ83" s="389">
        <v>0.5</v>
      </c>
      <c r="CA83" s="389">
        <v>0.5</v>
      </c>
      <c r="CR83" s="182"/>
      <c r="CS83" s="182"/>
    </row>
    <row r="84" spans="1:107" ht="15" thickBot="1">
      <c r="A84" s="326" t="s">
        <v>511</v>
      </c>
      <c r="B84" s="292" t="s">
        <v>358</v>
      </c>
      <c r="C84" s="325">
        <v>39.728377128821904</v>
      </c>
      <c r="D84" s="325">
        <v>41.302988344799999</v>
      </c>
      <c r="E84" s="325">
        <v>7.1424716800000017</v>
      </c>
      <c r="F84" s="325">
        <v>5.2278504969600004</v>
      </c>
      <c r="G84" s="325">
        <v>9.4926235680000026</v>
      </c>
      <c r="H84" s="325">
        <v>3.156826176</v>
      </c>
      <c r="I84" s="325">
        <v>5.2412169600000009</v>
      </c>
      <c r="J84" s="325">
        <v>9.2713381326720032</v>
      </c>
      <c r="K84" s="323">
        <v>120.5636924872539</v>
      </c>
      <c r="L84" s="322">
        <v>0.28095325274975147</v>
      </c>
      <c r="M84" s="294"/>
      <c r="N84" s="290">
        <v>11</v>
      </c>
      <c r="O84" s="290"/>
      <c r="P84" s="290"/>
      <c r="Q84" s="290"/>
      <c r="R84" s="290"/>
      <c r="S84" s="290"/>
      <c r="T84" s="290"/>
      <c r="U84" s="290"/>
      <c r="V84" s="290"/>
      <c r="W84" s="290"/>
      <c r="X84" s="290"/>
      <c r="Y84" s="290"/>
      <c r="Z84" s="294"/>
      <c r="AA84" s="420"/>
      <c r="AB84" s="420"/>
      <c r="AC84" s="420"/>
      <c r="AD84" s="420"/>
      <c r="AE84" s="420"/>
      <c r="AF84" s="420"/>
      <c r="AG84" s="290"/>
      <c r="AH84" s="127"/>
      <c r="AW84" s="211"/>
      <c r="AX84" s="127"/>
      <c r="AY84" s="211"/>
      <c r="BF84" s="415"/>
      <c r="BG84" s="416"/>
      <c r="BH84" s="416"/>
      <c r="BI84" s="416"/>
      <c r="BJ84" s="416"/>
      <c r="BK84" s="416"/>
      <c r="BL84" s="416"/>
      <c r="BM84" s="416"/>
      <c r="BN84" s="416"/>
      <c r="BO84" s="416"/>
      <c r="BP84" s="416"/>
      <c r="BQ84" s="416"/>
      <c r="BR84" s="414"/>
      <c r="BS84" s="390"/>
      <c r="BT84" s="390"/>
      <c r="BU84" s="389" t="s">
        <v>512</v>
      </c>
      <c r="BV84" s="389">
        <v>0.1</v>
      </c>
      <c r="BW84" s="389">
        <v>0.2</v>
      </c>
      <c r="BX84" s="389">
        <v>0.5</v>
      </c>
      <c r="BY84" s="389">
        <v>0.5</v>
      </c>
      <c r="BZ84" s="389">
        <v>0.5</v>
      </c>
      <c r="CA84" s="389">
        <v>0.5</v>
      </c>
    </row>
    <row r="85" spans="1:107" ht="14">
      <c r="A85" s="326" t="s">
        <v>510</v>
      </c>
      <c r="B85" s="292" t="s">
        <v>208</v>
      </c>
      <c r="C85" s="325">
        <v>0.2703962320128</v>
      </c>
      <c r="D85" s="325">
        <v>0</v>
      </c>
      <c r="E85" s="325">
        <v>2.8569886720000004</v>
      </c>
      <c r="F85" s="325">
        <v>67.215220675200001</v>
      </c>
      <c r="G85" s="325">
        <v>0</v>
      </c>
      <c r="H85" s="325">
        <v>0</v>
      </c>
      <c r="I85" s="325">
        <v>0</v>
      </c>
      <c r="J85" s="325">
        <v>0.32728580236800009</v>
      </c>
      <c r="K85" s="323">
        <v>70.669891381580797</v>
      </c>
      <c r="L85" s="322">
        <v>0.16468420504975687</v>
      </c>
      <c r="M85" s="294"/>
      <c r="N85" s="290">
        <v>12</v>
      </c>
      <c r="O85" s="290"/>
      <c r="P85" s="290"/>
      <c r="Q85" s="290"/>
      <c r="R85" s="290"/>
      <c r="S85" s="290"/>
      <c r="T85" s="290"/>
      <c r="U85" s="290"/>
      <c r="V85" s="290"/>
      <c r="W85" s="290"/>
      <c r="X85" s="290"/>
      <c r="Y85" s="290"/>
      <c r="Z85" s="294"/>
      <c r="AA85" s="420"/>
      <c r="AB85" s="420"/>
      <c r="AC85" s="420"/>
      <c r="AD85" s="420"/>
      <c r="AE85" s="420"/>
      <c r="AF85" s="420"/>
      <c r="AG85" s="290"/>
      <c r="AH85" s="127"/>
      <c r="AT85" s="212"/>
      <c r="AU85" s="211"/>
      <c r="AW85" s="211"/>
      <c r="AX85" s="18"/>
      <c r="BS85" s="390"/>
      <c r="BT85" s="390"/>
      <c r="BU85" s="389" t="s">
        <v>62</v>
      </c>
      <c r="BV85" s="389">
        <v>0.05</v>
      </c>
      <c r="BW85" s="389">
        <v>0.1</v>
      </c>
      <c r="BX85" s="389">
        <v>0.25</v>
      </c>
      <c r="BY85" s="389">
        <v>0.25</v>
      </c>
      <c r="BZ85" s="389">
        <v>0.25</v>
      </c>
      <c r="CA85" s="389">
        <v>0.25</v>
      </c>
    </row>
    <row r="86" spans="1:107" ht="14">
      <c r="A86" s="326" t="s">
        <v>508</v>
      </c>
      <c r="B86" s="292" t="s">
        <v>509</v>
      </c>
      <c r="C86" s="325">
        <v>0</v>
      </c>
      <c r="D86" s="325">
        <v>0</v>
      </c>
      <c r="E86" s="325">
        <v>0.35712358400000005</v>
      </c>
      <c r="F86" s="325">
        <v>0</v>
      </c>
      <c r="G86" s="325">
        <v>0</v>
      </c>
      <c r="H86" s="325">
        <v>0.30065011200000002</v>
      </c>
      <c r="I86" s="325">
        <v>0</v>
      </c>
      <c r="J86" s="325">
        <v>0.25137158400000004</v>
      </c>
      <c r="K86" s="323">
        <v>0.90914528000000006</v>
      </c>
      <c r="L86" s="322">
        <v>2.1186089971911536E-3</v>
      </c>
      <c r="M86" s="294"/>
      <c r="N86" s="290">
        <v>3</v>
      </c>
      <c r="O86" s="290"/>
      <c r="P86" s="290"/>
      <c r="Q86" s="290"/>
      <c r="R86" s="290"/>
      <c r="S86" s="290"/>
      <c r="T86" s="290"/>
      <c r="U86" s="290"/>
      <c r="V86" s="290"/>
      <c r="W86" s="290"/>
      <c r="X86" s="290"/>
      <c r="Y86" s="290"/>
      <c r="Z86" s="294"/>
      <c r="AA86" s="420"/>
      <c r="AB86" s="420"/>
      <c r="AC86" s="420"/>
      <c r="AD86" s="420"/>
      <c r="AE86" s="420"/>
      <c r="AF86" s="420"/>
      <c r="AG86" s="290"/>
      <c r="AH86" s="127"/>
      <c r="AT86" s="212"/>
      <c r="AU86" s="211"/>
      <c r="AW86" s="211"/>
      <c r="AX86" s="18"/>
      <c r="BL86" s="127"/>
      <c r="BM86" s="127"/>
      <c r="BN86" s="127"/>
      <c r="BS86" s="390"/>
      <c r="BT86" s="390"/>
      <c r="BU86" s="389" t="s">
        <v>510</v>
      </c>
      <c r="BV86" s="389">
        <v>0</v>
      </c>
      <c r="BW86" s="389">
        <v>0</v>
      </c>
      <c r="BX86" s="389">
        <v>0</v>
      </c>
      <c r="BY86" s="389">
        <v>0</v>
      </c>
      <c r="BZ86" s="389">
        <v>0</v>
      </c>
      <c r="CA86" s="389">
        <v>0</v>
      </c>
    </row>
    <row r="87" spans="1:107" ht="14">
      <c r="A87" s="181" t="s">
        <v>825</v>
      </c>
      <c r="B87" s="292" t="s">
        <v>399</v>
      </c>
      <c r="C87" s="325"/>
      <c r="D87" s="325"/>
      <c r="E87" s="325"/>
      <c r="F87" s="325"/>
      <c r="G87" s="325"/>
      <c r="H87" s="325"/>
      <c r="I87" s="325"/>
      <c r="J87" s="325"/>
      <c r="K87" s="323"/>
      <c r="L87" s="322"/>
      <c r="M87" s="294"/>
      <c r="N87" s="290"/>
      <c r="O87" s="290"/>
      <c r="P87" s="290"/>
      <c r="Q87" s="290"/>
      <c r="R87" s="290"/>
      <c r="S87" s="290"/>
      <c r="T87" s="290"/>
      <c r="U87" s="290"/>
      <c r="V87" s="290"/>
      <c r="W87" s="290"/>
      <c r="X87" s="290"/>
      <c r="Y87" s="290"/>
      <c r="Z87" s="294"/>
      <c r="AA87" s="420"/>
      <c r="AB87" s="420"/>
      <c r="AC87" s="420"/>
      <c r="AD87" s="420"/>
      <c r="AE87" s="420"/>
      <c r="AF87" s="420"/>
      <c r="AG87" s="290"/>
      <c r="AH87" s="127"/>
      <c r="AT87" s="18"/>
      <c r="AU87" s="211"/>
      <c r="AW87" s="211"/>
      <c r="AX87" s="18"/>
      <c r="BT87" s="390"/>
      <c r="BU87" s="390"/>
    </row>
    <row r="88" spans="1:107">
      <c r="A88" s="324" t="s">
        <v>65</v>
      </c>
      <c r="B88" s="293"/>
      <c r="C88" s="323">
        <v>117.56357913599999</v>
      </c>
      <c r="D88" s="323">
        <v>99.525273120000008</v>
      </c>
      <c r="E88" s="323">
        <v>35.712358400000006</v>
      </c>
      <c r="F88" s="323">
        <v>74.683578527999998</v>
      </c>
      <c r="G88" s="323">
        <v>24.031958400000008</v>
      </c>
      <c r="H88" s="323">
        <v>15.0325056</v>
      </c>
      <c r="I88" s="323">
        <v>37.437264000000006</v>
      </c>
      <c r="J88" s="323">
        <v>25.137158400000008</v>
      </c>
      <c r="K88" s="323">
        <v>429.12367558399995</v>
      </c>
      <c r="L88" s="322">
        <v>1</v>
      </c>
      <c r="M88" s="294"/>
      <c r="N88" s="290"/>
      <c r="O88" s="290"/>
      <c r="P88" s="294"/>
      <c r="Q88" s="294"/>
      <c r="R88" s="294"/>
      <c r="S88" s="294"/>
      <c r="T88" s="294"/>
      <c r="U88" s="294"/>
      <c r="V88" s="290"/>
      <c r="W88" s="290"/>
      <c r="X88" s="290"/>
      <c r="Y88" s="290"/>
      <c r="Z88" s="290"/>
      <c r="AA88" s="290"/>
      <c r="AB88" s="290"/>
      <c r="AC88" s="290"/>
      <c r="AD88" s="290"/>
      <c r="AE88" s="290"/>
      <c r="AF88" s="290"/>
      <c r="AG88" s="290"/>
      <c r="AH88" s="127"/>
      <c r="AT88" s="18"/>
      <c r="AU88" s="211"/>
      <c r="AV88" s="211"/>
      <c r="AW88" s="211"/>
      <c r="AX88" s="211"/>
      <c r="AY88" s="211"/>
      <c r="AZ88" s="211"/>
      <c r="BA88" s="211"/>
      <c r="BB88" s="211"/>
      <c r="BC88" s="211"/>
      <c r="BD88" s="18"/>
    </row>
    <row r="89" spans="1:107">
      <c r="A89" s="321"/>
      <c r="B89" s="320"/>
      <c r="C89" s="319"/>
      <c r="D89" s="319"/>
      <c r="E89" s="319"/>
      <c r="F89" s="319"/>
      <c r="G89" s="319"/>
      <c r="H89" s="319"/>
      <c r="I89" s="319"/>
      <c r="J89" s="319"/>
      <c r="K89" s="319"/>
      <c r="L89" s="294"/>
      <c r="M89" s="294"/>
      <c r="N89" s="294"/>
      <c r="O89" s="289"/>
      <c r="P89" s="289"/>
      <c r="Q89" s="289">
        <v>2010</v>
      </c>
      <c r="R89" s="289">
        <v>2030</v>
      </c>
      <c r="S89" s="289">
        <v>2050</v>
      </c>
      <c r="T89" s="289"/>
      <c r="U89" s="289"/>
      <c r="V89" s="289">
        <v>2010</v>
      </c>
      <c r="W89" s="289">
        <v>2030</v>
      </c>
      <c r="X89" s="289">
        <v>2050</v>
      </c>
      <c r="Y89" s="289"/>
      <c r="Z89" s="290"/>
      <c r="AA89" s="290"/>
      <c r="AB89" s="290"/>
      <c r="AC89" s="290"/>
      <c r="AD89" s="290"/>
      <c r="AE89" s="290"/>
      <c r="AF89" s="290"/>
      <c r="AG89" s="290"/>
      <c r="AH89" s="127"/>
      <c r="AT89" s="18"/>
      <c r="AU89" s="18"/>
      <c r="AV89" s="18"/>
      <c r="AW89" s="18"/>
      <c r="AX89" s="18"/>
      <c r="AY89" s="18"/>
      <c r="AZ89" s="18"/>
      <c r="BA89" s="18"/>
      <c r="BB89" s="18"/>
      <c r="BC89" s="18"/>
      <c r="BD89" s="18"/>
    </row>
    <row r="90" spans="1:107" ht="14">
      <c r="A90" s="318"/>
      <c r="B90" s="317"/>
      <c r="C90" s="297"/>
      <c r="D90" s="297"/>
      <c r="E90" s="297"/>
      <c r="F90" s="297"/>
      <c r="G90" s="297"/>
      <c r="H90" s="297"/>
      <c r="I90" s="297"/>
      <c r="J90" s="297"/>
      <c r="K90" s="297"/>
      <c r="L90" s="294"/>
      <c r="M90" s="294"/>
      <c r="N90" s="294"/>
      <c r="O90" s="180" t="s">
        <v>824</v>
      </c>
      <c r="P90" s="180"/>
      <c r="Q90" s="179">
        <v>0.05</v>
      </c>
      <c r="R90" s="179">
        <v>0.25</v>
      </c>
      <c r="S90" s="179">
        <v>0.5</v>
      </c>
      <c r="T90" s="180" t="s">
        <v>823</v>
      </c>
      <c r="U90" s="180"/>
      <c r="V90" s="179">
        <v>0.6</v>
      </c>
      <c r="W90" s="179">
        <v>0.4</v>
      </c>
      <c r="X90" s="179">
        <v>0.2</v>
      </c>
      <c r="Y90" s="289"/>
      <c r="Z90" s="290"/>
      <c r="AA90" s="290"/>
      <c r="AB90" s="290"/>
      <c r="AC90" s="290"/>
      <c r="AD90" s="290"/>
      <c r="AE90" s="290"/>
      <c r="AF90" s="290"/>
      <c r="AG90" s="290"/>
      <c r="AH90" s="290"/>
      <c r="BT90" s="273">
        <v>2012</v>
      </c>
      <c r="BU90" s="273">
        <v>2016</v>
      </c>
      <c r="BV90" s="273">
        <v>2020</v>
      </c>
      <c r="BW90" s="273">
        <v>2024</v>
      </c>
      <c r="BX90" s="273">
        <v>2028</v>
      </c>
      <c r="BY90" s="273">
        <v>2032</v>
      </c>
      <c r="BZ90" s="273">
        <v>2037</v>
      </c>
      <c r="CA90" s="273">
        <v>2042</v>
      </c>
      <c r="CB90" s="273">
        <v>2047</v>
      </c>
      <c r="CC90" s="273">
        <v>2012</v>
      </c>
      <c r="CD90" s="273">
        <v>2016</v>
      </c>
      <c r="CE90" s="273">
        <v>2020</v>
      </c>
      <c r="CF90" s="273">
        <v>2024</v>
      </c>
      <c r="CG90" s="273">
        <v>2028</v>
      </c>
      <c r="CH90" s="273">
        <v>2032</v>
      </c>
      <c r="CI90" s="273">
        <v>2037</v>
      </c>
      <c r="CJ90" s="273">
        <v>2042</v>
      </c>
      <c r="CK90" s="273">
        <v>2047</v>
      </c>
      <c r="CL90" s="273">
        <v>2012</v>
      </c>
      <c r="CM90" s="273">
        <v>2016</v>
      </c>
      <c r="CN90" s="273">
        <v>2020</v>
      </c>
      <c r="CO90" s="273">
        <v>2024</v>
      </c>
      <c r="CP90" s="273">
        <v>2028</v>
      </c>
      <c r="CQ90" s="273">
        <v>2032</v>
      </c>
      <c r="CR90" s="273">
        <v>2037</v>
      </c>
      <c r="CS90" s="273">
        <v>2042</v>
      </c>
      <c r="CT90" s="273">
        <v>2047</v>
      </c>
      <c r="CU90" s="273">
        <v>2012</v>
      </c>
      <c r="CV90" s="273">
        <v>2016</v>
      </c>
      <c r="CW90" s="273">
        <v>2020</v>
      </c>
      <c r="CX90" s="273">
        <v>2024</v>
      </c>
      <c r="CY90" s="273">
        <v>2028</v>
      </c>
      <c r="CZ90" s="273">
        <v>2032</v>
      </c>
      <c r="DA90" s="273">
        <v>2037</v>
      </c>
      <c r="DB90" s="273">
        <v>2042</v>
      </c>
      <c r="DC90" s="273">
        <v>2047</v>
      </c>
    </row>
    <row r="91" spans="1:107">
      <c r="A91" s="294"/>
      <c r="B91" s="294"/>
      <c r="C91" s="316"/>
      <c r="D91" s="294"/>
      <c r="E91" s="294"/>
      <c r="F91" s="294"/>
      <c r="G91" s="294"/>
      <c r="H91" s="294"/>
      <c r="I91" s="294"/>
      <c r="J91" s="316"/>
      <c r="K91" s="294"/>
      <c r="L91" s="294"/>
      <c r="M91" s="294"/>
      <c r="N91" s="294"/>
      <c r="O91" s="289"/>
      <c r="P91" s="289"/>
      <c r="Q91" s="289"/>
      <c r="R91" s="289"/>
      <c r="S91" s="289"/>
      <c r="T91" s="289"/>
      <c r="U91" s="289"/>
      <c r="V91" s="289"/>
      <c r="W91" s="289"/>
      <c r="X91" s="289"/>
      <c r="Y91" s="289"/>
      <c r="Z91" s="290"/>
      <c r="AA91" s="290"/>
      <c r="AB91" s="290"/>
      <c r="AC91" s="290"/>
      <c r="AD91" s="290"/>
      <c r="AE91" s="290"/>
      <c r="AF91" s="290"/>
      <c r="AG91" s="290"/>
      <c r="AH91" s="290"/>
      <c r="BT91" s="273" t="s">
        <v>822</v>
      </c>
      <c r="BU91" s="273" t="s">
        <v>822</v>
      </c>
      <c r="BV91" s="273" t="s">
        <v>822</v>
      </c>
      <c r="BW91" s="273" t="s">
        <v>822</v>
      </c>
      <c r="BX91" s="273" t="s">
        <v>822</v>
      </c>
      <c r="BY91" s="273" t="s">
        <v>822</v>
      </c>
      <c r="BZ91" s="273" t="s">
        <v>822</v>
      </c>
      <c r="CA91" s="273" t="s">
        <v>822</v>
      </c>
      <c r="CB91" s="273" t="s">
        <v>822</v>
      </c>
      <c r="CC91" s="273" t="s">
        <v>821</v>
      </c>
      <c r="CD91" s="273" t="s">
        <v>821</v>
      </c>
      <c r="CE91" s="273" t="s">
        <v>821</v>
      </c>
      <c r="CF91" s="273" t="s">
        <v>821</v>
      </c>
      <c r="CG91" s="273" t="s">
        <v>821</v>
      </c>
      <c r="CH91" s="273" t="s">
        <v>821</v>
      </c>
      <c r="CI91" s="273" t="s">
        <v>821</v>
      </c>
      <c r="CJ91" s="273" t="s">
        <v>821</v>
      </c>
      <c r="CK91" s="273" t="s">
        <v>821</v>
      </c>
      <c r="CL91" s="273" t="s">
        <v>820</v>
      </c>
      <c r="CM91" s="273" t="s">
        <v>820</v>
      </c>
      <c r="CN91" s="273" t="s">
        <v>820</v>
      </c>
      <c r="CO91" s="273" t="s">
        <v>820</v>
      </c>
      <c r="CP91" s="273" t="s">
        <v>820</v>
      </c>
      <c r="CQ91" s="273" t="s">
        <v>820</v>
      </c>
      <c r="CR91" s="273" t="s">
        <v>820</v>
      </c>
      <c r="CS91" s="273" t="s">
        <v>820</v>
      </c>
      <c r="CT91" s="273" t="s">
        <v>820</v>
      </c>
      <c r="CU91" s="273" t="s">
        <v>819</v>
      </c>
      <c r="CV91" s="273" t="s">
        <v>819</v>
      </c>
      <c r="CW91" s="273" t="s">
        <v>819</v>
      </c>
      <c r="CX91" s="273" t="s">
        <v>819</v>
      </c>
      <c r="CY91" s="273" t="s">
        <v>819</v>
      </c>
      <c r="CZ91" s="273" t="s">
        <v>819</v>
      </c>
      <c r="DA91" s="273" t="s">
        <v>819</v>
      </c>
      <c r="DB91" s="273" t="s">
        <v>819</v>
      </c>
      <c r="DC91" s="273" t="s">
        <v>819</v>
      </c>
    </row>
    <row r="92" spans="1:107">
      <c r="A92" s="315" t="s">
        <v>363</v>
      </c>
      <c r="B92" s="315" t="s">
        <v>364</v>
      </c>
      <c r="C92" s="315" t="s">
        <v>365</v>
      </c>
      <c r="D92" s="315" t="s">
        <v>366</v>
      </c>
      <c r="E92" s="315" t="s">
        <v>367</v>
      </c>
      <c r="F92" s="315" t="s">
        <v>368</v>
      </c>
      <c r="G92" s="315" t="s">
        <v>285</v>
      </c>
      <c r="H92" s="315" t="s">
        <v>369</v>
      </c>
      <c r="I92" s="294"/>
      <c r="J92" s="294"/>
      <c r="K92" s="294"/>
      <c r="L92" s="294"/>
      <c r="M92" s="294"/>
      <c r="N92" s="294"/>
      <c r="O92" s="289"/>
      <c r="P92" s="289"/>
      <c r="Q92" s="289"/>
      <c r="R92" s="289"/>
      <c r="S92" s="289"/>
      <c r="T92" s="289"/>
      <c r="U92" s="289"/>
      <c r="V92" s="289"/>
      <c r="W92" s="289"/>
      <c r="X92" s="289"/>
      <c r="Y92" s="289"/>
      <c r="Z92" s="290"/>
      <c r="AA92" s="290"/>
      <c r="AB92" s="290"/>
      <c r="AC92" s="290"/>
      <c r="AD92" s="290"/>
      <c r="AE92" s="290"/>
      <c r="AF92" s="290"/>
      <c r="AG92" s="290"/>
      <c r="AH92" s="290"/>
      <c r="AI92" s="288" t="s">
        <v>165</v>
      </c>
      <c r="AJ92" s="289" t="s">
        <v>818</v>
      </c>
      <c r="AK92" s="289" t="s">
        <v>818</v>
      </c>
      <c r="AL92" s="289" t="s">
        <v>818</v>
      </c>
      <c r="AM92" s="289" t="s">
        <v>818</v>
      </c>
      <c r="AN92" s="289" t="s">
        <v>818</v>
      </c>
      <c r="AO92" s="289" t="s">
        <v>818</v>
      </c>
      <c r="AP92" s="289" t="s">
        <v>818</v>
      </c>
      <c r="AQ92" s="289" t="s">
        <v>818</v>
      </c>
      <c r="AR92" s="289" t="s">
        <v>818</v>
      </c>
      <c r="AS92" s="289" t="s">
        <v>818</v>
      </c>
      <c r="AT92" s="289" t="s">
        <v>818</v>
      </c>
      <c r="AU92" s="289" t="s">
        <v>818</v>
      </c>
      <c r="AV92" s="289" t="s">
        <v>818</v>
      </c>
      <c r="AW92" s="289" t="s">
        <v>818</v>
      </c>
      <c r="AX92" s="289" t="s">
        <v>818</v>
      </c>
      <c r="AY92" s="289" t="s">
        <v>818</v>
      </c>
      <c r="AZ92" s="289" t="s">
        <v>818</v>
      </c>
      <c r="BA92" s="289" t="s">
        <v>818</v>
      </c>
      <c r="BB92" s="289" t="s">
        <v>818</v>
      </c>
      <c r="BC92" s="289" t="s">
        <v>818</v>
      </c>
      <c r="BD92" s="289" t="s">
        <v>818</v>
      </c>
      <c r="BE92" s="289" t="s">
        <v>818</v>
      </c>
      <c r="BF92" s="289" t="s">
        <v>818</v>
      </c>
      <c r="BG92" s="289" t="s">
        <v>818</v>
      </c>
      <c r="BH92" s="289" t="s">
        <v>818</v>
      </c>
      <c r="BI92" s="289" t="s">
        <v>818</v>
      </c>
      <c r="BJ92" s="289" t="s">
        <v>818</v>
      </c>
      <c r="BK92" s="289" t="s">
        <v>818</v>
      </c>
      <c r="BL92" s="289" t="s">
        <v>818</v>
      </c>
      <c r="BM92" s="289" t="s">
        <v>818</v>
      </c>
      <c r="BN92" s="289" t="s">
        <v>818</v>
      </c>
      <c r="BO92" s="289" t="s">
        <v>818</v>
      </c>
      <c r="BP92" s="289" t="s">
        <v>818</v>
      </c>
      <c r="BQ92" s="289" t="s">
        <v>818</v>
      </c>
      <c r="BR92" s="289" t="s">
        <v>818</v>
      </c>
      <c r="BS92" s="289" t="s">
        <v>818</v>
      </c>
      <c r="BT92" s="289" t="s">
        <v>200</v>
      </c>
      <c r="BU92" s="289" t="s">
        <v>200</v>
      </c>
      <c r="BV92" s="289" t="s">
        <v>200</v>
      </c>
      <c r="BW92" s="289" t="s">
        <v>200</v>
      </c>
      <c r="BX92" s="289" t="s">
        <v>200</v>
      </c>
      <c r="BY92" s="289" t="s">
        <v>200</v>
      </c>
      <c r="BZ92" s="289" t="s">
        <v>200</v>
      </c>
      <c r="CA92" s="289" t="s">
        <v>200</v>
      </c>
      <c r="CB92" s="289" t="s">
        <v>200</v>
      </c>
      <c r="CC92" s="289" t="s">
        <v>200</v>
      </c>
      <c r="CD92" s="289" t="s">
        <v>200</v>
      </c>
      <c r="CE92" s="289" t="s">
        <v>200</v>
      </c>
      <c r="CF92" s="289" t="s">
        <v>200</v>
      </c>
      <c r="CG92" s="289" t="s">
        <v>200</v>
      </c>
      <c r="CH92" s="289" t="s">
        <v>200</v>
      </c>
      <c r="CI92" s="289" t="s">
        <v>200</v>
      </c>
      <c r="CJ92" s="289" t="s">
        <v>200</v>
      </c>
      <c r="CK92" s="289" t="s">
        <v>200</v>
      </c>
      <c r="CL92" s="289" t="s">
        <v>200</v>
      </c>
      <c r="CM92" s="289" t="s">
        <v>200</v>
      </c>
      <c r="CN92" s="289" t="s">
        <v>200</v>
      </c>
      <c r="CO92" s="289" t="s">
        <v>200</v>
      </c>
      <c r="CP92" s="289" t="s">
        <v>200</v>
      </c>
      <c r="CQ92" s="289" t="s">
        <v>200</v>
      </c>
      <c r="CR92" s="289" t="s">
        <v>200</v>
      </c>
      <c r="CS92" s="289" t="s">
        <v>200</v>
      </c>
      <c r="CT92" s="289" t="s">
        <v>200</v>
      </c>
      <c r="CU92" s="289" t="s">
        <v>200</v>
      </c>
      <c r="CV92" s="289" t="s">
        <v>200</v>
      </c>
      <c r="CW92" s="289" t="s">
        <v>200</v>
      </c>
      <c r="CX92" s="289" t="s">
        <v>200</v>
      </c>
      <c r="CY92" s="289" t="s">
        <v>200</v>
      </c>
      <c r="CZ92" s="289" t="s">
        <v>200</v>
      </c>
      <c r="DA92" s="289" t="s">
        <v>200</v>
      </c>
      <c r="DB92" s="289" t="s">
        <v>200</v>
      </c>
      <c r="DC92" s="289" t="s">
        <v>200</v>
      </c>
    </row>
    <row r="93" spans="1:107" ht="52" customHeight="1" thickBot="1">
      <c r="A93" s="306" t="s">
        <v>580</v>
      </c>
      <c r="B93" s="305" t="s">
        <v>370</v>
      </c>
      <c r="C93" s="305" t="s">
        <v>371</v>
      </c>
      <c r="D93" s="305" t="s">
        <v>372</v>
      </c>
      <c r="E93" s="305" t="s">
        <v>200</v>
      </c>
      <c r="F93" s="305" t="s">
        <v>373</v>
      </c>
      <c r="G93" s="305" t="s">
        <v>374</v>
      </c>
      <c r="H93" s="305" t="s">
        <v>375</v>
      </c>
      <c r="I93" s="290"/>
      <c r="J93" s="305" t="s">
        <v>376</v>
      </c>
      <c r="K93" s="305" t="s">
        <v>377</v>
      </c>
      <c r="L93" s="305" t="s">
        <v>378</v>
      </c>
      <c r="M93" s="305" t="s">
        <v>379</v>
      </c>
      <c r="N93" s="305" t="s">
        <v>400</v>
      </c>
      <c r="O93" s="289"/>
      <c r="P93" s="305" t="s">
        <v>417</v>
      </c>
      <c r="Q93" s="305" t="s">
        <v>418</v>
      </c>
      <c r="R93" s="305" t="s">
        <v>418</v>
      </c>
      <c r="S93" s="305" t="s">
        <v>418</v>
      </c>
      <c r="T93" s="290"/>
      <c r="U93" s="305" t="s">
        <v>417</v>
      </c>
      <c r="V93" s="305" t="s">
        <v>416</v>
      </c>
      <c r="W93" s="305" t="s">
        <v>416</v>
      </c>
      <c r="X93" s="305" t="s">
        <v>416</v>
      </c>
      <c r="Y93" s="289"/>
      <c r="Z93" s="305" t="s">
        <v>817</v>
      </c>
      <c r="AA93" s="305"/>
      <c r="AB93" s="305"/>
      <c r="AC93" s="305"/>
      <c r="AD93" s="305"/>
      <c r="AE93" s="305"/>
      <c r="AF93" s="305"/>
      <c r="AG93" s="290"/>
      <c r="AH93" s="314" t="s">
        <v>400</v>
      </c>
      <c r="AI93" s="313" t="s">
        <v>816</v>
      </c>
      <c r="AJ93" s="312">
        <v>1</v>
      </c>
      <c r="AK93" s="312">
        <v>1</v>
      </c>
      <c r="AL93" s="312">
        <v>1</v>
      </c>
      <c r="AM93" s="312">
        <v>1</v>
      </c>
      <c r="AN93" s="312">
        <v>1</v>
      </c>
      <c r="AO93" s="312">
        <v>1</v>
      </c>
      <c r="AP93" s="312">
        <v>1</v>
      </c>
      <c r="AQ93" s="312">
        <v>1</v>
      </c>
      <c r="AR93" s="312">
        <v>1</v>
      </c>
      <c r="AS93" s="312">
        <v>2</v>
      </c>
      <c r="AT93" s="312">
        <v>2</v>
      </c>
      <c r="AU93" s="312">
        <v>2</v>
      </c>
      <c r="AV93" s="312">
        <v>2</v>
      </c>
      <c r="AW93" s="312">
        <v>2</v>
      </c>
      <c r="AX93" s="312">
        <v>2</v>
      </c>
      <c r="AY93" s="312">
        <v>2</v>
      </c>
      <c r="AZ93" s="312">
        <v>2</v>
      </c>
      <c r="BA93" s="312">
        <v>2</v>
      </c>
      <c r="BB93" s="312">
        <v>3</v>
      </c>
      <c r="BC93" s="312">
        <v>3</v>
      </c>
      <c r="BD93" s="312">
        <v>3</v>
      </c>
      <c r="BE93" s="312">
        <v>3</v>
      </c>
      <c r="BF93" s="312">
        <v>3</v>
      </c>
      <c r="BG93" s="312">
        <v>3</v>
      </c>
      <c r="BH93" s="312">
        <v>3</v>
      </c>
      <c r="BI93" s="312">
        <v>3</v>
      </c>
      <c r="BJ93" s="312">
        <v>3</v>
      </c>
      <c r="BK93" s="312">
        <v>4</v>
      </c>
      <c r="BL93" s="312">
        <v>4</v>
      </c>
      <c r="BM93" s="312">
        <v>4</v>
      </c>
      <c r="BN93" s="312">
        <v>4</v>
      </c>
      <c r="BO93" s="312">
        <v>4</v>
      </c>
      <c r="BP93" s="312">
        <v>4</v>
      </c>
      <c r="BQ93" s="312">
        <v>4</v>
      </c>
      <c r="BR93" s="312">
        <v>4</v>
      </c>
      <c r="BS93" s="312">
        <v>4</v>
      </c>
      <c r="BT93" s="312">
        <v>1</v>
      </c>
      <c r="BU93" s="312">
        <v>1</v>
      </c>
      <c r="BV93" s="312">
        <v>1</v>
      </c>
      <c r="BW93" s="312">
        <v>1</v>
      </c>
      <c r="BX93" s="312">
        <v>1</v>
      </c>
      <c r="BY93" s="312">
        <v>1</v>
      </c>
      <c r="BZ93" s="312">
        <v>1</v>
      </c>
      <c r="CA93" s="312">
        <v>1</v>
      </c>
      <c r="CB93" s="312">
        <v>1</v>
      </c>
      <c r="CC93" s="312">
        <v>2</v>
      </c>
      <c r="CD93" s="312">
        <v>2</v>
      </c>
      <c r="CE93" s="312">
        <v>2</v>
      </c>
      <c r="CF93" s="312">
        <v>2</v>
      </c>
      <c r="CG93" s="312">
        <v>2</v>
      </c>
      <c r="CH93" s="312">
        <v>2</v>
      </c>
      <c r="CI93" s="312">
        <v>2</v>
      </c>
      <c r="CJ93" s="312">
        <v>2</v>
      </c>
      <c r="CK93" s="312">
        <v>2</v>
      </c>
      <c r="CL93" s="312">
        <v>3</v>
      </c>
      <c r="CM93" s="312">
        <v>3</v>
      </c>
      <c r="CN93" s="312">
        <v>3</v>
      </c>
      <c r="CO93" s="312">
        <v>3</v>
      </c>
      <c r="CP93" s="312">
        <v>3</v>
      </c>
      <c r="CQ93" s="312">
        <v>3</v>
      </c>
      <c r="CR93" s="312">
        <v>3</v>
      </c>
      <c r="CS93" s="312">
        <v>3</v>
      </c>
      <c r="CT93" s="312">
        <v>3</v>
      </c>
      <c r="CU93" s="312">
        <v>4</v>
      </c>
      <c r="CV93" s="312">
        <v>4</v>
      </c>
      <c r="CW93" s="312">
        <v>4</v>
      </c>
      <c r="CX93" s="312">
        <v>4</v>
      </c>
      <c r="CY93" s="312">
        <v>4</v>
      </c>
      <c r="CZ93" s="312">
        <v>4</v>
      </c>
      <c r="DA93" s="312">
        <v>4</v>
      </c>
      <c r="DB93" s="312">
        <v>4</v>
      </c>
      <c r="DC93" s="312">
        <v>4</v>
      </c>
    </row>
    <row r="94" spans="1:107">
      <c r="A94" s="299" t="s">
        <v>380</v>
      </c>
      <c r="B94" s="311" t="s">
        <v>531</v>
      </c>
      <c r="C94" s="303"/>
      <c r="D94" s="303"/>
      <c r="E94" s="302" t="s">
        <v>381</v>
      </c>
      <c r="F94" s="302" t="s">
        <v>382</v>
      </c>
      <c r="G94" s="300" t="s">
        <v>383</v>
      </c>
      <c r="H94" s="301" t="s">
        <v>384</v>
      </c>
      <c r="I94" s="290"/>
      <c r="J94" s="300" t="s">
        <v>385</v>
      </c>
      <c r="K94" s="300" t="s">
        <v>386</v>
      </c>
      <c r="L94" s="300" t="s">
        <v>386</v>
      </c>
      <c r="M94" s="294"/>
      <c r="N94" s="294"/>
      <c r="O94" s="289"/>
      <c r="P94" s="289" t="s">
        <v>394</v>
      </c>
      <c r="Q94" s="289" t="s">
        <v>424</v>
      </c>
      <c r="R94" s="289" t="s">
        <v>423</v>
      </c>
      <c r="S94" s="289" t="s">
        <v>422</v>
      </c>
      <c r="T94" s="290"/>
      <c r="U94" s="289" t="s">
        <v>815</v>
      </c>
      <c r="V94" s="289" t="s">
        <v>421</v>
      </c>
      <c r="W94" s="289" t="s">
        <v>420</v>
      </c>
      <c r="X94" s="289" t="s">
        <v>419</v>
      </c>
      <c r="Y94" s="289"/>
      <c r="Z94" s="289" t="s">
        <v>814</v>
      </c>
      <c r="AA94" s="289" t="s">
        <v>813</v>
      </c>
      <c r="AB94" s="289" t="s">
        <v>812</v>
      </c>
      <c r="AC94" s="289" t="s">
        <v>811</v>
      </c>
      <c r="AD94" s="289" t="s">
        <v>810</v>
      </c>
      <c r="AE94" s="289" t="s">
        <v>809</v>
      </c>
      <c r="AF94" s="289" t="s">
        <v>808</v>
      </c>
      <c r="AG94" s="290"/>
      <c r="AH94" s="289"/>
      <c r="AI94" s="288" t="s">
        <v>807</v>
      </c>
      <c r="AJ94" s="273">
        <v>2010</v>
      </c>
      <c r="AK94" s="273">
        <v>2015</v>
      </c>
      <c r="AL94" s="273">
        <v>2020</v>
      </c>
      <c r="AM94" s="273">
        <v>2025</v>
      </c>
      <c r="AN94" s="273">
        <v>2030</v>
      </c>
      <c r="AO94" s="273">
        <v>2035</v>
      </c>
      <c r="AP94" s="273">
        <v>2040</v>
      </c>
      <c r="AQ94" s="273">
        <v>2045</v>
      </c>
      <c r="AR94" s="273">
        <v>2050</v>
      </c>
      <c r="AS94" s="273">
        <v>2010</v>
      </c>
      <c r="AT94" s="273">
        <v>2015</v>
      </c>
      <c r="AU94" s="273">
        <v>2020</v>
      </c>
      <c r="AV94" s="273">
        <v>2025</v>
      </c>
      <c r="AW94" s="273">
        <v>2030</v>
      </c>
      <c r="AX94" s="273">
        <v>2035</v>
      </c>
      <c r="AY94" s="273">
        <v>2040</v>
      </c>
      <c r="AZ94" s="273">
        <v>2045</v>
      </c>
      <c r="BA94" s="273">
        <v>2050</v>
      </c>
      <c r="BB94" s="273">
        <v>2010</v>
      </c>
      <c r="BC94" s="273">
        <v>2015</v>
      </c>
      <c r="BD94" s="273">
        <v>2020</v>
      </c>
      <c r="BE94" s="273">
        <v>2025</v>
      </c>
      <c r="BF94" s="273">
        <v>2030</v>
      </c>
      <c r="BG94" s="273">
        <v>2035</v>
      </c>
      <c r="BH94" s="273">
        <v>2040</v>
      </c>
      <c r="BI94" s="273">
        <v>2045</v>
      </c>
      <c r="BJ94" s="273">
        <v>2050</v>
      </c>
      <c r="BK94" s="273">
        <v>2010</v>
      </c>
      <c r="BL94" s="273">
        <v>2015</v>
      </c>
      <c r="BM94" s="273">
        <v>2020</v>
      </c>
      <c r="BN94" s="273">
        <v>2025</v>
      </c>
      <c r="BO94" s="273">
        <v>2030</v>
      </c>
      <c r="BP94" s="273">
        <v>2035</v>
      </c>
      <c r="BQ94" s="273">
        <v>2040</v>
      </c>
      <c r="BR94" s="273">
        <v>2045</v>
      </c>
      <c r="BS94" s="273">
        <v>2050</v>
      </c>
      <c r="BT94" s="273">
        <v>2010</v>
      </c>
      <c r="BU94" s="273">
        <v>2015</v>
      </c>
      <c r="BV94" s="273">
        <v>2020</v>
      </c>
      <c r="BW94" s="273">
        <v>2025</v>
      </c>
      <c r="BX94" s="273">
        <v>2030</v>
      </c>
      <c r="BY94" s="273">
        <v>2035</v>
      </c>
      <c r="BZ94" s="273">
        <v>2040</v>
      </c>
      <c r="CA94" s="273">
        <v>2045</v>
      </c>
      <c r="CB94" s="273">
        <v>2050</v>
      </c>
      <c r="CC94" s="273">
        <v>2010</v>
      </c>
      <c r="CD94" s="273">
        <v>2015</v>
      </c>
      <c r="CE94" s="273">
        <v>2020</v>
      </c>
      <c r="CF94" s="273">
        <v>2025</v>
      </c>
      <c r="CG94" s="273">
        <v>2030</v>
      </c>
      <c r="CH94" s="273">
        <v>2035</v>
      </c>
      <c r="CI94" s="273">
        <v>2040</v>
      </c>
      <c r="CJ94" s="273">
        <v>2045</v>
      </c>
      <c r="CK94" s="273">
        <v>2050</v>
      </c>
      <c r="CL94" s="273">
        <v>2010</v>
      </c>
      <c r="CM94" s="273">
        <v>2015</v>
      </c>
      <c r="CN94" s="273">
        <v>2020</v>
      </c>
      <c r="CO94" s="273">
        <v>2025</v>
      </c>
      <c r="CP94" s="273">
        <v>2030</v>
      </c>
      <c r="CQ94" s="273">
        <v>2035</v>
      </c>
      <c r="CR94" s="273">
        <v>2040</v>
      </c>
      <c r="CS94" s="273">
        <v>2045</v>
      </c>
      <c r="CT94" s="273">
        <v>2050</v>
      </c>
      <c r="CU94" s="273">
        <v>2010</v>
      </c>
      <c r="CV94" s="273">
        <v>2015</v>
      </c>
      <c r="CW94" s="273">
        <v>2020</v>
      </c>
      <c r="CX94" s="273">
        <v>2025</v>
      </c>
      <c r="CY94" s="273">
        <v>2030</v>
      </c>
      <c r="CZ94" s="273">
        <v>2035</v>
      </c>
      <c r="DA94" s="273">
        <v>2040</v>
      </c>
      <c r="DB94" s="273">
        <v>2045</v>
      </c>
      <c r="DC94" s="273">
        <v>2050</v>
      </c>
    </row>
    <row r="95" spans="1:107">
      <c r="A95" s="299" t="s">
        <v>387</v>
      </c>
      <c r="B95" s="293"/>
      <c r="C95" s="298">
        <v>1</v>
      </c>
      <c r="D95" s="298">
        <v>2</v>
      </c>
      <c r="E95" s="298">
        <v>3</v>
      </c>
      <c r="F95" s="298">
        <v>4</v>
      </c>
      <c r="G95" s="298">
        <v>5</v>
      </c>
      <c r="H95" s="298">
        <v>6</v>
      </c>
      <c r="I95" s="290"/>
      <c r="J95" s="170"/>
      <c r="K95" s="297"/>
      <c r="L95" s="297"/>
      <c r="M95" s="294"/>
      <c r="N95" s="294"/>
      <c r="O95" s="289"/>
      <c r="P95" s="289"/>
      <c r="Q95" s="289"/>
      <c r="R95" s="289"/>
      <c r="S95" s="289"/>
      <c r="T95" s="290"/>
      <c r="U95" s="289"/>
      <c r="V95" s="289"/>
      <c r="W95" s="289"/>
      <c r="X95" s="289"/>
      <c r="Y95" s="289"/>
      <c r="Z95" s="290"/>
      <c r="AA95" s="290"/>
      <c r="AB95" s="290"/>
      <c r="AC95" s="290"/>
      <c r="AD95" s="290"/>
      <c r="AE95" s="290"/>
      <c r="AF95" s="290"/>
      <c r="AG95" s="290"/>
      <c r="AH95" s="289"/>
      <c r="AS95" s="152"/>
      <c r="AT95" s="152"/>
      <c r="AU95" s="152"/>
      <c r="AV95" s="152"/>
      <c r="AW95" s="152"/>
      <c r="AX95" s="152"/>
      <c r="AY95" s="152"/>
      <c r="AZ95" s="152"/>
      <c r="BA95" s="152"/>
      <c r="BK95" s="152"/>
      <c r="BL95" s="152"/>
      <c r="BM95" s="152"/>
      <c r="BN95" s="152"/>
      <c r="BO95" s="152"/>
      <c r="BP95" s="152"/>
      <c r="BQ95" s="152"/>
      <c r="BR95" s="152"/>
      <c r="BS95" s="152"/>
    </row>
    <row r="96" spans="1:107">
      <c r="A96" s="293" t="s">
        <v>806</v>
      </c>
      <c r="B96" s="293" t="s">
        <v>805</v>
      </c>
      <c r="C96" s="292" t="s">
        <v>546</v>
      </c>
      <c r="D96" s="292" t="s">
        <v>507</v>
      </c>
      <c r="E96" s="158">
        <v>1</v>
      </c>
      <c r="F96" s="155">
        <v>0.79010000000000002</v>
      </c>
      <c r="G96" s="157">
        <v>100</v>
      </c>
      <c r="H96" s="155">
        <v>2.9759164443994428</v>
      </c>
      <c r="I96" s="290"/>
      <c r="J96" s="156">
        <v>1</v>
      </c>
      <c r="K96" s="155">
        <v>2.3512715827199999</v>
      </c>
      <c r="L96" s="155">
        <v>2.3512715827199999</v>
      </c>
      <c r="M96" s="294"/>
      <c r="O96" s="294"/>
      <c r="P96" s="289" t="s">
        <v>403</v>
      </c>
      <c r="Q96" s="289"/>
      <c r="R96" s="289"/>
      <c r="S96" s="289"/>
      <c r="T96" s="290"/>
      <c r="U96" s="289" t="s">
        <v>403</v>
      </c>
      <c r="V96" s="289"/>
      <c r="W96" s="289"/>
      <c r="X96" s="289"/>
      <c r="Y96" s="289"/>
      <c r="Z96" s="154">
        <v>1</v>
      </c>
      <c r="AA96" s="153">
        <v>1</v>
      </c>
      <c r="AB96" s="153">
        <v>1</v>
      </c>
      <c r="AC96" s="153">
        <v>1</v>
      </c>
      <c r="AD96" s="153">
        <v>1</v>
      </c>
      <c r="AE96" s="153">
        <v>1</v>
      </c>
      <c r="AF96" s="153">
        <v>1</v>
      </c>
      <c r="AG96" s="290"/>
      <c r="AH96" s="289">
        <v>1</v>
      </c>
      <c r="AI96" s="288" t="s">
        <v>1038</v>
      </c>
      <c r="AJ96" s="289" t="s">
        <v>403</v>
      </c>
      <c r="AK96" s="289" t="s">
        <v>403</v>
      </c>
      <c r="AL96" s="289" t="s">
        <v>403</v>
      </c>
      <c r="AM96" s="289" t="s">
        <v>403</v>
      </c>
      <c r="AN96" s="289" t="s">
        <v>403</v>
      </c>
      <c r="AO96" s="289" t="s">
        <v>403</v>
      </c>
      <c r="AP96" s="289" t="s">
        <v>403</v>
      </c>
      <c r="AQ96" s="289" t="s">
        <v>403</v>
      </c>
      <c r="AR96" s="289" t="s">
        <v>403</v>
      </c>
      <c r="AS96" s="296"/>
      <c r="AT96" s="296"/>
      <c r="AU96" s="296"/>
      <c r="AV96" s="296"/>
      <c r="AW96" s="296"/>
      <c r="AX96" s="296"/>
      <c r="AY96" s="296"/>
      <c r="AZ96" s="296"/>
      <c r="BA96" s="296"/>
      <c r="BB96" s="289" t="s">
        <v>403</v>
      </c>
      <c r="BC96" s="289" t="s">
        <v>403</v>
      </c>
      <c r="BD96" s="289" t="s">
        <v>403</v>
      </c>
      <c r="BE96" s="289" t="s">
        <v>403</v>
      </c>
      <c r="BF96" s="289" t="s">
        <v>403</v>
      </c>
      <c r="BG96" s="289" t="s">
        <v>403</v>
      </c>
      <c r="BH96" s="289" t="s">
        <v>403</v>
      </c>
      <c r="BI96" s="289" t="s">
        <v>403</v>
      </c>
      <c r="BJ96" s="289" t="s">
        <v>403</v>
      </c>
      <c r="BK96" s="296" t="s">
        <v>403</v>
      </c>
      <c r="BL96" s="296" t="s">
        <v>403</v>
      </c>
      <c r="BM96" s="296" t="s">
        <v>403</v>
      </c>
      <c r="BN96" s="296" t="s">
        <v>403</v>
      </c>
      <c r="BO96" s="296" t="s">
        <v>403</v>
      </c>
      <c r="BP96" s="296" t="s">
        <v>403</v>
      </c>
      <c r="BQ96" s="296" t="s">
        <v>403</v>
      </c>
      <c r="BR96" s="296" t="s">
        <v>403</v>
      </c>
      <c r="BS96" s="296" t="s">
        <v>403</v>
      </c>
      <c r="BT96" s="114">
        <v>2.4500558065274585E-4</v>
      </c>
      <c r="BU96" s="380">
        <v>7.5616711520858711E-4</v>
      </c>
      <c r="BV96" s="380">
        <v>1.5778064942828722E-3</v>
      </c>
      <c r="BW96" s="380">
        <v>2.7199188051912197E-3</v>
      </c>
      <c r="BX96" s="380">
        <v>4.0240426226956063E-3</v>
      </c>
      <c r="BY96" s="380">
        <v>5.2170653508161469E-3</v>
      </c>
      <c r="BZ96" s="380">
        <v>6.1065085974406639E-3</v>
      </c>
      <c r="CA96" s="380">
        <v>6.6736258286224431E-3</v>
      </c>
      <c r="CB96" s="380">
        <v>7.0000000000000001E-3</v>
      </c>
      <c r="CC96" s="380">
        <v>4.501475144838789E-3</v>
      </c>
      <c r="CD96" s="380">
        <v>1.3893020172794809E-2</v>
      </c>
      <c r="CE96" s="380">
        <v>2.8988958939046003E-2</v>
      </c>
      <c r="CF96" s="380">
        <v>4.9972930677449331E-2</v>
      </c>
      <c r="CG96" s="380">
        <v>7.3933531634570768E-2</v>
      </c>
      <c r="CH96" s="380">
        <v>9.5852877894172739E-2</v>
      </c>
      <c r="CI96" s="380">
        <v>0.11219457369048076</v>
      </c>
      <c r="CJ96" s="380">
        <v>0.12261418990319399</v>
      </c>
      <c r="CK96" s="380">
        <v>0.12861064605108771</v>
      </c>
      <c r="CL96" s="380">
        <v>1.2999007562005912E-2</v>
      </c>
      <c r="CM96" s="380">
        <v>4.0119176153249218E-2</v>
      </c>
      <c r="CN96" s="380">
        <v>8.3712046460012887E-2</v>
      </c>
      <c r="CO96" s="380">
        <v>0.14430791748712971</v>
      </c>
      <c r="CP96" s="380">
        <v>0.21349946537092504</v>
      </c>
      <c r="CQ96" s="380">
        <v>0.27679643772219553</v>
      </c>
      <c r="CR96" s="380">
        <v>0.32398670766643084</v>
      </c>
      <c r="CS96" s="380">
        <v>0.35407565975085015</v>
      </c>
      <c r="CT96" s="380">
        <v>0.37139175643108602</v>
      </c>
      <c r="CU96" s="380">
        <v>1.7342743660493626E-2</v>
      </c>
      <c r="CV96" s="380">
        <v>5.3525362192236671E-2</v>
      </c>
      <c r="CW96" s="380">
        <v>0.11168518489786196</v>
      </c>
      <c r="CX96" s="380">
        <v>0.19252971499716226</v>
      </c>
      <c r="CY96" s="380">
        <v>0.2848422452189896</v>
      </c>
      <c r="CZ96" s="380">
        <v>0.3692904741116298</v>
      </c>
      <c r="DA96" s="380">
        <v>0.43224980012236708</v>
      </c>
      <c r="DB96" s="380">
        <v>0.4723932480374351</v>
      </c>
      <c r="DC96" s="380">
        <v>0.49549567524144805</v>
      </c>
    </row>
    <row r="97" spans="1:107">
      <c r="A97" s="293" t="s">
        <v>804</v>
      </c>
      <c r="B97" s="293" t="s">
        <v>803</v>
      </c>
      <c r="C97" s="292" t="s">
        <v>546</v>
      </c>
      <c r="D97" s="292" t="s">
        <v>506</v>
      </c>
      <c r="E97" s="158">
        <v>0.05</v>
      </c>
      <c r="F97" s="155">
        <v>0.7833</v>
      </c>
      <c r="G97" s="157">
        <v>100</v>
      </c>
      <c r="H97" s="155">
        <v>1.394660672750623</v>
      </c>
      <c r="I97" s="290"/>
      <c r="J97" s="156">
        <v>1</v>
      </c>
      <c r="K97" s="155">
        <v>21.848754099311257</v>
      </c>
      <c r="L97" s="155">
        <v>1.0924377049655629</v>
      </c>
      <c r="M97" s="290"/>
      <c r="N97" s="294"/>
      <c r="O97" s="289"/>
      <c r="P97" s="289" t="s">
        <v>403</v>
      </c>
      <c r="Q97" s="290"/>
      <c r="R97" s="290"/>
      <c r="S97" s="290"/>
      <c r="T97" s="290"/>
      <c r="U97" s="289" t="s">
        <v>403</v>
      </c>
      <c r="V97" s="290"/>
      <c r="W97" s="290"/>
      <c r="X97" s="290"/>
      <c r="Y97" s="289"/>
      <c r="Z97" s="154">
        <v>0.05</v>
      </c>
      <c r="AA97" s="153">
        <v>0.05</v>
      </c>
      <c r="AB97" s="153">
        <v>0.05</v>
      </c>
      <c r="AC97" s="153">
        <v>0.05</v>
      </c>
      <c r="AD97" s="153">
        <v>0.05</v>
      </c>
      <c r="AE97" s="153">
        <v>0.05</v>
      </c>
      <c r="AF97" s="153">
        <v>0.05</v>
      </c>
      <c r="AG97" s="290"/>
      <c r="AH97" s="289">
        <v>2</v>
      </c>
      <c r="AI97" s="288"/>
      <c r="AJ97" s="289" t="s">
        <v>403</v>
      </c>
      <c r="AK97" s="289" t="s">
        <v>403</v>
      </c>
      <c r="AL97" s="289" t="s">
        <v>403</v>
      </c>
      <c r="AM97" s="289" t="s">
        <v>403</v>
      </c>
      <c r="AN97" s="289" t="s">
        <v>403</v>
      </c>
      <c r="AO97" s="289" t="s">
        <v>403</v>
      </c>
      <c r="AP97" s="289" t="s">
        <v>403</v>
      </c>
      <c r="AQ97" s="289" t="s">
        <v>403</v>
      </c>
      <c r="AR97" s="289" t="s">
        <v>403</v>
      </c>
      <c r="AS97" s="310"/>
      <c r="AT97" s="296"/>
      <c r="AU97" s="296"/>
      <c r="AV97" s="296"/>
      <c r="AW97" s="296"/>
      <c r="AX97" s="296"/>
      <c r="AY97" s="296"/>
      <c r="AZ97" s="296"/>
      <c r="BA97" s="296"/>
      <c r="BB97" s="289" t="s">
        <v>403</v>
      </c>
      <c r="BC97" s="289" t="s">
        <v>403</v>
      </c>
      <c r="BD97" s="289" t="s">
        <v>403</v>
      </c>
      <c r="BE97" s="289" t="s">
        <v>403</v>
      </c>
      <c r="BF97" s="289" t="s">
        <v>403</v>
      </c>
      <c r="BG97" s="289" t="s">
        <v>403</v>
      </c>
      <c r="BH97" s="289" t="s">
        <v>403</v>
      </c>
      <c r="BI97" s="289" t="s">
        <v>403</v>
      </c>
      <c r="BJ97" s="289" t="s">
        <v>403</v>
      </c>
      <c r="BK97" s="296" t="s">
        <v>403</v>
      </c>
      <c r="BL97" s="296" t="s">
        <v>403</v>
      </c>
      <c r="BM97" s="296" t="s">
        <v>403</v>
      </c>
      <c r="BN97" s="296" t="s">
        <v>403</v>
      </c>
      <c r="BO97" s="296" t="s">
        <v>403</v>
      </c>
      <c r="BP97" s="296" t="s">
        <v>403</v>
      </c>
      <c r="BQ97" s="296" t="s">
        <v>403</v>
      </c>
      <c r="BR97" s="296" t="s">
        <v>403</v>
      </c>
      <c r="BS97" s="296" t="s">
        <v>403</v>
      </c>
      <c r="CC97" s="159"/>
      <c r="CD97" s="159"/>
      <c r="CE97" s="159"/>
      <c r="CF97" s="159"/>
      <c r="CG97" s="159"/>
      <c r="CH97" s="159"/>
      <c r="CI97" s="159"/>
      <c r="CJ97" s="159"/>
      <c r="CK97" s="159"/>
      <c r="CL97" s="160"/>
      <c r="CM97" s="160"/>
      <c r="CN97" s="160"/>
      <c r="CO97" s="160"/>
      <c r="CP97" s="160"/>
      <c r="CQ97" s="160"/>
      <c r="CR97" s="160"/>
      <c r="CS97" s="160"/>
      <c r="CT97" s="160"/>
      <c r="CU97" s="159"/>
      <c r="CV97" s="159"/>
      <c r="CW97" s="159"/>
      <c r="CX97" s="159"/>
      <c r="CY97" s="159"/>
      <c r="CZ97" s="159"/>
      <c r="DA97" s="159"/>
      <c r="DB97" s="159"/>
      <c r="DC97" s="159"/>
    </row>
    <row r="98" spans="1:107">
      <c r="A98" s="293" t="s">
        <v>802</v>
      </c>
      <c r="B98" s="293" t="s">
        <v>801</v>
      </c>
      <c r="C98" s="292" t="s">
        <v>546</v>
      </c>
      <c r="D98" s="292" t="s">
        <v>505</v>
      </c>
      <c r="E98" s="158">
        <v>0.3</v>
      </c>
      <c r="F98" s="155">
        <v>0.60640000000000005</v>
      </c>
      <c r="G98" s="157">
        <v>100</v>
      </c>
      <c r="H98" s="155">
        <v>2.617263057941952</v>
      </c>
      <c r="I98" s="290"/>
      <c r="J98" s="156">
        <v>1</v>
      </c>
      <c r="K98" s="155">
        <v>5.2903610611199996</v>
      </c>
      <c r="L98" s="155">
        <v>1.5871083183359997</v>
      </c>
      <c r="M98" s="290"/>
      <c r="N98" s="294"/>
      <c r="O98" s="290"/>
      <c r="P98" s="289" t="s">
        <v>403</v>
      </c>
      <c r="Q98" s="290"/>
      <c r="R98" s="290"/>
      <c r="S98" s="290"/>
      <c r="T98" s="290"/>
      <c r="U98" s="289" t="s">
        <v>403</v>
      </c>
      <c r="V98" s="290"/>
      <c r="W98" s="290"/>
      <c r="X98" s="290"/>
      <c r="Y98" s="289"/>
      <c r="Z98" s="154">
        <v>0.3</v>
      </c>
      <c r="AA98" s="153">
        <v>0.3</v>
      </c>
      <c r="AB98" s="153">
        <v>0.3</v>
      </c>
      <c r="AC98" s="153">
        <v>0.3</v>
      </c>
      <c r="AD98" s="153">
        <v>0.3</v>
      </c>
      <c r="AE98" s="153">
        <v>0.3</v>
      </c>
      <c r="AF98" s="153">
        <v>0.3</v>
      </c>
      <c r="AG98" s="290"/>
      <c r="AH98" s="289">
        <v>3</v>
      </c>
      <c r="AI98" s="288"/>
      <c r="AJ98" s="289" t="s">
        <v>403</v>
      </c>
      <c r="AK98" s="289" t="s">
        <v>403</v>
      </c>
      <c r="AL98" s="289" t="s">
        <v>403</v>
      </c>
      <c r="AM98" s="289" t="s">
        <v>403</v>
      </c>
      <c r="AN98" s="289" t="s">
        <v>403</v>
      </c>
      <c r="AO98" s="289" t="s">
        <v>403</v>
      </c>
      <c r="AP98" s="289" t="s">
        <v>403</v>
      </c>
      <c r="AQ98" s="289" t="s">
        <v>403</v>
      </c>
      <c r="AR98" s="289" t="s">
        <v>403</v>
      </c>
      <c r="AS98" s="296" t="s">
        <v>403</v>
      </c>
      <c r="AT98" s="296" t="s">
        <v>403</v>
      </c>
      <c r="AU98" s="296" t="s">
        <v>403</v>
      </c>
      <c r="AV98" s="296" t="s">
        <v>403</v>
      </c>
      <c r="AW98" s="296" t="s">
        <v>403</v>
      </c>
      <c r="AX98" s="296" t="s">
        <v>403</v>
      </c>
      <c r="AY98" s="296" t="s">
        <v>403</v>
      </c>
      <c r="AZ98" s="296" t="s">
        <v>403</v>
      </c>
      <c r="BA98" s="296" t="s">
        <v>403</v>
      </c>
      <c r="BB98" s="289" t="s">
        <v>403</v>
      </c>
      <c r="BC98" s="289" t="s">
        <v>403</v>
      </c>
      <c r="BD98" s="289" t="s">
        <v>403</v>
      </c>
      <c r="BE98" s="289" t="s">
        <v>403</v>
      </c>
      <c r="BF98" s="289" t="s">
        <v>403</v>
      </c>
      <c r="BG98" s="289" t="s">
        <v>403</v>
      </c>
      <c r="BH98" s="289" t="s">
        <v>403</v>
      </c>
      <c r="BI98" s="289" t="s">
        <v>403</v>
      </c>
      <c r="BJ98" s="289" t="s">
        <v>403</v>
      </c>
      <c r="BK98" s="296" t="s">
        <v>403</v>
      </c>
      <c r="BL98" s="296" t="s">
        <v>403</v>
      </c>
      <c r="BM98" s="296" t="s">
        <v>403</v>
      </c>
      <c r="BN98" s="296" t="s">
        <v>403</v>
      </c>
      <c r="BO98" s="296" t="s">
        <v>403</v>
      </c>
      <c r="BP98" s="296" t="s">
        <v>403</v>
      </c>
      <c r="BQ98" s="296" t="s">
        <v>403</v>
      </c>
      <c r="BR98" s="296" t="s">
        <v>403</v>
      </c>
      <c r="BS98" s="296" t="s">
        <v>403</v>
      </c>
      <c r="CC98" s="159"/>
      <c r="CD98" s="159"/>
      <c r="CE98" s="159"/>
      <c r="CF98" s="159"/>
      <c r="CG98" s="159"/>
      <c r="CH98" s="159"/>
      <c r="CI98" s="159"/>
      <c r="CJ98" s="159"/>
      <c r="CK98" s="159"/>
      <c r="CL98" s="160"/>
      <c r="CM98" s="160"/>
      <c r="CN98" s="160"/>
      <c r="CO98" s="160"/>
      <c r="CP98" s="160"/>
      <c r="CQ98" s="160"/>
      <c r="CR98" s="160"/>
      <c r="CS98" s="160"/>
      <c r="CT98" s="160"/>
      <c r="CU98" s="159"/>
      <c r="CV98" s="159"/>
      <c r="CW98" s="159"/>
      <c r="CX98" s="159"/>
      <c r="CY98" s="159"/>
      <c r="CZ98" s="159"/>
      <c r="DA98" s="159"/>
      <c r="DB98" s="159"/>
      <c r="DC98" s="159"/>
    </row>
    <row r="99" spans="1:107">
      <c r="A99" s="293" t="s">
        <v>800</v>
      </c>
      <c r="B99" s="293" t="s">
        <v>799</v>
      </c>
      <c r="C99" s="292" t="s">
        <v>546</v>
      </c>
      <c r="D99" s="292" t="s">
        <v>504</v>
      </c>
      <c r="E99" s="158">
        <v>2</v>
      </c>
      <c r="F99" s="155">
        <v>0.83289999999999997</v>
      </c>
      <c r="G99" s="157">
        <v>100</v>
      </c>
      <c r="H99" s="155">
        <v>22.916916336184567</v>
      </c>
      <c r="I99" s="290"/>
      <c r="J99" s="156">
        <v>1</v>
      </c>
      <c r="K99" s="155">
        <v>9.5437498082040619</v>
      </c>
      <c r="L99" s="155">
        <v>19.087499616408124</v>
      </c>
      <c r="M99" s="290"/>
      <c r="N99" s="294"/>
      <c r="O99" s="290"/>
      <c r="P99" s="289" t="s">
        <v>403</v>
      </c>
      <c r="Q99" s="290"/>
      <c r="R99" s="290"/>
      <c r="S99" s="290"/>
      <c r="T99" s="290"/>
      <c r="U99" s="289" t="s">
        <v>403</v>
      </c>
      <c r="V99" s="290"/>
      <c r="W99" s="290"/>
      <c r="X99" s="290"/>
      <c r="Y99" s="289"/>
      <c r="Z99" s="154">
        <v>2</v>
      </c>
      <c r="AA99" s="153">
        <v>2</v>
      </c>
      <c r="AB99" s="153">
        <v>2</v>
      </c>
      <c r="AC99" s="153">
        <v>2</v>
      </c>
      <c r="AD99" s="153">
        <v>2</v>
      </c>
      <c r="AE99" s="153">
        <v>2</v>
      </c>
      <c r="AF99" s="153">
        <v>2</v>
      </c>
      <c r="AG99" s="290"/>
      <c r="AH99" s="289">
        <v>4</v>
      </c>
      <c r="AI99" s="288"/>
      <c r="AJ99" s="289" t="s">
        <v>403</v>
      </c>
      <c r="AK99" s="289" t="s">
        <v>403</v>
      </c>
      <c r="AL99" s="289" t="s">
        <v>403</v>
      </c>
      <c r="AM99" s="289" t="s">
        <v>403</v>
      </c>
      <c r="AN99" s="289" t="s">
        <v>403</v>
      </c>
      <c r="AO99" s="289" t="s">
        <v>403</v>
      </c>
      <c r="AP99" s="289" t="s">
        <v>403</v>
      </c>
      <c r="AQ99" s="289" t="s">
        <v>403</v>
      </c>
      <c r="AR99" s="289" t="s">
        <v>403</v>
      </c>
      <c r="AS99" s="296" t="s">
        <v>403</v>
      </c>
      <c r="AT99" s="296"/>
      <c r="AU99" s="296" t="s">
        <v>403</v>
      </c>
      <c r="AV99" s="296" t="s">
        <v>403</v>
      </c>
      <c r="AW99" s="296" t="s">
        <v>403</v>
      </c>
      <c r="AX99" s="296" t="s">
        <v>403</v>
      </c>
      <c r="AY99" s="296" t="s">
        <v>403</v>
      </c>
      <c r="AZ99" s="296" t="s">
        <v>403</v>
      </c>
      <c r="BA99" s="296" t="s">
        <v>403</v>
      </c>
      <c r="BB99" s="289" t="s">
        <v>403</v>
      </c>
      <c r="BC99" s="289" t="s">
        <v>403</v>
      </c>
      <c r="BD99" s="289" t="s">
        <v>403</v>
      </c>
      <c r="BE99" s="289" t="s">
        <v>403</v>
      </c>
      <c r="BF99" s="289" t="s">
        <v>403</v>
      </c>
      <c r="BG99" s="289" t="s">
        <v>403</v>
      </c>
      <c r="BH99" s="289" t="s">
        <v>403</v>
      </c>
      <c r="BI99" s="289" t="s">
        <v>403</v>
      </c>
      <c r="BJ99" s="289" t="s">
        <v>403</v>
      </c>
      <c r="BK99" s="296" t="s">
        <v>403</v>
      </c>
      <c r="BL99" s="296" t="s">
        <v>403</v>
      </c>
      <c r="BM99" s="296" t="s">
        <v>403</v>
      </c>
      <c r="BN99" s="296" t="s">
        <v>403</v>
      </c>
      <c r="BO99" s="296" t="s">
        <v>403</v>
      </c>
      <c r="BP99" s="296" t="s">
        <v>403</v>
      </c>
      <c r="BQ99" s="296" t="s">
        <v>403</v>
      </c>
      <c r="BR99" s="296" t="s">
        <v>403</v>
      </c>
      <c r="BS99" s="296" t="s">
        <v>403</v>
      </c>
      <c r="CC99" s="159"/>
      <c r="CD99" s="159"/>
      <c r="CE99" s="159"/>
      <c r="CF99" s="159"/>
      <c r="CG99" s="159"/>
      <c r="CH99" s="159"/>
      <c r="CI99" s="159"/>
      <c r="CJ99" s="159"/>
      <c r="CK99" s="159"/>
      <c r="CL99" s="160"/>
      <c r="CM99" s="160"/>
      <c r="CN99" s="160"/>
      <c r="CO99" s="160"/>
      <c r="CP99" s="160"/>
      <c r="CQ99" s="160"/>
      <c r="CR99" s="160"/>
      <c r="CS99" s="160"/>
      <c r="CT99" s="160"/>
      <c r="CU99" s="159"/>
      <c r="CV99" s="159"/>
      <c r="CW99" s="159"/>
      <c r="CX99" s="159"/>
      <c r="CY99" s="159"/>
      <c r="CZ99" s="159"/>
      <c r="DA99" s="159"/>
      <c r="DB99" s="159"/>
      <c r="DC99" s="159"/>
    </row>
    <row r="100" spans="1:107">
      <c r="A100" s="293" t="s">
        <v>798</v>
      </c>
      <c r="B100" s="293" t="s">
        <v>797</v>
      </c>
      <c r="C100" s="292" t="s">
        <v>546</v>
      </c>
      <c r="D100" s="292" t="s">
        <v>503</v>
      </c>
      <c r="E100" s="158">
        <v>0.9</v>
      </c>
      <c r="F100" s="155">
        <v>0.60340000000000005</v>
      </c>
      <c r="G100" s="157">
        <v>100</v>
      </c>
      <c r="H100" s="155">
        <v>14.028136721564467</v>
      </c>
      <c r="I100" s="290"/>
      <c r="J100" s="156">
        <v>1</v>
      </c>
      <c r="K100" s="155">
        <v>9.4050863308799997</v>
      </c>
      <c r="L100" s="155">
        <v>8.4645776977920004</v>
      </c>
      <c r="M100" s="290"/>
      <c r="N100" s="294"/>
      <c r="O100" s="290"/>
      <c r="P100" s="289" t="s">
        <v>403</v>
      </c>
      <c r="Q100" s="290"/>
      <c r="R100" s="290"/>
      <c r="S100" s="290"/>
      <c r="T100" s="290"/>
      <c r="U100" s="289" t="s">
        <v>403</v>
      </c>
      <c r="V100" s="290"/>
      <c r="W100" s="290"/>
      <c r="X100" s="290"/>
      <c r="Y100" s="289"/>
      <c r="Z100" s="154">
        <v>0.9</v>
      </c>
      <c r="AA100" s="153">
        <v>0.9</v>
      </c>
      <c r="AB100" s="153">
        <v>0.9</v>
      </c>
      <c r="AC100" s="153">
        <v>0.9</v>
      </c>
      <c r="AD100" s="153">
        <v>0.9</v>
      </c>
      <c r="AE100" s="153">
        <v>0.9</v>
      </c>
      <c r="AF100" s="153">
        <v>0.9</v>
      </c>
      <c r="AG100" s="290"/>
      <c r="AH100" s="289">
        <v>5</v>
      </c>
      <c r="AI100" s="288"/>
      <c r="AJ100" s="289" t="s">
        <v>403</v>
      </c>
      <c r="AK100" s="289"/>
      <c r="AL100" s="289"/>
      <c r="AM100" s="289"/>
      <c r="AN100" s="289"/>
      <c r="AO100" s="289"/>
      <c r="AP100" s="289"/>
      <c r="AQ100" s="289"/>
      <c r="AR100" s="289"/>
      <c r="AS100" s="296" t="s">
        <v>403</v>
      </c>
      <c r="AT100" s="296" t="s">
        <v>403</v>
      </c>
      <c r="AU100" s="296" t="s">
        <v>403</v>
      </c>
      <c r="AV100" s="296" t="s">
        <v>403</v>
      </c>
      <c r="AW100" s="296" t="s">
        <v>403</v>
      </c>
      <c r="AX100" s="296" t="s">
        <v>403</v>
      </c>
      <c r="AY100" s="296" t="s">
        <v>403</v>
      </c>
      <c r="AZ100" s="296" t="s">
        <v>403</v>
      </c>
      <c r="BA100" s="296" t="s">
        <v>403</v>
      </c>
      <c r="BB100" s="289" t="s">
        <v>403</v>
      </c>
      <c r="BC100" s="289" t="s">
        <v>403</v>
      </c>
      <c r="BD100" s="289" t="s">
        <v>403</v>
      </c>
      <c r="BE100" s="289" t="s">
        <v>403</v>
      </c>
      <c r="BF100" s="289" t="s">
        <v>403</v>
      </c>
      <c r="BG100" s="289" t="s">
        <v>403</v>
      </c>
      <c r="BH100" s="289" t="s">
        <v>403</v>
      </c>
      <c r="BI100" s="289" t="s">
        <v>403</v>
      </c>
      <c r="BJ100" s="289" t="s">
        <v>403</v>
      </c>
      <c r="BK100" s="296" t="s">
        <v>403</v>
      </c>
      <c r="BL100" s="296" t="s">
        <v>403</v>
      </c>
      <c r="BM100" s="296" t="s">
        <v>403</v>
      </c>
      <c r="BN100" s="296" t="s">
        <v>403</v>
      </c>
      <c r="BO100" s="296" t="s">
        <v>403</v>
      </c>
      <c r="BP100" s="296" t="s">
        <v>403</v>
      </c>
      <c r="BQ100" s="296" t="s">
        <v>403</v>
      </c>
      <c r="BR100" s="296" t="s">
        <v>403</v>
      </c>
      <c r="BS100" s="296" t="s">
        <v>403</v>
      </c>
      <c r="CC100" s="159"/>
      <c r="CD100" s="159"/>
      <c r="CE100" s="159"/>
      <c r="CF100" s="159"/>
      <c r="CG100" s="159"/>
      <c r="CH100" s="159"/>
      <c r="CI100" s="159"/>
      <c r="CJ100" s="159"/>
      <c r="CK100" s="159"/>
      <c r="CL100" s="160"/>
      <c r="CM100" s="160"/>
      <c r="CN100" s="160"/>
      <c r="CO100" s="160"/>
      <c r="CP100" s="160"/>
      <c r="CQ100" s="160"/>
      <c r="CR100" s="160"/>
      <c r="CS100" s="160"/>
      <c r="CT100" s="160"/>
      <c r="CU100" s="159"/>
      <c r="CV100" s="159"/>
      <c r="CW100" s="159"/>
      <c r="CX100" s="159"/>
      <c r="CY100" s="159"/>
      <c r="CZ100" s="159"/>
      <c r="DA100" s="159"/>
      <c r="DB100" s="159"/>
      <c r="DC100" s="159"/>
    </row>
    <row r="101" spans="1:107">
      <c r="A101" s="293" t="s">
        <v>796</v>
      </c>
      <c r="B101" s="293" t="s">
        <v>795</v>
      </c>
      <c r="C101" s="292" t="s">
        <v>546</v>
      </c>
      <c r="D101" s="292" t="s">
        <v>502</v>
      </c>
      <c r="E101" s="158">
        <v>0.8</v>
      </c>
      <c r="F101" s="155">
        <v>0.60940000000000005</v>
      </c>
      <c r="G101" s="157">
        <v>100</v>
      </c>
      <c r="H101" s="155">
        <v>27.605892089195908</v>
      </c>
      <c r="I101" s="290"/>
      <c r="J101" s="156">
        <v>1</v>
      </c>
      <c r="K101" s="155">
        <v>21.028788298944985</v>
      </c>
      <c r="L101" s="155">
        <v>16.823030639155988</v>
      </c>
      <c r="M101" s="290"/>
      <c r="N101" s="294"/>
      <c r="O101" s="290"/>
      <c r="P101" s="289" t="s">
        <v>403</v>
      </c>
      <c r="Q101" s="290"/>
      <c r="R101" s="290"/>
      <c r="S101" s="290"/>
      <c r="T101" s="290"/>
      <c r="U101" s="289" t="s">
        <v>403</v>
      </c>
      <c r="V101" s="290"/>
      <c r="W101" s="290"/>
      <c r="X101" s="290"/>
      <c r="Y101" s="289"/>
      <c r="Z101" s="154">
        <v>0.8</v>
      </c>
      <c r="AA101" s="153">
        <v>0.8</v>
      </c>
      <c r="AB101" s="153">
        <v>0.8</v>
      </c>
      <c r="AC101" s="153">
        <v>0.8</v>
      </c>
      <c r="AD101" s="153">
        <v>0.8</v>
      </c>
      <c r="AE101" s="153">
        <v>0.8</v>
      </c>
      <c r="AF101" s="153">
        <v>0.8</v>
      </c>
      <c r="AG101" s="290"/>
      <c r="AH101" s="289">
        <v>6</v>
      </c>
      <c r="AI101" s="288"/>
      <c r="AJ101" s="289" t="s">
        <v>403</v>
      </c>
      <c r="AK101" s="309"/>
      <c r="AL101" s="309"/>
      <c r="AM101" s="309"/>
      <c r="AN101" s="309"/>
      <c r="AO101" s="309"/>
      <c r="AP101" s="289"/>
      <c r="AQ101" s="289"/>
      <c r="AR101" s="289"/>
      <c r="AS101" s="296" t="s">
        <v>403</v>
      </c>
      <c r="AT101" s="296" t="s">
        <v>403</v>
      </c>
      <c r="AU101" s="296" t="s">
        <v>403</v>
      </c>
      <c r="AV101" s="296" t="s">
        <v>403</v>
      </c>
      <c r="AW101" s="296" t="s">
        <v>403</v>
      </c>
      <c r="AX101" s="296" t="s">
        <v>403</v>
      </c>
      <c r="AY101" s="296" t="s">
        <v>403</v>
      </c>
      <c r="AZ101" s="296" t="s">
        <v>403</v>
      </c>
      <c r="BA101" s="296" t="s">
        <v>403</v>
      </c>
      <c r="BB101" s="289" t="s">
        <v>403</v>
      </c>
      <c r="BC101" s="289" t="s">
        <v>403</v>
      </c>
      <c r="BD101" s="289" t="s">
        <v>403</v>
      </c>
      <c r="BE101" s="289" t="s">
        <v>403</v>
      </c>
      <c r="BF101" s="289" t="s">
        <v>403</v>
      </c>
      <c r="BG101" s="289" t="s">
        <v>403</v>
      </c>
      <c r="BH101" s="289" t="s">
        <v>403</v>
      </c>
      <c r="BI101" s="289" t="s">
        <v>403</v>
      </c>
      <c r="BJ101" s="289" t="s">
        <v>403</v>
      </c>
      <c r="BK101" s="296" t="s">
        <v>403</v>
      </c>
      <c r="BL101" s="296" t="s">
        <v>403</v>
      </c>
      <c r="BM101" s="296" t="s">
        <v>403</v>
      </c>
      <c r="BN101" s="296" t="s">
        <v>403</v>
      </c>
      <c r="BO101" s="296" t="s">
        <v>403</v>
      </c>
      <c r="BP101" s="296" t="s">
        <v>403</v>
      </c>
      <c r="BQ101" s="296" t="s">
        <v>403</v>
      </c>
      <c r="BR101" s="296" t="s">
        <v>403</v>
      </c>
      <c r="BS101" s="296" t="s">
        <v>403</v>
      </c>
      <c r="CC101" s="159"/>
      <c r="CD101" s="159"/>
      <c r="CE101" s="159"/>
      <c r="CF101" s="159"/>
      <c r="CG101" s="159"/>
      <c r="CH101" s="159"/>
      <c r="CI101" s="159"/>
      <c r="CJ101" s="159"/>
      <c r="CK101" s="159"/>
      <c r="CL101" s="160"/>
      <c r="CM101" s="160"/>
      <c r="CN101" s="160"/>
      <c r="CO101" s="160"/>
      <c r="CP101" s="160"/>
      <c r="CQ101" s="160"/>
      <c r="CR101" s="160"/>
      <c r="CS101" s="160"/>
      <c r="CT101" s="160"/>
      <c r="CU101" s="159"/>
      <c r="CV101" s="159"/>
      <c r="CW101" s="159"/>
      <c r="CX101" s="159"/>
      <c r="CY101" s="159"/>
      <c r="CZ101" s="159"/>
      <c r="DA101" s="159"/>
      <c r="DB101" s="159"/>
      <c r="DC101" s="159"/>
    </row>
    <row r="102" spans="1:107">
      <c r="A102" s="293" t="s">
        <v>794</v>
      </c>
      <c r="B102" s="293" t="s">
        <v>793</v>
      </c>
      <c r="C102" s="292" t="s">
        <v>546</v>
      </c>
      <c r="D102" s="292" t="s">
        <v>501</v>
      </c>
      <c r="E102" s="158">
        <v>0.8</v>
      </c>
      <c r="F102" s="155">
        <v>0.65390000000000004</v>
      </c>
      <c r="G102" s="157">
        <v>100</v>
      </c>
      <c r="H102" s="155">
        <v>9.9058505508303867</v>
      </c>
      <c r="I102" s="290"/>
      <c r="J102" s="156">
        <v>1</v>
      </c>
      <c r="K102" s="155">
        <v>8.0967945939849866</v>
      </c>
      <c r="L102" s="155">
        <v>6.4774356751879898</v>
      </c>
      <c r="M102" s="290"/>
      <c r="N102" s="294"/>
      <c r="O102" s="290"/>
      <c r="P102" s="289" t="s">
        <v>403</v>
      </c>
      <c r="Q102" s="290"/>
      <c r="R102" s="290"/>
      <c r="S102" s="290"/>
      <c r="T102" s="290"/>
      <c r="U102" s="289" t="s">
        <v>403</v>
      </c>
      <c r="V102" s="290"/>
      <c r="W102" s="290"/>
      <c r="X102" s="290"/>
      <c r="Y102" s="289"/>
      <c r="Z102" s="154">
        <v>0.8</v>
      </c>
      <c r="AA102" s="153">
        <v>0.8</v>
      </c>
      <c r="AB102" s="153">
        <v>0.8</v>
      </c>
      <c r="AC102" s="153">
        <v>0.8</v>
      </c>
      <c r="AD102" s="153">
        <v>0.8</v>
      </c>
      <c r="AE102" s="153">
        <v>0.8</v>
      </c>
      <c r="AF102" s="153">
        <v>0.8</v>
      </c>
      <c r="AG102" s="290"/>
      <c r="AH102" s="289">
        <v>7</v>
      </c>
      <c r="AI102" s="288"/>
      <c r="AJ102" s="289" t="s">
        <v>403</v>
      </c>
      <c r="AK102" s="289"/>
      <c r="AL102" s="289"/>
      <c r="AM102" s="289"/>
      <c r="AN102" s="289"/>
      <c r="AO102" s="289"/>
      <c r="AP102" s="289" t="s">
        <v>403</v>
      </c>
      <c r="AQ102" s="289" t="s">
        <v>403</v>
      </c>
      <c r="AR102" s="289" t="s">
        <v>403</v>
      </c>
      <c r="AS102" s="296" t="s">
        <v>403</v>
      </c>
      <c r="AT102" s="296" t="s">
        <v>403</v>
      </c>
      <c r="AU102" s="296" t="s">
        <v>403</v>
      </c>
      <c r="AV102" s="296" t="s">
        <v>403</v>
      </c>
      <c r="AW102" s="296" t="s">
        <v>403</v>
      </c>
      <c r="AX102" s="296" t="s">
        <v>403</v>
      </c>
      <c r="AY102" s="296" t="s">
        <v>403</v>
      </c>
      <c r="AZ102" s="296" t="s">
        <v>403</v>
      </c>
      <c r="BA102" s="296" t="s">
        <v>403</v>
      </c>
      <c r="BB102" s="289" t="s">
        <v>403</v>
      </c>
      <c r="BC102" s="289" t="s">
        <v>403</v>
      </c>
      <c r="BD102" s="289" t="s">
        <v>403</v>
      </c>
      <c r="BE102" s="289" t="s">
        <v>403</v>
      </c>
      <c r="BF102" s="289" t="s">
        <v>403</v>
      </c>
      <c r="BG102" s="289" t="s">
        <v>403</v>
      </c>
      <c r="BH102" s="289" t="s">
        <v>403</v>
      </c>
      <c r="BI102" s="289" t="s">
        <v>403</v>
      </c>
      <c r="BJ102" s="289" t="s">
        <v>403</v>
      </c>
      <c r="BK102" s="296" t="s">
        <v>403</v>
      </c>
      <c r="BL102" s="296" t="s">
        <v>403</v>
      </c>
      <c r="BM102" s="296" t="s">
        <v>403</v>
      </c>
      <c r="BN102" s="296" t="s">
        <v>403</v>
      </c>
      <c r="BO102" s="296" t="s">
        <v>403</v>
      </c>
      <c r="BP102" s="296" t="s">
        <v>403</v>
      </c>
      <c r="BQ102" s="296" t="s">
        <v>403</v>
      </c>
      <c r="BR102" s="296" t="s">
        <v>403</v>
      </c>
      <c r="BS102" s="296" t="s">
        <v>403</v>
      </c>
      <c r="CC102" s="159"/>
      <c r="CD102" s="159"/>
      <c r="CE102" s="159"/>
      <c r="CF102" s="159"/>
      <c r="CG102" s="159"/>
      <c r="CH102" s="159"/>
      <c r="CI102" s="159"/>
      <c r="CJ102" s="159"/>
      <c r="CK102" s="159"/>
      <c r="CL102" s="160"/>
      <c r="CM102" s="160"/>
      <c r="CN102" s="160"/>
      <c r="CO102" s="160"/>
      <c r="CP102" s="160"/>
      <c r="CQ102" s="160"/>
      <c r="CR102" s="160"/>
      <c r="CS102" s="160"/>
      <c r="CT102" s="160"/>
      <c r="CU102" s="159"/>
      <c r="CV102" s="159"/>
      <c r="CW102" s="159"/>
      <c r="CX102" s="159"/>
      <c r="CY102" s="159"/>
      <c r="CZ102" s="159"/>
      <c r="DA102" s="159"/>
      <c r="DB102" s="159"/>
      <c r="DC102" s="159"/>
    </row>
    <row r="103" spans="1:107">
      <c r="A103" s="293" t="s">
        <v>792</v>
      </c>
      <c r="B103" s="293" t="s">
        <v>791</v>
      </c>
      <c r="C103" s="292" t="s">
        <v>546</v>
      </c>
      <c r="D103" s="292" t="s">
        <v>500</v>
      </c>
      <c r="E103" s="158">
        <v>0.8</v>
      </c>
      <c r="F103" s="155">
        <v>0.5323</v>
      </c>
      <c r="G103" s="157">
        <v>100</v>
      </c>
      <c r="H103" s="155">
        <v>59.708250428437964</v>
      </c>
      <c r="I103" s="290"/>
      <c r="J103" s="156">
        <v>1</v>
      </c>
      <c r="K103" s="155">
        <v>39.728377128821904</v>
      </c>
      <c r="L103" s="155">
        <v>31.782701703057526</v>
      </c>
      <c r="M103" s="290"/>
      <c r="N103" s="294"/>
      <c r="O103" s="290"/>
      <c r="P103" s="289" t="s">
        <v>403</v>
      </c>
      <c r="Q103" s="290"/>
      <c r="R103" s="290"/>
      <c r="S103" s="290"/>
      <c r="T103" s="290"/>
      <c r="U103" s="289" t="s">
        <v>403</v>
      </c>
      <c r="V103" s="290"/>
      <c r="W103" s="290"/>
      <c r="X103" s="290"/>
      <c r="Y103" s="289"/>
      <c r="Z103" s="154">
        <v>0.8</v>
      </c>
      <c r="AA103" s="153">
        <v>0.8</v>
      </c>
      <c r="AB103" s="153">
        <v>0.8</v>
      </c>
      <c r="AC103" s="153">
        <v>0.8</v>
      </c>
      <c r="AD103" s="153">
        <v>0.8</v>
      </c>
      <c r="AE103" s="153">
        <v>0.8</v>
      </c>
      <c r="AF103" s="153">
        <v>0.8</v>
      </c>
      <c r="AG103" s="290"/>
      <c r="AH103" s="289">
        <v>8</v>
      </c>
      <c r="AI103" s="288"/>
      <c r="AJ103" s="289" t="s">
        <v>403</v>
      </c>
      <c r="AK103" s="289" t="s">
        <v>403</v>
      </c>
      <c r="AL103" s="289" t="s">
        <v>403</v>
      </c>
      <c r="AM103" s="289" t="s">
        <v>403</v>
      </c>
      <c r="AN103" s="289" t="s">
        <v>403</v>
      </c>
      <c r="AO103" s="289" t="s">
        <v>403</v>
      </c>
      <c r="AP103" s="289" t="s">
        <v>403</v>
      </c>
      <c r="AQ103" s="289" t="s">
        <v>403</v>
      </c>
      <c r="AR103" s="289" t="s">
        <v>403</v>
      </c>
      <c r="AS103" s="296" t="s">
        <v>403</v>
      </c>
      <c r="AT103" s="296" t="s">
        <v>403</v>
      </c>
      <c r="AU103" s="296" t="s">
        <v>403</v>
      </c>
      <c r="AV103" s="296" t="s">
        <v>403</v>
      </c>
      <c r="AW103" s="296" t="s">
        <v>403</v>
      </c>
      <c r="AX103" s="296" t="s">
        <v>403</v>
      </c>
      <c r="AY103" s="296" t="s">
        <v>403</v>
      </c>
      <c r="AZ103" s="296" t="s">
        <v>403</v>
      </c>
      <c r="BA103" s="296" t="s">
        <v>403</v>
      </c>
      <c r="BB103" s="289" t="s">
        <v>403</v>
      </c>
      <c r="BC103" s="289" t="s">
        <v>403</v>
      </c>
      <c r="BD103" s="289" t="s">
        <v>403</v>
      </c>
      <c r="BE103" s="289" t="s">
        <v>403</v>
      </c>
      <c r="BF103" s="289" t="s">
        <v>403</v>
      </c>
      <c r="BG103" s="289" t="s">
        <v>403</v>
      </c>
      <c r="BH103" s="289" t="s">
        <v>403</v>
      </c>
      <c r="BI103" s="289" t="s">
        <v>403</v>
      </c>
      <c r="BJ103" s="289" t="s">
        <v>403</v>
      </c>
      <c r="BK103" s="296" t="s">
        <v>403</v>
      </c>
      <c r="BL103" s="296" t="s">
        <v>403</v>
      </c>
      <c r="BM103" s="296" t="s">
        <v>403</v>
      </c>
      <c r="BN103" s="296" t="s">
        <v>403</v>
      </c>
      <c r="BO103" s="296" t="s">
        <v>403</v>
      </c>
      <c r="BP103" s="296" t="s">
        <v>403</v>
      </c>
      <c r="BQ103" s="296" t="s">
        <v>403</v>
      </c>
      <c r="BR103" s="296" t="s">
        <v>403</v>
      </c>
      <c r="BS103" s="296" t="s">
        <v>403</v>
      </c>
      <c r="CC103" s="159"/>
      <c r="CD103" s="159"/>
      <c r="CE103" s="159"/>
      <c r="CF103" s="159"/>
      <c r="CG103" s="159"/>
      <c r="CH103" s="159"/>
      <c r="CI103" s="159"/>
      <c r="CJ103" s="159"/>
      <c r="CK103" s="159"/>
      <c r="CL103" s="160"/>
      <c r="CM103" s="160"/>
      <c r="CN103" s="160"/>
      <c r="CO103" s="160"/>
      <c r="CP103" s="160"/>
      <c r="CQ103" s="160"/>
      <c r="CR103" s="160"/>
      <c r="CS103" s="160"/>
      <c r="CT103" s="160"/>
      <c r="CU103" s="159"/>
      <c r="CV103" s="159"/>
      <c r="CW103" s="159"/>
      <c r="CX103" s="159"/>
      <c r="CY103" s="159"/>
      <c r="CZ103" s="159"/>
      <c r="DA103" s="159"/>
      <c r="DB103" s="159"/>
      <c r="DC103" s="159"/>
    </row>
    <row r="104" spans="1:107">
      <c r="A104" s="293" t="s">
        <v>790</v>
      </c>
      <c r="B104" s="293" t="s">
        <v>789</v>
      </c>
      <c r="C104" s="292" t="s">
        <v>546</v>
      </c>
      <c r="D104" s="292" t="s">
        <v>499</v>
      </c>
      <c r="E104" s="158">
        <v>0.76</v>
      </c>
      <c r="F104" s="155">
        <v>0.6845</v>
      </c>
      <c r="G104" s="157">
        <v>100</v>
      </c>
      <c r="H104" s="155">
        <v>0.30022079814423375</v>
      </c>
      <c r="I104" s="290"/>
      <c r="J104" s="156">
        <v>1</v>
      </c>
      <c r="K104" s="155">
        <v>0.2703962320128</v>
      </c>
      <c r="L104" s="155">
        <v>0.205501136329728</v>
      </c>
      <c r="M104" s="290"/>
      <c r="N104" s="294"/>
      <c r="O104" s="290"/>
      <c r="P104" s="289" t="s">
        <v>403</v>
      </c>
      <c r="Q104" s="290"/>
      <c r="R104" s="290"/>
      <c r="S104" s="290"/>
      <c r="T104" s="290"/>
      <c r="U104" s="289" t="s">
        <v>403</v>
      </c>
      <c r="V104" s="290"/>
      <c r="W104" s="290"/>
      <c r="X104" s="290"/>
      <c r="Y104" s="289"/>
      <c r="Z104" s="154">
        <v>0.76</v>
      </c>
      <c r="AA104" s="153">
        <v>0.76</v>
      </c>
      <c r="AB104" s="153">
        <v>0.76</v>
      </c>
      <c r="AC104" s="153">
        <v>0.76</v>
      </c>
      <c r="AD104" s="153">
        <v>0.76</v>
      </c>
      <c r="AE104" s="153">
        <v>0.76</v>
      </c>
      <c r="AF104" s="153">
        <v>0.76</v>
      </c>
      <c r="AG104" s="290"/>
      <c r="AH104" s="289">
        <v>9</v>
      </c>
      <c r="AI104" s="288"/>
      <c r="AJ104" s="289" t="s">
        <v>403</v>
      </c>
      <c r="AK104" s="289" t="s">
        <v>403</v>
      </c>
      <c r="AL104" s="289" t="s">
        <v>403</v>
      </c>
      <c r="AM104" s="289" t="s">
        <v>403</v>
      </c>
      <c r="AN104" s="289" t="s">
        <v>403</v>
      </c>
      <c r="AO104" s="289" t="s">
        <v>403</v>
      </c>
      <c r="AP104" s="289" t="s">
        <v>403</v>
      </c>
      <c r="AQ104" s="289" t="s">
        <v>403</v>
      </c>
      <c r="AR104" s="289" t="s">
        <v>403</v>
      </c>
      <c r="AS104" s="296" t="s">
        <v>403</v>
      </c>
      <c r="AV104" s="296" t="s">
        <v>403</v>
      </c>
      <c r="AW104" s="296" t="s">
        <v>403</v>
      </c>
      <c r="AX104" s="296" t="s">
        <v>403</v>
      </c>
      <c r="AY104" s="296" t="s">
        <v>403</v>
      </c>
      <c r="AZ104" s="296" t="s">
        <v>403</v>
      </c>
      <c r="BA104" s="296" t="s">
        <v>403</v>
      </c>
      <c r="BB104" s="289" t="s">
        <v>403</v>
      </c>
      <c r="BC104" s="289" t="s">
        <v>403</v>
      </c>
      <c r="BD104" s="289" t="s">
        <v>403</v>
      </c>
      <c r="BE104" s="289" t="s">
        <v>403</v>
      </c>
      <c r="BF104" s="289" t="s">
        <v>403</v>
      </c>
      <c r="BG104" s="289" t="s">
        <v>403</v>
      </c>
      <c r="BH104" s="289" t="s">
        <v>403</v>
      </c>
      <c r="BI104" s="289" t="s">
        <v>403</v>
      </c>
      <c r="BJ104" s="289" t="s">
        <v>403</v>
      </c>
      <c r="BK104" s="296" t="s">
        <v>403</v>
      </c>
      <c r="BL104" s="296" t="s">
        <v>403</v>
      </c>
      <c r="BM104" s="296" t="s">
        <v>403</v>
      </c>
      <c r="BN104" s="296" t="s">
        <v>403</v>
      </c>
      <c r="BO104" s="296" t="s">
        <v>403</v>
      </c>
      <c r="BP104" s="296" t="s">
        <v>403</v>
      </c>
      <c r="BQ104" s="296" t="s">
        <v>403</v>
      </c>
      <c r="BR104" s="296" t="s">
        <v>403</v>
      </c>
      <c r="BS104" s="296" t="s">
        <v>403</v>
      </c>
      <c r="BT104" s="160"/>
      <c r="BU104" s="160"/>
      <c r="BV104" s="160"/>
      <c r="BW104" s="160"/>
      <c r="BX104" s="160"/>
      <c r="BY104" s="160"/>
      <c r="BZ104" s="160"/>
      <c r="CA104" s="160"/>
      <c r="CB104" s="160"/>
      <c r="CC104" s="159"/>
      <c r="CD104" s="159"/>
      <c r="CE104" s="159"/>
      <c r="CF104" s="159"/>
      <c r="CG104" s="159"/>
      <c r="CH104" s="159"/>
      <c r="CI104" s="159"/>
      <c r="CJ104" s="159"/>
      <c r="CK104" s="159"/>
      <c r="CL104" s="160"/>
      <c r="CM104" s="160"/>
      <c r="CN104" s="160"/>
      <c r="CO104" s="160"/>
      <c r="CP104" s="160"/>
      <c r="CQ104" s="160"/>
      <c r="CR104" s="160"/>
      <c r="CS104" s="160"/>
      <c r="CT104" s="160"/>
      <c r="CU104" s="159"/>
      <c r="CV104" s="159"/>
      <c r="CW104" s="159"/>
      <c r="CX104" s="159"/>
      <c r="CY104" s="159"/>
      <c r="CZ104" s="159"/>
      <c r="DA104" s="159"/>
      <c r="DB104" s="159"/>
      <c r="DC104" s="159"/>
    </row>
    <row r="105" spans="1:107">
      <c r="A105" s="293" t="s">
        <v>561</v>
      </c>
      <c r="B105" s="293"/>
      <c r="C105" s="293"/>
      <c r="D105" s="293"/>
      <c r="E105" s="293"/>
      <c r="F105" s="293"/>
      <c r="G105" s="293"/>
      <c r="H105" s="293"/>
      <c r="I105" s="293"/>
      <c r="J105" s="293"/>
      <c r="K105" s="293"/>
      <c r="L105" s="293"/>
      <c r="M105" s="290"/>
      <c r="N105" s="294"/>
      <c r="O105" s="290"/>
      <c r="P105" s="289" t="s">
        <v>403</v>
      </c>
      <c r="Q105" s="290"/>
      <c r="R105" s="290"/>
      <c r="S105" s="290"/>
      <c r="T105" s="290"/>
      <c r="U105" s="289" t="s">
        <v>403</v>
      </c>
      <c r="V105" s="290"/>
      <c r="W105" s="290"/>
      <c r="X105" s="290"/>
      <c r="Y105" s="289"/>
      <c r="Z105" s="289" t="s">
        <v>403</v>
      </c>
      <c r="AA105" s="290"/>
      <c r="AB105" s="290"/>
      <c r="AC105" s="290"/>
      <c r="AD105" s="290"/>
      <c r="AE105" s="290"/>
      <c r="AF105" s="290"/>
      <c r="AG105" s="290"/>
      <c r="AH105" s="289">
        <v>10</v>
      </c>
      <c r="AI105" s="288"/>
      <c r="AJ105" s="289" t="s">
        <v>403</v>
      </c>
      <c r="AK105" s="289" t="s">
        <v>403</v>
      </c>
      <c r="AL105" s="289" t="s">
        <v>403</v>
      </c>
      <c r="AM105" s="289" t="s">
        <v>403</v>
      </c>
      <c r="AN105" s="289" t="s">
        <v>403</v>
      </c>
      <c r="AO105" s="289" t="s">
        <v>403</v>
      </c>
      <c r="AP105" s="289" t="s">
        <v>403</v>
      </c>
      <c r="AQ105" s="289" t="s">
        <v>403</v>
      </c>
      <c r="AR105" s="289" t="s">
        <v>403</v>
      </c>
      <c r="AS105" s="296" t="s">
        <v>403</v>
      </c>
      <c r="AV105" s="296" t="s">
        <v>403</v>
      </c>
      <c r="AW105" s="296" t="s">
        <v>403</v>
      </c>
      <c r="AX105" s="296" t="s">
        <v>403</v>
      </c>
      <c r="AY105" s="296" t="s">
        <v>403</v>
      </c>
      <c r="AZ105" s="296" t="s">
        <v>403</v>
      </c>
      <c r="BA105" s="296" t="s">
        <v>403</v>
      </c>
      <c r="BB105" s="289" t="s">
        <v>403</v>
      </c>
      <c r="BC105" s="289" t="s">
        <v>403</v>
      </c>
      <c r="BD105" s="289" t="s">
        <v>403</v>
      </c>
      <c r="BE105" s="289" t="s">
        <v>403</v>
      </c>
      <c r="BF105" s="289" t="s">
        <v>403</v>
      </c>
      <c r="BG105" s="289" t="s">
        <v>403</v>
      </c>
      <c r="BH105" s="289" t="s">
        <v>403</v>
      </c>
      <c r="BI105" s="289" t="s">
        <v>403</v>
      </c>
      <c r="BJ105" s="289" t="s">
        <v>403</v>
      </c>
      <c r="BK105" s="296" t="s">
        <v>403</v>
      </c>
      <c r="BL105" s="296" t="s">
        <v>403</v>
      </c>
      <c r="BM105" s="296" t="s">
        <v>403</v>
      </c>
      <c r="BN105" s="296" t="s">
        <v>403</v>
      </c>
      <c r="BO105" s="296" t="s">
        <v>403</v>
      </c>
      <c r="BP105" s="296" t="s">
        <v>403</v>
      </c>
      <c r="BQ105" s="296" t="s">
        <v>403</v>
      </c>
      <c r="BR105" s="296" t="s">
        <v>403</v>
      </c>
      <c r="BS105" s="296" t="s">
        <v>403</v>
      </c>
      <c r="BT105" s="168"/>
      <c r="BU105" s="168"/>
      <c r="BV105" s="168"/>
      <c r="BW105" s="168"/>
      <c r="BX105" s="168"/>
      <c r="BY105" s="168"/>
      <c r="BZ105" s="168"/>
      <c r="CA105" s="168"/>
      <c r="CB105" s="168"/>
      <c r="CC105" s="167"/>
      <c r="CD105" s="167"/>
      <c r="CE105" s="167"/>
      <c r="CF105" s="167"/>
      <c r="CG105" s="167"/>
      <c r="CH105" s="167"/>
      <c r="CI105" s="167"/>
      <c r="CJ105" s="167"/>
      <c r="CK105" s="167"/>
      <c r="CL105" s="168"/>
      <c r="CM105" s="168"/>
      <c r="CN105" s="168"/>
      <c r="CO105" s="168"/>
      <c r="CP105" s="168"/>
      <c r="CQ105" s="168"/>
      <c r="CR105" s="168"/>
      <c r="CS105" s="168"/>
      <c r="CT105" s="168"/>
      <c r="CU105" s="167"/>
      <c r="CV105" s="167"/>
      <c r="CW105" s="167"/>
      <c r="CX105" s="167"/>
      <c r="CY105" s="167"/>
      <c r="CZ105" s="167"/>
      <c r="DA105" s="167"/>
      <c r="DB105" s="167"/>
      <c r="DC105" s="167"/>
    </row>
    <row r="106" spans="1:107">
      <c r="A106" s="293" t="s">
        <v>788</v>
      </c>
      <c r="B106" s="293" t="s">
        <v>787</v>
      </c>
      <c r="C106" s="292" t="s">
        <v>558</v>
      </c>
      <c r="D106" s="292" t="s">
        <v>498</v>
      </c>
      <c r="E106" s="158">
        <v>0.64</v>
      </c>
      <c r="F106" s="155">
        <v>0.56299999999999994</v>
      </c>
      <c r="G106" s="157">
        <v>100</v>
      </c>
      <c r="H106" s="155">
        <v>60.56965342806393</v>
      </c>
      <c r="J106" s="156">
        <v>1</v>
      </c>
      <c r="K106" s="155">
        <v>53.282366999999986</v>
      </c>
      <c r="L106" s="155">
        <v>34.100714879999991</v>
      </c>
      <c r="M106" s="290"/>
      <c r="N106" s="294"/>
      <c r="O106" s="290"/>
      <c r="P106" s="286">
        <v>0.94093630337573975</v>
      </c>
      <c r="Q106" s="153">
        <v>0.99093630337573979</v>
      </c>
      <c r="R106" s="153">
        <v>1</v>
      </c>
      <c r="S106" s="153">
        <v>1</v>
      </c>
      <c r="T106" s="290"/>
      <c r="U106" s="154">
        <v>0.94093630337573975</v>
      </c>
      <c r="V106" s="153">
        <v>0.56456178202544383</v>
      </c>
      <c r="W106" s="153">
        <v>0.37637452135029592</v>
      </c>
      <c r="X106" s="153">
        <v>0.18818726067514796</v>
      </c>
      <c r="Y106" s="289"/>
      <c r="Z106" s="154">
        <v>0.64</v>
      </c>
      <c r="AA106" s="153">
        <v>0.64</v>
      </c>
      <c r="AB106" s="153">
        <v>0.64</v>
      </c>
      <c r="AC106" s="153">
        <v>0.64</v>
      </c>
      <c r="AD106" s="153">
        <v>0.64</v>
      </c>
      <c r="AE106" s="153">
        <v>0.64</v>
      </c>
      <c r="AF106" s="153">
        <v>0.64</v>
      </c>
      <c r="AG106" s="290"/>
      <c r="AH106" s="289">
        <v>11</v>
      </c>
      <c r="AI106" s="288" t="s">
        <v>1039</v>
      </c>
      <c r="AJ106" s="308">
        <v>0.94093630337573986</v>
      </c>
      <c r="AK106" s="286">
        <v>0.94093630337573986</v>
      </c>
      <c r="AL106" s="286">
        <v>0.94093630337573986</v>
      </c>
      <c r="AM106" s="286">
        <v>0.94093630337573986</v>
      </c>
      <c r="AN106" s="286">
        <v>0.94093630337573986</v>
      </c>
      <c r="AO106" s="286">
        <v>0.94093630337573986</v>
      </c>
      <c r="AP106" s="286">
        <v>0.94093630337573986</v>
      </c>
      <c r="AQ106" s="286">
        <v>0.94093630337573986</v>
      </c>
      <c r="AR106" s="286">
        <v>0.94093630337573986</v>
      </c>
      <c r="AS106" s="307">
        <v>0.94093630337573986</v>
      </c>
      <c r="AT106" s="285">
        <v>0.94093630337573986</v>
      </c>
      <c r="AU106" s="285">
        <v>0.94093630337573986</v>
      </c>
      <c r="AV106" s="285">
        <v>0.94093630337573986</v>
      </c>
      <c r="AW106" s="285">
        <v>0.94093630337573986</v>
      </c>
      <c r="AX106" s="285">
        <v>0.94093630337573986</v>
      </c>
      <c r="AY106" s="285">
        <v>0.94093630337573986</v>
      </c>
      <c r="AZ106" s="285">
        <v>0.94093630337573986</v>
      </c>
      <c r="BA106" s="285">
        <v>0.94093630337573986</v>
      </c>
      <c r="BB106" s="177">
        <v>0.94093630337573986</v>
      </c>
      <c r="BC106" s="177">
        <v>0.94093630337573986</v>
      </c>
      <c r="BD106" s="177">
        <v>0.94093630337573986</v>
      </c>
      <c r="BE106" s="177">
        <v>0.94093630337573986</v>
      </c>
      <c r="BF106" s="177">
        <v>0.94093630337573986</v>
      </c>
      <c r="BG106" s="177">
        <v>0.94093630337573986</v>
      </c>
      <c r="BH106" s="177">
        <v>0.94093630337573986</v>
      </c>
      <c r="BI106" s="177">
        <v>0.94093630337573986</v>
      </c>
      <c r="BJ106" s="177">
        <v>0.94093630337573986</v>
      </c>
      <c r="BK106" s="285">
        <v>0.94093630337573986</v>
      </c>
      <c r="BL106" s="285">
        <v>0.94093630337573986</v>
      </c>
      <c r="BM106" s="285">
        <v>0.94093630337573986</v>
      </c>
      <c r="BN106" s="285">
        <v>0.94093630337573986</v>
      </c>
      <c r="BO106" s="285">
        <v>0.94093630337573986</v>
      </c>
      <c r="BP106" s="285">
        <v>0.94093630337573986</v>
      </c>
      <c r="BQ106" s="285">
        <v>0.94093630337573986</v>
      </c>
      <c r="BR106" s="285">
        <v>0.94093630337573986</v>
      </c>
      <c r="BS106" s="285">
        <v>0.94093630337573986</v>
      </c>
      <c r="BT106" s="251">
        <v>0.64022400510231114</v>
      </c>
      <c r="BU106" s="385">
        <v>0.64069135279104783</v>
      </c>
      <c r="BV106" s="385">
        <v>0.64144256593763005</v>
      </c>
      <c r="BW106" s="385">
        <v>0.64248678290760342</v>
      </c>
      <c r="BX106" s="385">
        <v>0.64367912468360744</v>
      </c>
      <c r="BY106" s="385">
        <v>0.64476988832074622</v>
      </c>
      <c r="BZ106" s="385">
        <v>0.64558309357480281</v>
      </c>
      <c r="CA106" s="385">
        <v>0.6461016007575977</v>
      </c>
      <c r="CB106" s="385">
        <v>0.64639999999999997</v>
      </c>
      <c r="CC106" s="159">
        <v>0.6433600765346662</v>
      </c>
      <c r="CD106" s="159">
        <v>0.65037029186571771</v>
      </c>
      <c r="CE106" s="159">
        <v>0.66163848906445089</v>
      </c>
      <c r="CF106" s="159">
        <v>0.67730174361405104</v>
      </c>
      <c r="CG106" s="159">
        <v>0.69518687025411108</v>
      </c>
      <c r="CH106" s="159">
        <v>0.7115483248111929</v>
      </c>
      <c r="CI106" s="159">
        <v>0.72374640362204334</v>
      </c>
      <c r="CJ106" s="159">
        <v>0.73152401136396494</v>
      </c>
      <c r="CK106" s="159">
        <v>0.73599999999999999</v>
      </c>
      <c r="CL106" s="160">
        <v>0.6467201530693325</v>
      </c>
      <c r="CM106" s="160">
        <v>0.66074058373143563</v>
      </c>
      <c r="CN106" s="160">
        <v>0.68327697812890165</v>
      </c>
      <c r="CO106" s="160">
        <v>0.71460348722810196</v>
      </c>
      <c r="CP106" s="160">
        <v>0.75037374050822236</v>
      </c>
      <c r="CQ106" s="160">
        <v>0.78309664962238568</v>
      </c>
      <c r="CR106" s="160">
        <v>0.80749280724408679</v>
      </c>
      <c r="CS106" s="160">
        <v>0.82304802272792987</v>
      </c>
      <c r="CT106" s="160">
        <v>0.83200000000000007</v>
      </c>
      <c r="CU106" s="159">
        <v>0.64896020409244326</v>
      </c>
      <c r="CV106" s="159">
        <v>0.66765411164191402</v>
      </c>
      <c r="CW106" s="178">
        <v>0.69770263750520212</v>
      </c>
      <c r="CX106" s="178">
        <v>0.73947131630413609</v>
      </c>
      <c r="CY106" s="178">
        <v>0.78716498734429652</v>
      </c>
      <c r="CZ106" s="159">
        <v>0.83079553282984764</v>
      </c>
      <c r="DA106" s="159">
        <v>0.86332374299211578</v>
      </c>
      <c r="DB106" s="159">
        <v>0.88406403030390646</v>
      </c>
      <c r="DC106" s="159">
        <v>0.89599999999999991</v>
      </c>
    </row>
    <row r="107" spans="1:107">
      <c r="A107" s="293" t="s">
        <v>786</v>
      </c>
      <c r="B107" s="293" t="s">
        <v>785</v>
      </c>
      <c r="C107" s="292" t="s">
        <v>555</v>
      </c>
      <c r="D107" s="292" t="s">
        <v>498</v>
      </c>
      <c r="E107" s="158">
        <v>0.72</v>
      </c>
      <c r="F107" s="155">
        <v>0.56299999999999994</v>
      </c>
      <c r="G107" s="157">
        <v>100</v>
      </c>
      <c r="H107" s="155">
        <v>3.7086266429840142</v>
      </c>
      <c r="J107" s="156">
        <v>1</v>
      </c>
      <c r="K107" s="155">
        <v>2.89994</v>
      </c>
      <c r="L107" s="155">
        <v>2.0879567999999997</v>
      </c>
      <c r="M107" s="290"/>
      <c r="N107" s="294"/>
      <c r="O107" s="290"/>
      <c r="P107" s="286">
        <v>5.76127028396256E-2</v>
      </c>
      <c r="Q107" s="153">
        <v>0.1076127028396256</v>
      </c>
      <c r="R107" s="153">
        <v>0.30761270283962561</v>
      </c>
      <c r="S107" s="153">
        <v>0.55761270283962561</v>
      </c>
      <c r="T107" s="290"/>
      <c r="U107" s="154">
        <v>5.76127028396256E-2</v>
      </c>
      <c r="V107" s="295">
        <v>5.76127028396256E-2</v>
      </c>
      <c r="W107" s="295">
        <v>5.76127028396256E-2</v>
      </c>
      <c r="X107" s="295">
        <v>5.76127028396256E-2</v>
      </c>
      <c r="Y107" s="289"/>
      <c r="Z107" s="154">
        <v>0.72</v>
      </c>
      <c r="AA107" s="153">
        <v>0.72</v>
      </c>
      <c r="AB107" s="153">
        <v>0.72</v>
      </c>
      <c r="AC107" s="153">
        <v>0.72</v>
      </c>
      <c r="AD107" s="153">
        <v>0.72</v>
      </c>
      <c r="AE107" s="153">
        <v>0.72</v>
      </c>
      <c r="AF107" s="153">
        <v>0.72</v>
      </c>
      <c r="AG107" s="290"/>
      <c r="AH107" s="289">
        <v>12</v>
      </c>
      <c r="AI107" s="288" t="s">
        <v>1040</v>
      </c>
      <c r="AJ107" s="308">
        <v>5.76127028396256E-2</v>
      </c>
      <c r="AK107" s="286">
        <v>5.76127028396256E-2</v>
      </c>
      <c r="AL107" s="286">
        <v>5.76127028396256E-2</v>
      </c>
      <c r="AM107" s="286">
        <v>5.76127028396256E-2</v>
      </c>
      <c r="AN107" s="286">
        <v>5.76127028396256E-2</v>
      </c>
      <c r="AO107" s="286">
        <v>5.76127028396256E-2</v>
      </c>
      <c r="AP107" s="286">
        <v>5.76127028396256E-2</v>
      </c>
      <c r="AQ107" s="286">
        <v>5.76127028396256E-2</v>
      </c>
      <c r="AR107" s="286">
        <v>5.76127028396256E-2</v>
      </c>
      <c r="AS107" s="378">
        <v>5.76127028396256E-2</v>
      </c>
      <c r="AT107" s="378">
        <v>5.76127028396256E-2</v>
      </c>
      <c r="AU107" s="378">
        <v>5.76127028396256E-2</v>
      </c>
      <c r="AV107" s="378">
        <v>5.76127028396256E-2</v>
      </c>
      <c r="AW107" s="378">
        <v>5.76127028396256E-2</v>
      </c>
      <c r="AX107" s="378">
        <v>5.76127028396256E-2</v>
      </c>
      <c r="AY107" s="378">
        <v>5.76127028396256E-2</v>
      </c>
      <c r="AZ107" s="378">
        <v>5.76127028396256E-2</v>
      </c>
      <c r="BA107" s="378">
        <v>5.76127028396256E-2</v>
      </c>
      <c r="BB107" s="177">
        <v>5.76127028396256E-2</v>
      </c>
      <c r="BC107" s="177">
        <v>5.76127028396256E-2</v>
      </c>
      <c r="BD107" s="177">
        <v>5.76127028396256E-2</v>
      </c>
      <c r="BE107" s="177">
        <v>5.76127028396256E-2</v>
      </c>
      <c r="BF107" s="177">
        <v>5.76127028396256E-2</v>
      </c>
      <c r="BG107" s="177">
        <v>5.76127028396256E-2</v>
      </c>
      <c r="BH107" s="177">
        <v>5.76127028396256E-2</v>
      </c>
      <c r="BI107" s="177">
        <v>5.76127028396256E-2</v>
      </c>
      <c r="BJ107" s="177">
        <v>5.76127028396256E-2</v>
      </c>
      <c r="BK107" s="285">
        <v>5.76127028396256E-2</v>
      </c>
      <c r="BL107" s="285">
        <v>5.76127028396256E-2</v>
      </c>
      <c r="BM107" s="285">
        <v>5.76127028396256E-2</v>
      </c>
      <c r="BN107" s="285">
        <v>5.76127028396256E-2</v>
      </c>
      <c r="BO107" s="285">
        <v>5.76127028396256E-2</v>
      </c>
      <c r="BP107" s="285">
        <v>5.76127028396256E-2</v>
      </c>
      <c r="BQ107" s="285">
        <v>5.76127028396256E-2</v>
      </c>
      <c r="BR107" s="285">
        <v>5.76127028396256E-2</v>
      </c>
      <c r="BS107" s="285">
        <v>5.76127028396256E-2</v>
      </c>
      <c r="BT107" s="385">
        <v>0.72025200574009995</v>
      </c>
      <c r="BU107" s="385">
        <v>0.72077777188992875</v>
      </c>
      <c r="BV107" s="385">
        <v>0.72162288667983376</v>
      </c>
      <c r="BW107" s="385">
        <v>0.72279763077105375</v>
      </c>
      <c r="BX107" s="385">
        <v>0.72413901526905833</v>
      </c>
      <c r="BY107" s="385">
        <v>0.72536612436083947</v>
      </c>
      <c r="BZ107" s="385">
        <v>0.72628098027165311</v>
      </c>
      <c r="CA107" s="385">
        <v>0.72686430085229736</v>
      </c>
      <c r="CB107" s="385">
        <v>0.72719999999999996</v>
      </c>
      <c r="CC107" s="381">
        <v>0.72378008610149946</v>
      </c>
      <c r="CD107" s="381">
        <v>0.73166657834893245</v>
      </c>
      <c r="CE107" s="381">
        <v>0.74434330019750716</v>
      </c>
      <c r="CF107" s="381">
        <v>0.76196446156580744</v>
      </c>
      <c r="CG107" s="381">
        <v>0.78208522903587496</v>
      </c>
      <c r="CH107" s="381">
        <v>0.80049186541259199</v>
      </c>
      <c r="CI107" s="381">
        <v>0.81421470407479868</v>
      </c>
      <c r="CJ107" s="381">
        <v>0.82296451278446048</v>
      </c>
      <c r="CK107" s="381">
        <v>0.82799999999999996</v>
      </c>
      <c r="CL107" s="382">
        <v>0.72756017220299896</v>
      </c>
      <c r="CM107" s="382">
        <v>0.74333315669786504</v>
      </c>
      <c r="CN107" s="382">
        <v>0.76868660039501435</v>
      </c>
      <c r="CO107" s="382">
        <v>0.80392892313161468</v>
      </c>
      <c r="CP107" s="382">
        <v>0.84417045807175017</v>
      </c>
      <c r="CQ107" s="382">
        <v>0.88098373082518389</v>
      </c>
      <c r="CR107" s="382">
        <v>0.90842940814959761</v>
      </c>
      <c r="CS107" s="382">
        <v>0.92592902556892098</v>
      </c>
      <c r="CT107" s="382">
        <v>0.93599999999999994</v>
      </c>
      <c r="CU107" s="381">
        <v>0.73008022960399865</v>
      </c>
      <c r="CV107" s="381">
        <v>0.75111087559715328</v>
      </c>
      <c r="CW107" s="383">
        <v>0.78491546719335237</v>
      </c>
      <c r="CX107" s="383">
        <v>0.83190523084215307</v>
      </c>
      <c r="CY107" s="383">
        <v>0.8855606107623335</v>
      </c>
      <c r="CZ107" s="381">
        <v>0.93464497443357852</v>
      </c>
      <c r="DA107" s="381">
        <v>0.97123921086613019</v>
      </c>
      <c r="DB107" s="381">
        <v>0.99457203409189476</v>
      </c>
      <c r="DC107" s="381">
        <v>1.008</v>
      </c>
    </row>
    <row r="108" spans="1:107">
      <c r="A108" s="293" t="s">
        <v>784</v>
      </c>
      <c r="B108" s="293" t="s">
        <v>783</v>
      </c>
      <c r="C108" s="292" t="s">
        <v>552</v>
      </c>
      <c r="D108" s="292" t="s">
        <v>498</v>
      </c>
      <c r="E108" s="158">
        <v>0.68</v>
      </c>
      <c r="F108" s="155">
        <v>0.56299999999999994</v>
      </c>
      <c r="G108" s="157">
        <v>100</v>
      </c>
      <c r="H108" s="155">
        <v>9.3324172049733561E-2</v>
      </c>
      <c r="J108" s="156">
        <v>1</v>
      </c>
      <c r="K108" s="155">
        <v>7.7266924799999984E-2</v>
      </c>
      <c r="L108" s="155">
        <v>5.254150886399999E-2</v>
      </c>
      <c r="M108" s="290"/>
      <c r="N108" s="294"/>
      <c r="O108" s="290"/>
      <c r="P108" s="286">
        <v>1.4497705780728732E-3</v>
      </c>
      <c r="Q108" s="153">
        <v>5.1449770578072873E-2</v>
      </c>
      <c r="R108" s="153">
        <v>0.25144977057807288</v>
      </c>
      <c r="S108" s="153">
        <v>0.50144977057807283</v>
      </c>
      <c r="T108" s="290"/>
      <c r="U108" s="154">
        <v>1.4497705780728732E-3</v>
      </c>
      <c r="V108" s="153">
        <v>8.6986234684372388E-4</v>
      </c>
      <c r="W108" s="153">
        <v>5.7990823122914929E-4</v>
      </c>
      <c r="X108" s="153">
        <v>2.8995411561457465E-4</v>
      </c>
      <c r="Y108" s="290"/>
      <c r="Z108" s="154">
        <v>0.68</v>
      </c>
      <c r="AA108" s="153">
        <v>0.68</v>
      </c>
      <c r="AB108" s="153">
        <v>0.68</v>
      </c>
      <c r="AC108" s="153">
        <v>0.68</v>
      </c>
      <c r="AD108" s="153">
        <v>0.68</v>
      </c>
      <c r="AE108" s="153">
        <v>0.68</v>
      </c>
      <c r="AF108" s="153">
        <v>0.68</v>
      </c>
      <c r="AG108" s="290"/>
      <c r="AH108" s="289">
        <v>13</v>
      </c>
      <c r="AI108" s="288" t="s">
        <v>1041</v>
      </c>
      <c r="AJ108" s="308">
        <v>1.4497705780728732E-3</v>
      </c>
      <c r="AK108" s="286">
        <v>1.4497705780728732E-3</v>
      </c>
      <c r="AL108" s="286">
        <v>1.4497705780728732E-3</v>
      </c>
      <c r="AM108" s="286">
        <v>1.4497705780728732E-3</v>
      </c>
      <c r="AN108" s="286">
        <v>1.4497705780728732E-3</v>
      </c>
      <c r="AO108" s="286">
        <v>1.4497705780728732E-3</v>
      </c>
      <c r="AP108" s="286">
        <v>1.4497705780728732E-3</v>
      </c>
      <c r="AQ108" s="286">
        <v>1.4497705780728732E-3</v>
      </c>
      <c r="AR108" s="286">
        <v>1.4497705780728732E-3</v>
      </c>
      <c r="AS108" s="307">
        <v>1.4497705780728732E-3</v>
      </c>
      <c r="AT108" s="285">
        <v>1.4497705780728732E-3</v>
      </c>
      <c r="AU108" s="285">
        <v>1.4497705780728732E-3</v>
      </c>
      <c r="AV108" s="285">
        <v>1.4497705780728732E-3</v>
      </c>
      <c r="AW108" s="285">
        <v>1.4497705780728732E-3</v>
      </c>
      <c r="AX108" s="285">
        <v>1.4497705780728732E-3</v>
      </c>
      <c r="AY108" s="285">
        <v>1.4497705780728732E-3</v>
      </c>
      <c r="AZ108" s="285">
        <v>1.4497705780728732E-3</v>
      </c>
      <c r="BA108" s="285">
        <v>1.4497705780728732E-3</v>
      </c>
      <c r="BB108" s="177">
        <v>1.4497705780728732E-3</v>
      </c>
      <c r="BC108" s="177">
        <v>1.4497705780728732E-3</v>
      </c>
      <c r="BD108" s="177">
        <v>1.4497705780728732E-3</v>
      </c>
      <c r="BE108" s="177">
        <v>1.4497705780728732E-3</v>
      </c>
      <c r="BF108" s="177">
        <v>1.4497705780728732E-3</v>
      </c>
      <c r="BG108" s="177">
        <v>1.4497705780728732E-3</v>
      </c>
      <c r="BH108" s="177">
        <v>1.4497705780728732E-3</v>
      </c>
      <c r="BI108" s="177">
        <v>1.4497705780728732E-3</v>
      </c>
      <c r="BJ108" s="177">
        <v>1.4497705780728732E-3</v>
      </c>
      <c r="BK108" s="285">
        <v>1.4497705780728732E-3</v>
      </c>
      <c r="BL108" s="285">
        <v>1.4497705780728732E-3</v>
      </c>
      <c r="BM108" s="285">
        <v>1.4497705780728732E-3</v>
      </c>
      <c r="BN108" s="285">
        <v>1.4497705780728732E-3</v>
      </c>
      <c r="BO108" s="285">
        <v>1.4497705780728732E-3</v>
      </c>
      <c r="BP108" s="285">
        <v>1.4497705780728732E-3</v>
      </c>
      <c r="BQ108" s="285">
        <v>1.4497705780728732E-3</v>
      </c>
      <c r="BR108" s="285">
        <v>1.4497705780728732E-3</v>
      </c>
      <c r="BS108" s="285">
        <v>1.4497705780728732E-3</v>
      </c>
      <c r="BT108" s="385">
        <v>0.6802380054212056</v>
      </c>
      <c r="BU108" s="385">
        <v>0.68073456234048835</v>
      </c>
      <c r="BV108" s="385">
        <v>0.68153272630873196</v>
      </c>
      <c r="BW108" s="385">
        <v>0.68264220683932864</v>
      </c>
      <c r="BX108" s="385">
        <v>0.68390906997633294</v>
      </c>
      <c r="BY108" s="385">
        <v>0.6850680063407929</v>
      </c>
      <c r="BZ108" s="385">
        <v>0.68593203692322802</v>
      </c>
      <c r="CA108" s="385">
        <v>0.68648295080494759</v>
      </c>
      <c r="CB108" s="385">
        <v>0.68680000000000008</v>
      </c>
      <c r="CC108" s="381">
        <v>0.68357008131808294</v>
      </c>
      <c r="CD108" s="381">
        <v>0.69101843510732508</v>
      </c>
      <c r="CE108" s="381">
        <v>0.70299089463097908</v>
      </c>
      <c r="CF108" s="381">
        <v>0.7196331025899293</v>
      </c>
      <c r="CG108" s="381">
        <v>0.73863604964499308</v>
      </c>
      <c r="CH108" s="381">
        <v>0.7560200951118925</v>
      </c>
      <c r="CI108" s="381">
        <v>0.76898055384842112</v>
      </c>
      <c r="CJ108" s="381">
        <v>0.77724426207421282</v>
      </c>
      <c r="CK108" s="381">
        <v>0.78200000000000003</v>
      </c>
      <c r="CL108" s="382">
        <v>0.68714016263616584</v>
      </c>
      <c r="CM108" s="382">
        <v>0.70203687021465033</v>
      </c>
      <c r="CN108" s="382">
        <v>0.725981789261958</v>
      </c>
      <c r="CO108" s="382">
        <v>0.75926620517985843</v>
      </c>
      <c r="CP108" s="382">
        <v>0.79727209928998632</v>
      </c>
      <c r="CQ108" s="382">
        <v>0.83204019022378484</v>
      </c>
      <c r="CR108" s="382">
        <v>0.85796110769684231</v>
      </c>
      <c r="CS108" s="382">
        <v>0.87448852414842548</v>
      </c>
      <c r="CT108" s="382">
        <v>0.88400000000000012</v>
      </c>
      <c r="CU108" s="381">
        <v>0.68952021684822107</v>
      </c>
      <c r="CV108" s="381">
        <v>0.70938249361953376</v>
      </c>
      <c r="CW108" s="383">
        <v>0.74130905234927735</v>
      </c>
      <c r="CX108" s="383">
        <v>0.78568827357314464</v>
      </c>
      <c r="CY108" s="383">
        <v>0.83636279905331512</v>
      </c>
      <c r="CZ108" s="381">
        <v>0.88272025363171314</v>
      </c>
      <c r="DA108" s="381">
        <v>0.9172814769291231</v>
      </c>
      <c r="DB108" s="381">
        <v>0.93931803219790067</v>
      </c>
      <c r="DC108" s="381">
        <v>0.95199999999999996</v>
      </c>
    </row>
    <row r="109" spans="1:107">
      <c r="A109" s="293" t="s">
        <v>782</v>
      </c>
      <c r="B109" s="293" t="s">
        <v>781</v>
      </c>
      <c r="C109" s="292" t="s">
        <v>549</v>
      </c>
      <c r="D109" s="292" t="s">
        <v>498</v>
      </c>
      <c r="E109" s="158">
        <v>0.72</v>
      </c>
      <c r="F109" s="155">
        <v>0.56299999999999994</v>
      </c>
      <c r="G109" s="157">
        <v>100</v>
      </c>
      <c r="H109" s="155">
        <v>7.873986500888099E-5</v>
      </c>
      <c r="J109" s="156">
        <v>1</v>
      </c>
      <c r="K109" s="155">
        <v>6.1570199999999995E-5</v>
      </c>
      <c r="L109" s="155">
        <v>4.4330543999999992E-5</v>
      </c>
      <c r="M109" s="290"/>
      <c r="N109" s="294"/>
      <c r="O109" s="290"/>
      <c r="P109" s="286">
        <v>1.2232065616448326E-6</v>
      </c>
      <c r="Q109" s="153">
        <v>5.0001223206561647E-2</v>
      </c>
      <c r="R109" s="153">
        <v>0.25000122320656165</v>
      </c>
      <c r="S109" s="153">
        <v>0.5000012232065616</v>
      </c>
      <c r="T109" s="290"/>
      <c r="U109" s="154">
        <v>1.2232065616448326E-6</v>
      </c>
      <c r="V109" s="153">
        <v>7.3392393698689956E-7</v>
      </c>
      <c r="W109" s="153">
        <v>4.8928262465793304E-7</v>
      </c>
      <c r="X109" s="153">
        <v>2.4464131232896652E-7</v>
      </c>
      <c r="Y109" s="290"/>
      <c r="Z109" s="154">
        <v>0.72</v>
      </c>
      <c r="AA109" s="153">
        <v>0.72</v>
      </c>
      <c r="AB109" s="153">
        <v>0.72</v>
      </c>
      <c r="AC109" s="153">
        <v>0.72</v>
      </c>
      <c r="AD109" s="153">
        <v>0.72</v>
      </c>
      <c r="AE109" s="153">
        <v>0.72</v>
      </c>
      <c r="AF109" s="153">
        <v>0.72</v>
      </c>
      <c r="AG109" s="290"/>
      <c r="AH109" s="289">
        <v>14</v>
      </c>
      <c r="AI109" s="288" t="s">
        <v>1042</v>
      </c>
      <c r="AJ109" s="308">
        <v>1.2232065616448326E-6</v>
      </c>
      <c r="AK109" s="286">
        <v>1.2232065616448326E-6</v>
      </c>
      <c r="AL109" s="286">
        <v>1.2232065616448326E-6</v>
      </c>
      <c r="AM109" s="286">
        <v>1.2232065616448326E-6</v>
      </c>
      <c r="AN109" s="286">
        <v>1.2232065616448326E-6</v>
      </c>
      <c r="AO109" s="286">
        <v>1.2232065616448326E-6</v>
      </c>
      <c r="AP109" s="286">
        <v>1.2232065616448326E-6</v>
      </c>
      <c r="AQ109" s="286">
        <v>1.2232065616448326E-6</v>
      </c>
      <c r="AR109" s="286">
        <v>1.2232065616448326E-6</v>
      </c>
      <c r="AS109" s="307">
        <v>1.2232065616448326E-6</v>
      </c>
      <c r="AT109" s="285">
        <v>1.2232065616448326E-6</v>
      </c>
      <c r="AU109" s="285">
        <v>1.2232065616448326E-6</v>
      </c>
      <c r="AV109" s="285">
        <v>1.2232065616448326E-6</v>
      </c>
      <c r="AW109" s="285">
        <v>1.2232065616448326E-6</v>
      </c>
      <c r="AX109" s="285">
        <v>1.2232065616448326E-6</v>
      </c>
      <c r="AY109" s="285">
        <v>1.2232065616448326E-6</v>
      </c>
      <c r="AZ109" s="285">
        <v>1.2232065616448326E-6</v>
      </c>
      <c r="BA109" s="285">
        <v>1.2232065616448326E-6</v>
      </c>
      <c r="BB109" s="177">
        <v>1.2232065616448326E-6</v>
      </c>
      <c r="BC109" s="177">
        <v>1.2232065616448326E-6</v>
      </c>
      <c r="BD109" s="177">
        <v>1.2232065616448326E-6</v>
      </c>
      <c r="BE109" s="177">
        <v>1.2232065616448326E-6</v>
      </c>
      <c r="BF109" s="177">
        <v>1.2232065616448326E-6</v>
      </c>
      <c r="BG109" s="177">
        <v>1.2232065616448326E-6</v>
      </c>
      <c r="BH109" s="177">
        <v>1.2232065616448326E-6</v>
      </c>
      <c r="BI109" s="177">
        <v>1.2232065616448326E-6</v>
      </c>
      <c r="BJ109" s="177">
        <v>1.2232065616448326E-6</v>
      </c>
      <c r="BK109" s="285">
        <v>1.2232065616448326E-6</v>
      </c>
      <c r="BL109" s="285">
        <v>1.2232065616448326E-6</v>
      </c>
      <c r="BM109" s="285">
        <v>1.2232065616448326E-6</v>
      </c>
      <c r="BN109" s="285">
        <v>1.2232065616448326E-6</v>
      </c>
      <c r="BO109" s="285">
        <v>1.2232065616448326E-6</v>
      </c>
      <c r="BP109" s="285">
        <v>1.2232065616448326E-6</v>
      </c>
      <c r="BQ109" s="285">
        <v>1.2232065616448326E-6</v>
      </c>
      <c r="BR109" s="285">
        <v>1.2232065616448326E-6</v>
      </c>
      <c r="BS109" s="285">
        <v>1.2232065616448326E-6</v>
      </c>
      <c r="BT109" s="385">
        <v>0.72025200574009995</v>
      </c>
      <c r="BU109" s="385">
        <v>0.72077777188992875</v>
      </c>
      <c r="BV109" s="385">
        <v>0.72162288667983376</v>
      </c>
      <c r="BW109" s="385">
        <v>0.72279763077105375</v>
      </c>
      <c r="BX109" s="385">
        <v>0.72413901526905833</v>
      </c>
      <c r="BY109" s="385">
        <v>0.72536612436083947</v>
      </c>
      <c r="BZ109" s="385">
        <v>0.72628098027165311</v>
      </c>
      <c r="CA109" s="385">
        <v>0.72686430085229736</v>
      </c>
      <c r="CB109" s="385">
        <v>0.72719999999999996</v>
      </c>
      <c r="CC109" s="381">
        <v>0.72378008610149946</v>
      </c>
      <c r="CD109" s="381">
        <v>0.73166657834893245</v>
      </c>
      <c r="CE109" s="381">
        <v>0.74434330019750716</v>
      </c>
      <c r="CF109" s="381">
        <v>0.76196446156580744</v>
      </c>
      <c r="CG109" s="381">
        <v>0.78208522903587496</v>
      </c>
      <c r="CH109" s="381">
        <v>0.80049186541259199</v>
      </c>
      <c r="CI109" s="381">
        <v>0.81421470407479868</v>
      </c>
      <c r="CJ109" s="381">
        <v>0.82296451278446048</v>
      </c>
      <c r="CK109" s="381">
        <v>0.82799999999999996</v>
      </c>
      <c r="CL109" s="382">
        <v>0.72756017220299896</v>
      </c>
      <c r="CM109" s="382">
        <v>0.74333315669786504</v>
      </c>
      <c r="CN109" s="382">
        <v>0.76868660039501435</v>
      </c>
      <c r="CO109" s="382">
        <v>0.80392892313161468</v>
      </c>
      <c r="CP109" s="382">
        <v>0.84417045807175017</v>
      </c>
      <c r="CQ109" s="382">
        <v>0.88098373082518389</v>
      </c>
      <c r="CR109" s="382">
        <v>0.90842940814959761</v>
      </c>
      <c r="CS109" s="382">
        <v>0.92592902556892098</v>
      </c>
      <c r="CT109" s="382">
        <v>0.93599999999999994</v>
      </c>
      <c r="CU109" s="381">
        <v>0.73008022960399865</v>
      </c>
      <c r="CV109" s="381">
        <v>0.75111087559715328</v>
      </c>
      <c r="CW109" s="383">
        <v>0.78491546719335237</v>
      </c>
      <c r="CX109" s="383">
        <v>0.83190523084215307</v>
      </c>
      <c r="CY109" s="383">
        <v>0.8855606107623335</v>
      </c>
      <c r="CZ109" s="381">
        <v>0.93464497443357852</v>
      </c>
      <c r="DA109" s="381">
        <v>0.97123921086613019</v>
      </c>
      <c r="DB109" s="381">
        <v>0.99457203409189476</v>
      </c>
      <c r="DC109" s="381">
        <v>1.008</v>
      </c>
    </row>
    <row r="110" spans="1:107">
      <c r="A110" s="293" t="s">
        <v>780</v>
      </c>
      <c r="B110" s="293" t="s">
        <v>779</v>
      </c>
      <c r="C110" s="292" t="s">
        <v>546</v>
      </c>
      <c r="D110" s="292" t="s">
        <v>498</v>
      </c>
      <c r="E110" s="158">
        <v>0.76</v>
      </c>
      <c r="F110" s="155">
        <v>0.56299999999999994</v>
      </c>
      <c r="G110" s="157">
        <v>100</v>
      </c>
      <c r="H110" s="155">
        <v>0</v>
      </c>
      <c r="J110" s="156">
        <v>1</v>
      </c>
      <c r="K110" s="155">
        <v>0</v>
      </c>
      <c r="L110" s="155">
        <v>0</v>
      </c>
      <c r="M110" s="290"/>
      <c r="N110" s="294"/>
      <c r="O110" s="290"/>
      <c r="P110" s="286">
        <v>0</v>
      </c>
      <c r="Q110" s="153">
        <v>0.05</v>
      </c>
      <c r="R110" s="153">
        <v>0.25</v>
      </c>
      <c r="S110" s="153">
        <v>0.5</v>
      </c>
      <c r="T110" s="290"/>
      <c r="U110" s="154">
        <v>0</v>
      </c>
      <c r="V110" s="153">
        <v>0</v>
      </c>
      <c r="W110" s="153">
        <v>0</v>
      </c>
      <c r="X110" s="153">
        <v>0</v>
      </c>
      <c r="Y110" s="290"/>
      <c r="Z110" s="154">
        <v>0.76</v>
      </c>
      <c r="AA110" s="153">
        <v>0.76</v>
      </c>
      <c r="AB110" s="153">
        <v>0.76</v>
      </c>
      <c r="AC110" s="153">
        <v>0.76</v>
      </c>
      <c r="AD110" s="153">
        <v>0.76</v>
      </c>
      <c r="AE110" s="153">
        <v>0.76</v>
      </c>
      <c r="AF110" s="153">
        <v>0.76</v>
      </c>
      <c r="AG110" s="290"/>
      <c r="AH110" s="289">
        <v>15</v>
      </c>
      <c r="AI110" s="288" t="s">
        <v>1043</v>
      </c>
      <c r="AJ110" s="308">
        <v>0</v>
      </c>
      <c r="AK110" s="286">
        <v>0</v>
      </c>
      <c r="AL110" s="286">
        <v>0</v>
      </c>
      <c r="AM110" s="286">
        <v>0</v>
      </c>
      <c r="AN110" s="286">
        <v>0</v>
      </c>
      <c r="AO110" s="286">
        <v>0</v>
      </c>
      <c r="AP110" s="286">
        <v>0</v>
      </c>
      <c r="AQ110" s="286">
        <v>0</v>
      </c>
      <c r="AR110" s="286">
        <v>0</v>
      </c>
      <c r="AS110" s="307">
        <v>0</v>
      </c>
      <c r="AT110" s="285">
        <v>0</v>
      </c>
      <c r="AU110" s="285">
        <v>0</v>
      </c>
      <c r="AV110" s="285">
        <v>0</v>
      </c>
      <c r="AW110" s="285">
        <v>0</v>
      </c>
      <c r="AX110" s="285">
        <v>0</v>
      </c>
      <c r="AY110" s="285">
        <v>0</v>
      </c>
      <c r="AZ110" s="285">
        <v>0</v>
      </c>
      <c r="BA110" s="285">
        <v>0</v>
      </c>
      <c r="BB110" s="177">
        <v>0</v>
      </c>
      <c r="BC110" s="177">
        <v>0</v>
      </c>
      <c r="BD110" s="177">
        <v>0</v>
      </c>
      <c r="BE110" s="177">
        <v>0</v>
      </c>
      <c r="BF110" s="177">
        <v>0</v>
      </c>
      <c r="BG110" s="177">
        <v>0</v>
      </c>
      <c r="BH110" s="177">
        <v>0</v>
      </c>
      <c r="BI110" s="177">
        <v>0</v>
      </c>
      <c r="BJ110" s="177">
        <v>0</v>
      </c>
      <c r="BK110" s="285">
        <v>0</v>
      </c>
      <c r="BL110" s="285">
        <v>0</v>
      </c>
      <c r="BM110" s="285">
        <v>0</v>
      </c>
      <c r="BN110" s="285">
        <v>0</v>
      </c>
      <c r="BO110" s="285">
        <v>0</v>
      </c>
      <c r="BP110" s="285">
        <v>0</v>
      </c>
      <c r="BQ110" s="285">
        <v>0</v>
      </c>
      <c r="BR110" s="285">
        <v>0</v>
      </c>
      <c r="BS110" s="285">
        <v>0</v>
      </c>
      <c r="BT110" s="385">
        <v>0.76026600605899441</v>
      </c>
      <c r="BU110" s="385">
        <v>0.76082098143936938</v>
      </c>
      <c r="BV110" s="385">
        <v>0.76171304705093568</v>
      </c>
      <c r="BW110" s="385">
        <v>0.76295305470277908</v>
      </c>
      <c r="BX110" s="385">
        <v>0.76436896056178383</v>
      </c>
      <c r="BY110" s="385">
        <v>0.76566424238088615</v>
      </c>
      <c r="BZ110" s="385">
        <v>0.76662992362007842</v>
      </c>
      <c r="CA110" s="385">
        <v>0.76724565089964725</v>
      </c>
      <c r="CB110" s="385">
        <v>0.76760000000000006</v>
      </c>
      <c r="CC110" s="381">
        <v>0.76399009088491621</v>
      </c>
      <c r="CD110" s="381">
        <v>0.77231472159053982</v>
      </c>
      <c r="CE110" s="381">
        <v>0.78569570576403536</v>
      </c>
      <c r="CF110" s="381">
        <v>0.80429582054168558</v>
      </c>
      <c r="CG110" s="381">
        <v>0.82553440842675696</v>
      </c>
      <c r="CH110" s="381">
        <v>0.84496363571329147</v>
      </c>
      <c r="CI110" s="381">
        <v>0.85944885430117646</v>
      </c>
      <c r="CJ110" s="381">
        <v>0.86868476349470836</v>
      </c>
      <c r="CK110" s="381">
        <v>0.87399999999999989</v>
      </c>
      <c r="CL110" s="382">
        <v>0.76798018176983229</v>
      </c>
      <c r="CM110" s="382">
        <v>0.78462944318107974</v>
      </c>
      <c r="CN110" s="382">
        <v>0.81139141152807071</v>
      </c>
      <c r="CO110" s="382">
        <v>0.84859164108337104</v>
      </c>
      <c r="CP110" s="382">
        <v>0.89106881685351402</v>
      </c>
      <c r="CQ110" s="382">
        <v>0.92992727142658305</v>
      </c>
      <c r="CR110" s="382">
        <v>0.95889770860235302</v>
      </c>
      <c r="CS110" s="382">
        <v>0.9773695269894167</v>
      </c>
      <c r="CT110" s="382">
        <v>0.9880000000000001</v>
      </c>
      <c r="CU110" s="381">
        <v>0.77064024235977646</v>
      </c>
      <c r="CV110" s="381">
        <v>0.79283925757477292</v>
      </c>
      <c r="CW110" s="383">
        <v>0.8285218820374276</v>
      </c>
      <c r="CX110" s="383">
        <v>0.87812218811116161</v>
      </c>
      <c r="CY110" s="383">
        <v>0.9347584224713521</v>
      </c>
      <c r="CZ110" s="381">
        <v>0.98656969523544402</v>
      </c>
      <c r="DA110" s="381">
        <v>1.0251969448031375</v>
      </c>
      <c r="DB110" s="381">
        <v>1.0498260359858889</v>
      </c>
      <c r="DC110" s="381">
        <v>1.0639999999999998</v>
      </c>
    </row>
    <row r="111" spans="1:107">
      <c r="A111" s="166" t="s">
        <v>778</v>
      </c>
      <c r="B111" s="166" t="s">
        <v>777</v>
      </c>
      <c r="C111" s="165" t="s">
        <v>543</v>
      </c>
      <c r="D111" s="165" t="s">
        <v>498</v>
      </c>
      <c r="E111" s="143">
        <v>0.6</v>
      </c>
      <c r="F111" s="145">
        <v>0.56299999999999994</v>
      </c>
      <c r="G111" s="144">
        <v>100</v>
      </c>
      <c r="H111" s="145">
        <v>0</v>
      </c>
      <c r="I111" s="161"/>
      <c r="J111" s="146">
        <v>1</v>
      </c>
      <c r="K111" s="145">
        <v>0</v>
      </c>
      <c r="L111" s="145">
        <v>0</v>
      </c>
      <c r="M111" s="161"/>
      <c r="N111" s="175"/>
      <c r="O111" s="161"/>
      <c r="P111" s="164">
        <v>0</v>
      </c>
      <c r="Q111" s="162">
        <v>0.05</v>
      </c>
      <c r="R111" s="162">
        <v>0.25</v>
      </c>
      <c r="S111" s="162">
        <v>0.5</v>
      </c>
      <c r="T111" s="161"/>
      <c r="U111" s="163">
        <v>0</v>
      </c>
      <c r="V111" s="162">
        <v>0</v>
      </c>
      <c r="W111" s="162">
        <v>0</v>
      </c>
      <c r="X111" s="162">
        <v>0</v>
      </c>
      <c r="Y111" s="161"/>
      <c r="Z111" s="163">
        <v>0.7</v>
      </c>
      <c r="AA111" s="162">
        <v>0.7</v>
      </c>
      <c r="AB111" s="162">
        <v>0.7</v>
      </c>
      <c r="AC111" s="162">
        <v>0.7</v>
      </c>
      <c r="AD111" s="162">
        <v>0.7</v>
      </c>
      <c r="AE111" s="162">
        <v>0.7</v>
      </c>
      <c r="AF111" s="162">
        <v>0.7</v>
      </c>
      <c r="AG111" s="161"/>
      <c r="AH111" s="289">
        <v>16</v>
      </c>
      <c r="AI111" s="288" t="s">
        <v>1044</v>
      </c>
      <c r="AJ111" s="308">
        <v>0</v>
      </c>
      <c r="AK111" s="286">
        <v>0</v>
      </c>
      <c r="AL111" s="286">
        <v>0</v>
      </c>
      <c r="AM111" s="286">
        <v>0</v>
      </c>
      <c r="AN111" s="286">
        <v>0</v>
      </c>
      <c r="AO111" s="286">
        <v>0</v>
      </c>
      <c r="AP111" s="286">
        <v>0</v>
      </c>
      <c r="AQ111" s="286">
        <v>0</v>
      </c>
      <c r="AR111" s="286">
        <v>0</v>
      </c>
      <c r="AS111" s="307">
        <v>0</v>
      </c>
      <c r="AT111" s="307">
        <v>0</v>
      </c>
      <c r="AU111" s="307">
        <v>0</v>
      </c>
      <c r="AV111" s="307">
        <v>0</v>
      </c>
      <c r="AW111" s="307">
        <v>0</v>
      </c>
      <c r="AX111" s="307">
        <v>0</v>
      </c>
      <c r="AY111" s="307">
        <v>0</v>
      </c>
      <c r="AZ111" s="307">
        <v>0</v>
      </c>
      <c r="BA111" s="307">
        <v>0</v>
      </c>
      <c r="BB111" s="177">
        <v>0</v>
      </c>
      <c r="BC111" s="177">
        <v>0</v>
      </c>
      <c r="BD111" s="177">
        <v>0</v>
      </c>
      <c r="BE111" s="177">
        <v>0</v>
      </c>
      <c r="BF111" s="177">
        <v>0</v>
      </c>
      <c r="BG111" s="177">
        <v>0</v>
      </c>
      <c r="BH111" s="177">
        <v>0</v>
      </c>
      <c r="BI111" s="177">
        <v>0</v>
      </c>
      <c r="BJ111" s="177">
        <v>0</v>
      </c>
      <c r="BK111" s="285">
        <v>0</v>
      </c>
      <c r="BL111" s="285">
        <v>0</v>
      </c>
      <c r="BM111" s="285">
        <v>0</v>
      </c>
      <c r="BN111" s="285">
        <v>0</v>
      </c>
      <c r="BO111" s="285">
        <v>0</v>
      </c>
      <c r="BP111" s="285">
        <v>0</v>
      </c>
      <c r="BQ111" s="285">
        <v>0</v>
      </c>
      <c r="BR111" s="285">
        <v>0</v>
      </c>
      <c r="BS111" s="285">
        <v>0</v>
      </c>
      <c r="BT111" s="385">
        <v>0.70024500558065272</v>
      </c>
      <c r="BU111" s="385">
        <v>0.70075616711520849</v>
      </c>
      <c r="BV111" s="385">
        <v>0.70157780649428281</v>
      </c>
      <c r="BW111" s="385">
        <v>0.70271991880519113</v>
      </c>
      <c r="BX111" s="385">
        <v>0.70402404262269558</v>
      </c>
      <c r="BY111" s="385">
        <v>0.70521706535081619</v>
      </c>
      <c r="BZ111" s="385">
        <v>0.70610650859744051</v>
      </c>
      <c r="CA111" s="385">
        <v>0.70667362582862236</v>
      </c>
      <c r="CB111" s="385">
        <v>0.70699999999999996</v>
      </c>
      <c r="CC111" s="381">
        <v>0.70367508370979115</v>
      </c>
      <c r="CD111" s="381">
        <v>0.71134250672812871</v>
      </c>
      <c r="CE111" s="381">
        <v>0.72366709741424307</v>
      </c>
      <c r="CF111" s="381">
        <v>0.74079878207786831</v>
      </c>
      <c r="CG111" s="381">
        <v>0.76036063934043396</v>
      </c>
      <c r="CH111" s="381">
        <v>0.77825598026224219</v>
      </c>
      <c r="CI111" s="381">
        <v>0.79159762896160979</v>
      </c>
      <c r="CJ111" s="381">
        <v>0.80010438742933654</v>
      </c>
      <c r="CK111" s="381">
        <v>0.80499999999999994</v>
      </c>
      <c r="CL111" s="382">
        <v>0.70735016741958234</v>
      </c>
      <c r="CM111" s="382">
        <v>0.72268501345625757</v>
      </c>
      <c r="CN111" s="382">
        <v>0.74733419482848618</v>
      </c>
      <c r="CO111" s="382">
        <v>0.78159756415573645</v>
      </c>
      <c r="CP111" s="382">
        <v>0.82072127868086819</v>
      </c>
      <c r="CQ111" s="382">
        <v>0.85651196052448431</v>
      </c>
      <c r="CR111" s="382">
        <v>0.88319525792321985</v>
      </c>
      <c r="CS111" s="382">
        <v>0.90020877485867323</v>
      </c>
      <c r="CT111" s="382">
        <v>0.90999999999999992</v>
      </c>
      <c r="CU111" s="381">
        <v>0.70980022322610981</v>
      </c>
      <c r="CV111" s="381">
        <v>0.73024668460834341</v>
      </c>
      <c r="CW111" s="383">
        <v>0.7631122597713148</v>
      </c>
      <c r="CX111" s="383">
        <v>0.80879675220764879</v>
      </c>
      <c r="CY111" s="383">
        <v>0.8609617049078242</v>
      </c>
      <c r="CZ111" s="381">
        <v>0.90868261403264572</v>
      </c>
      <c r="DA111" s="381">
        <v>0.94426034389762659</v>
      </c>
      <c r="DB111" s="381">
        <v>0.96694503314489766</v>
      </c>
      <c r="DC111" s="381">
        <v>0.97999999999999987</v>
      </c>
    </row>
    <row r="112" spans="1:107">
      <c r="A112" s="293" t="s">
        <v>776</v>
      </c>
      <c r="B112" s="293"/>
      <c r="C112" s="292"/>
      <c r="D112" s="292"/>
      <c r="E112" s="158"/>
      <c r="F112" s="155">
        <v>0</v>
      </c>
      <c r="G112" s="157"/>
      <c r="H112" s="155"/>
      <c r="I112" s="290"/>
      <c r="J112" s="156"/>
      <c r="K112" s="155"/>
      <c r="L112" s="155"/>
      <c r="M112" s="290"/>
      <c r="N112" s="294"/>
      <c r="O112" s="290"/>
      <c r="P112" s="289" t="s">
        <v>403</v>
      </c>
      <c r="Q112" s="290"/>
      <c r="R112" s="290"/>
      <c r="S112" s="290"/>
      <c r="T112" s="290"/>
      <c r="U112" s="289" t="s">
        <v>403</v>
      </c>
      <c r="V112" s="290"/>
      <c r="W112" s="290"/>
      <c r="X112" s="290"/>
      <c r="Y112" s="290"/>
      <c r="Z112" s="289" t="s">
        <v>403</v>
      </c>
      <c r="AA112" s="290"/>
      <c r="AB112" s="290"/>
      <c r="AC112" s="290"/>
      <c r="AD112" s="290"/>
      <c r="AE112" s="290"/>
      <c r="AF112" s="290"/>
      <c r="AG112" s="290"/>
      <c r="AH112" s="289">
        <v>17</v>
      </c>
      <c r="AI112" s="288" t="s">
        <v>403</v>
      </c>
      <c r="AJ112" s="289" t="s">
        <v>403</v>
      </c>
      <c r="AK112" s="289" t="s">
        <v>403</v>
      </c>
      <c r="AL112" s="289" t="s">
        <v>403</v>
      </c>
      <c r="AM112" s="289" t="s">
        <v>403</v>
      </c>
      <c r="AN112" s="289" t="s">
        <v>403</v>
      </c>
      <c r="AO112" s="289" t="s">
        <v>403</v>
      </c>
      <c r="AP112" s="289" t="s">
        <v>403</v>
      </c>
      <c r="AQ112" s="289" t="s">
        <v>403</v>
      </c>
      <c r="AR112" s="289" t="s">
        <v>403</v>
      </c>
      <c r="AS112" s="296" t="s">
        <v>403</v>
      </c>
      <c r="AT112" s="296" t="s">
        <v>403</v>
      </c>
      <c r="AU112" s="296" t="s">
        <v>403</v>
      </c>
      <c r="AV112" s="296" t="s">
        <v>403</v>
      </c>
      <c r="AW112" s="296" t="s">
        <v>403</v>
      </c>
      <c r="AX112" s="296" t="s">
        <v>403</v>
      </c>
      <c r="AY112" s="296" t="s">
        <v>403</v>
      </c>
      <c r="AZ112" s="296" t="s">
        <v>403</v>
      </c>
      <c r="BA112" s="296" t="s">
        <v>403</v>
      </c>
      <c r="BB112" s="296" t="s">
        <v>403</v>
      </c>
      <c r="BC112" s="296" t="s">
        <v>403</v>
      </c>
      <c r="BD112" s="296" t="s">
        <v>403</v>
      </c>
      <c r="BE112" s="296" t="s">
        <v>403</v>
      </c>
      <c r="BF112" s="296" t="s">
        <v>403</v>
      </c>
      <c r="BG112" s="296" t="s">
        <v>403</v>
      </c>
      <c r="BH112" s="296" t="s">
        <v>403</v>
      </c>
      <c r="BI112" s="296" t="s">
        <v>403</v>
      </c>
      <c r="BJ112" s="296" t="s">
        <v>403</v>
      </c>
      <c r="BK112" s="296" t="s">
        <v>403</v>
      </c>
      <c r="BL112" s="296" t="s">
        <v>403</v>
      </c>
      <c r="BM112" s="296" t="s">
        <v>403</v>
      </c>
      <c r="BN112" s="296" t="s">
        <v>403</v>
      </c>
      <c r="BO112" s="296" t="s">
        <v>403</v>
      </c>
      <c r="BP112" s="296" t="s">
        <v>403</v>
      </c>
      <c r="BQ112" s="296" t="s">
        <v>403</v>
      </c>
      <c r="BR112" s="296" t="s">
        <v>403</v>
      </c>
      <c r="BS112" s="296" t="s">
        <v>403</v>
      </c>
      <c r="BT112" s="160"/>
      <c r="BU112" s="160"/>
      <c r="BV112" s="160"/>
      <c r="BW112" s="160"/>
      <c r="BX112" s="160"/>
      <c r="BY112" s="160"/>
      <c r="BZ112" s="160"/>
      <c r="CA112" s="160"/>
      <c r="CB112" s="160"/>
      <c r="CC112" s="159"/>
      <c r="CD112" s="159"/>
      <c r="CE112" s="159"/>
      <c r="CF112" s="159"/>
      <c r="CG112" s="159"/>
      <c r="CH112" s="159"/>
      <c r="CI112" s="159"/>
      <c r="CJ112" s="159"/>
      <c r="CK112" s="159"/>
      <c r="CL112" s="160"/>
      <c r="CM112" s="160"/>
      <c r="CN112" s="160"/>
      <c r="CO112" s="160"/>
      <c r="CP112" s="160"/>
      <c r="CQ112" s="160"/>
      <c r="CR112" s="160"/>
      <c r="CS112" s="160"/>
      <c r="CT112" s="160"/>
      <c r="CU112" s="160"/>
      <c r="CV112" s="160"/>
      <c r="CW112" s="160"/>
      <c r="CX112" s="160"/>
      <c r="CY112" s="160"/>
      <c r="CZ112" s="160"/>
      <c r="DA112" s="160"/>
      <c r="DB112" s="160"/>
      <c r="DC112" s="160"/>
    </row>
    <row r="113" spans="1:107">
      <c r="A113" s="293" t="s">
        <v>775</v>
      </c>
      <c r="B113" s="293" t="s">
        <v>774</v>
      </c>
      <c r="C113" s="292" t="s">
        <v>540</v>
      </c>
      <c r="D113" s="292" t="s">
        <v>497</v>
      </c>
      <c r="E113" s="158">
        <v>1</v>
      </c>
      <c r="F113" s="155">
        <v>1</v>
      </c>
      <c r="G113" s="157">
        <v>100</v>
      </c>
      <c r="H113" s="155">
        <v>28.149155919000002</v>
      </c>
      <c r="I113" s="290"/>
      <c r="J113" s="156">
        <v>1</v>
      </c>
      <c r="K113" s="155">
        <v>28.149155919000002</v>
      </c>
      <c r="L113" s="155">
        <v>28.149155919000002</v>
      </c>
      <c r="M113" s="290"/>
      <c r="N113" s="290"/>
      <c r="O113" s="290"/>
      <c r="P113" s="289" t="s">
        <v>403</v>
      </c>
      <c r="Q113" s="290"/>
      <c r="R113" s="290"/>
      <c r="S113" s="290"/>
      <c r="T113" s="290"/>
      <c r="U113" s="289" t="s">
        <v>403</v>
      </c>
      <c r="V113" s="290"/>
      <c r="W113" s="290"/>
      <c r="X113" s="290"/>
      <c r="Y113" s="290"/>
      <c r="Z113" s="289" t="s">
        <v>403</v>
      </c>
      <c r="AA113" s="290"/>
      <c r="AB113" s="290"/>
      <c r="AC113" s="290"/>
      <c r="AD113" s="290"/>
      <c r="AE113" s="290"/>
      <c r="AF113" s="290"/>
      <c r="AG113" s="290"/>
      <c r="AH113" s="289">
        <v>18</v>
      </c>
      <c r="AI113" s="288" t="s">
        <v>1045</v>
      </c>
      <c r="AJ113" s="291">
        <v>1</v>
      </c>
      <c r="AK113" s="291">
        <v>1</v>
      </c>
      <c r="AL113" s="291">
        <v>1</v>
      </c>
      <c r="AM113" s="291">
        <v>1</v>
      </c>
      <c r="AN113" s="291">
        <v>1</v>
      </c>
      <c r="AO113" s="291">
        <v>1</v>
      </c>
      <c r="AP113" s="291">
        <v>1</v>
      </c>
      <c r="AQ113" s="291">
        <v>1</v>
      </c>
      <c r="AR113" s="291">
        <v>1</v>
      </c>
      <c r="AS113" s="291">
        <v>1</v>
      </c>
      <c r="AT113" s="291">
        <v>1</v>
      </c>
      <c r="AU113" s="291">
        <v>1</v>
      </c>
      <c r="AV113" s="291">
        <v>1</v>
      </c>
      <c r="AW113" s="291">
        <v>1</v>
      </c>
      <c r="AX113" s="291">
        <v>1</v>
      </c>
      <c r="AY113" s="291">
        <v>1</v>
      </c>
      <c r="AZ113" s="291">
        <v>1</v>
      </c>
      <c r="BA113" s="291">
        <v>1</v>
      </c>
      <c r="BB113" s="291">
        <v>1</v>
      </c>
      <c r="BC113" s="291">
        <v>1</v>
      </c>
      <c r="BD113" s="291">
        <v>1</v>
      </c>
      <c r="BE113" s="291">
        <v>1</v>
      </c>
      <c r="BF113" s="291">
        <v>1</v>
      </c>
      <c r="BG113" s="291">
        <v>1</v>
      </c>
      <c r="BH113" s="291">
        <v>1</v>
      </c>
      <c r="BI113" s="291">
        <v>1</v>
      </c>
      <c r="BJ113" s="291">
        <v>1</v>
      </c>
      <c r="BK113" s="291">
        <v>1</v>
      </c>
      <c r="BL113" s="291">
        <v>1</v>
      </c>
      <c r="BM113" s="291">
        <v>1</v>
      </c>
      <c r="BN113" s="291">
        <v>1</v>
      </c>
      <c r="BO113" s="291">
        <v>1</v>
      </c>
      <c r="BP113" s="291">
        <v>1</v>
      </c>
      <c r="BQ113" s="291">
        <v>1</v>
      </c>
      <c r="BR113" s="291">
        <v>1</v>
      </c>
      <c r="BS113" s="291">
        <v>1</v>
      </c>
      <c r="BT113" s="291">
        <v>1</v>
      </c>
      <c r="BU113" s="291">
        <v>1</v>
      </c>
      <c r="BV113" s="291">
        <v>1</v>
      </c>
      <c r="BW113" s="291">
        <v>1</v>
      </c>
      <c r="BX113" s="291">
        <v>1</v>
      </c>
      <c r="BY113" s="291">
        <v>1</v>
      </c>
      <c r="BZ113" s="291">
        <v>1</v>
      </c>
      <c r="CA113" s="291">
        <v>1</v>
      </c>
      <c r="CB113" s="291">
        <v>1</v>
      </c>
      <c r="CC113" s="291">
        <v>1</v>
      </c>
      <c r="CD113" s="291">
        <v>1</v>
      </c>
      <c r="CE113" s="291">
        <v>1</v>
      </c>
      <c r="CF113" s="291">
        <v>1</v>
      </c>
      <c r="CG113" s="291">
        <v>1</v>
      </c>
      <c r="CH113" s="291">
        <v>1</v>
      </c>
      <c r="CI113" s="291">
        <v>1</v>
      </c>
      <c r="CJ113" s="291">
        <v>1</v>
      </c>
      <c r="CK113" s="291">
        <v>1</v>
      </c>
      <c r="CL113" s="291">
        <v>1</v>
      </c>
      <c r="CM113" s="291">
        <v>1</v>
      </c>
      <c r="CN113" s="291">
        <v>1</v>
      </c>
      <c r="CO113" s="291">
        <v>1</v>
      </c>
      <c r="CP113" s="291">
        <v>1</v>
      </c>
      <c r="CQ113" s="291">
        <v>1</v>
      </c>
      <c r="CR113" s="291">
        <v>1</v>
      </c>
      <c r="CS113" s="291">
        <v>1</v>
      </c>
      <c r="CT113" s="291">
        <v>1</v>
      </c>
      <c r="CU113" s="291">
        <v>1</v>
      </c>
      <c r="CV113" s="291">
        <v>1</v>
      </c>
      <c r="CW113" s="291">
        <v>1</v>
      </c>
      <c r="CX113" s="291">
        <v>1</v>
      </c>
      <c r="CY113" s="291">
        <v>1</v>
      </c>
      <c r="CZ113" s="291">
        <v>1</v>
      </c>
      <c r="DA113" s="291">
        <v>1</v>
      </c>
      <c r="DB113" s="291">
        <v>1</v>
      </c>
      <c r="DC113" s="291">
        <v>1</v>
      </c>
    </row>
    <row r="114" spans="1:107" ht="52" customHeight="1" thickBot="1">
      <c r="A114" s="306" t="s">
        <v>580</v>
      </c>
      <c r="B114" s="305" t="s">
        <v>370</v>
      </c>
      <c r="C114" s="305" t="s">
        <v>371</v>
      </c>
      <c r="D114" s="305" t="s">
        <v>372</v>
      </c>
      <c r="E114" s="305" t="s">
        <v>200</v>
      </c>
      <c r="F114" s="305" t="s">
        <v>373</v>
      </c>
      <c r="G114" s="305" t="s">
        <v>374</v>
      </c>
      <c r="H114" s="305" t="s">
        <v>375</v>
      </c>
      <c r="I114" s="290"/>
      <c r="J114" s="305" t="s">
        <v>376</v>
      </c>
      <c r="K114" s="305" t="s">
        <v>377</v>
      </c>
      <c r="L114" s="305" t="s">
        <v>378</v>
      </c>
      <c r="M114" s="305" t="s">
        <v>379</v>
      </c>
      <c r="N114" s="305" t="s">
        <v>400</v>
      </c>
      <c r="O114" s="294"/>
      <c r="P114" s="289" t="s">
        <v>403</v>
      </c>
      <c r="Q114" s="290"/>
      <c r="R114" s="290"/>
      <c r="S114" s="290"/>
      <c r="T114" s="290"/>
      <c r="U114" s="289" t="s">
        <v>403</v>
      </c>
      <c r="V114" s="290"/>
      <c r="W114" s="290"/>
      <c r="X114" s="290"/>
      <c r="Y114" s="290"/>
      <c r="Z114" s="289" t="s">
        <v>403</v>
      </c>
      <c r="AA114" s="290"/>
      <c r="AB114" s="290"/>
      <c r="AC114" s="290"/>
      <c r="AD114" s="290"/>
      <c r="AE114" s="290"/>
      <c r="AF114" s="290"/>
      <c r="AG114" s="290"/>
      <c r="AH114" s="289">
        <v>19</v>
      </c>
      <c r="AI114" s="288"/>
      <c r="AJ114" s="289" t="s">
        <v>403</v>
      </c>
      <c r="AK114" s="289" t="s">
        <v>403</v>
      </c>
      <c r="AL114" s="289" t="s">
        <v>403</v>
      </c>
      <c r="AM114" s="289" t="s">
        <v>403</v>
      </c>
      <c r="AN114" s="289" t="s">
        <v>403</v>
      </c>
      <c r="AO114" s="289" t="s">
        <v>403</v>
      </c>
      <c r="AP114" s="289" t="s">
        <v>403</v>
      </c>
      <c r="AQ114" s="289" t="s">
        <v>403</v>
      </c>
      <c r="AR114" s="289" t="s">
        <v>403</v>
      </c>
      <c r="AS114" s="296" t="s">
        <v>403</v>
      </c>
      <c r="AT114" s="296" t="s">
        <v>403</v>
      </c>
      <c r="AU114" s="296" t="s">
        <v>403</v>
      </c>
      <c r="AV114" s="296" t="s">
        <v>403</v>
      </c>
      <c r="AW114" s="296" t="s">
        <v>403</v>
      </c>
      <c r="AX114" s="296" t="s">
        <v>403</v>
      </c>
      <c r="AY114" s="296" t="s">
        <v>403</v>
      </c>
      <c r="AZ114" s="296" t="s">
        <v>403</v>
      </c>
      <c r="BA114" s="296" t="s">
        <v>403</v>
      </c>
      <c r="BB114" s="289" t="s">
        <v>403</v>
      </c>
      <c r="BC114" s="289" t="s">
        <v>403</v>
      </c>
      <c r="BD114" s="289" t="s">
        <v>403</v>
      </c>
      <c r="BE114" s="289" t="s">
        <v>403</v>
      </c>
      <c r="BF114" s="289" t="s">
        <v>403</v>
      </c>
      <c r="BG114" s="289" t="s">
        <v>403</v>
      </c>
      <c r="BH114" s="289" t="s">
        <v>403</v>
      </c>
      <c r="BI114" s="289" t="s">
        <v>403</v>
      </c>
      <c r="BJ114" s="289" t="s">
        <v>403</v>
      </c>
      <c r="BK114" s="296" t="s">
        <v>403</v>
      </c>
      <c r="BL114" s="296" t="s">
        <v>403</v>
      </c>
      <c r="BM114" s="296" t="s">
        <v>403</v>
      </c>
      <c r="BN114" s="296" t="s">
        <v>403</v>
      </c>
      <c r="BO114" s="296" t="s">
        <v>403</v>
      </c>
      <c r="BP114" s="296" t="s">
        <v>403</v>
      </c>
      <c r="BQ114" s="296" t="s">
        <v>403</v>
      </c>
      <c r="BR114" s="296" t="s">
        <v>403</v>
      </c>
      <c r="BS114" s="296" t="s">
        <v>403</v>
      </c>
      <c r="CC114" s="174"/>
      <c r="CD114" s="174"/>
      <c r="CE114" s="174"/>
      <c r="CF114" s="174"/>
      <c r="CG114" s="174"/>
      <c r="CH114" s="174"/>
      <c r="CI114" s="174"/>
      <c r="CJ114" s="174"/>
      <c r="CK114" s="174"/>
      <c r="CL114" s="173"/>
      <c r="CM114" s="173"/>
      <c r="CN114" s="173"/>
      <c r="CO114" s="173"/>
      <c r="CP114" s="173"/>
      <c r="CQ114" s="173"/>
      <c r="CR114" s="173"/>
      <c r="CS114" s="173"/>
      <c r="CT114" s="173"/>
      <c r="CU114" s="173"/>
      <c r="CV114" s="173"/>
      <c r="CW114" s="173"/>
      <c r="CX114" s="173"/>
      <c r="CY114" s="173"/>
      <c r="CZ114" s="173"/>
      <c r="DA114" s="173"/>
      <c r="DB114" s="173"/>
      <c r="DC114" s="173"/>
    </row>
    <row r="115" spans="1:107">
      <c r="A115" s="299" t="s">
        <v>380</v>
      </c>
      <c r="B115" s="304" t="s">
        <v>529</v>
      </c>
      <c r="C115" s="303"/>
      <c r="D115" s="303"/>
      <c r="E115" s="302" t="s">
        <v>381</v>
      </c>
      <c r="F115" s="302" t="s">
        <v>382</v>
      </c>
      <c r="G115" s="300" t="s">
        <v>383</v>
      </c>
      <c r="H115" s="301" t="s">
        <v>384</v>
      </c>
      <c r="I115" s="290"/>
      <c r="J115" s="300" t="s">
        <v>385</v>
      </c>
      <c r="K115" s="300" t="s">
        <v>386</v>
      </c>
      <c r="L115" s="300" t="s">
        <v>386</v>
      </c>
      <c r="M115" s="294"/>
      <c r="N115" s="294"/>
      <c r="O115" s="294"/>
      <c r="P115" s="289" t="s">
        <v>403</v>
      </c>
      <c r="Q115" s="290"/>
      <c r="R115" s="290"/>
      <c r="S115" s="290"/>
      <c r="T115" s="290"/>
      <c r="U115" s="289" t="s">
        <v>403</v>
      </c>
      <c r="V115" s="290"/>
      <c r="W115" s="290"/>
      <c r="X115" s="290"/>
      <c r="Y115" s="290"/>
      <c r="Z115" s="289" t="s">
        <v>403</v>
      </c>
      <c r="AA115" s="290"/>
      <c r="AB115" s="290"/>
      <c r="AC115" s="290"/>
      <c r="AD115" s="290"/>
      <c r="AE115" s="290"/>
      <c r="AF115" s="290"/>
      <c r="AG115" s="290"/>
      <c r="AH115" s="289">
        <v>20</v>
      </c>
      <c r="AI115" s="288" t="s">
        <v>403</v>
      </c>
      <c r="AJ115" s="289" t="s">
        <v>403</v>
      </c>
      <c r="AK115" s="289" t="s">
        <v>403</v>
      </c>
      <c r="AL115" s="289" t="s">
        <v>403</v>
      </c>
      <c r="AM115" s="289" t="s">
        <v>403</v>
      </c>
      <c r="AN115" s="289" t="s">
        <v>403</v>
      </c>
      <c r="AO115" s="289" t="s">
        <v>403</v>
      </c>
      <c r="AP115" s="289" t="s">
        <v>403</v>
      </c>
      <c r="AQ115" s="289" t="s">
        <v>403</v>
      </c>
      <c r="AR115" s="289" t="s">
        <v>403</v>
      </c>
      <c r="AS115" s="296" t="s">
        <v>403</v>
      </c>
      <c r="AT115" s="296" t="s">
        <v>403</v>
      </c>
      <c r="AU115" s="296" t="s">
        <v>403</v>
      </c>
      <c r="AV115" s="296" t="s">
        <v>403</v>
      </c>
      <c r="AW115" s="296" t="s">
        <v>403</v>
      </c>
      <c r="AX115" s="296" t="s">
        <v>403</v>
      </c>
      <c r="AY115" s="296" t="s">
        <v>403</v>
      </c>
      <c r="AZ115" s="296" t="s">
        <v>403</v>
      </c>
      <c r="BA115" s="296" t="s">
        <v>403</v>
      </c>
      <c r="BB115" s="289" t="s">
        <v>403</v>
      </c>
      <c r="BC115" s="289" t="s">
        <v>403</v>
      </c>
      <c r="BD115" s="289" t="s">
        <v>403</v>
      </c>
      <c r="BE115" s="289" t="s">
        <v>403</v>
      </c>
      <c r="BF115" s="289" t="s">
        <v>403</v>
      </c>
      <c r="BG115" s="289" t="s">
        <v>403</v>
      </c>
      <c r="BH115" s="289" t="s">
        <v>403</v>
      </c>
      <c r="BI115" s="289" t="s">
        <v>403</v>
      </c>
      <c r="BJ115" s="289" t="s">
        <v>403</v>
      </c>
      <c r="BK115" s="296" t="s">
        <v>403</v>
      </c>
      <c r="BL115" s="296" t="s">
        <v>403</v>
      </c>
      <c r="BM115" s="296" t="s">
        <v>403</v>
      </c>
      <c r="BN115" s="296" t="s">
        <v>403</v>
      </c>
      <c r="BO115" s="296" t="s">
        <v>403</v>
      </c>
      <c r="BP115" s="296" t="s">
        <v>403</v>
      </c>
      <c r="BQ115" s="296" t="s">
        <v>403</v>
      </c>
      <c r="BR115" s="296" t="s">
        <v>403</v>
      </c>
      <c r="BS115" s="296" t="s">
        <v>403</v>
      </c>
      <c r="CC115" s="172"/>
      <c r="CD115" s="172"/>
      <c r="CE115" s="172"/>
      <c r="CF115" s="172"/>
      <c r="CG115" s="172"/>
      <c r="CH115" s="172"/>
      <c r="CI115" s="172"/>
      <c r="CJ115" s="172"/>
      <c r="CK115" s="172"/>
      <c r="CL115" s="171"/>
      <c r="CM115" s="171"/>
      <c r="CN115" s="171"/>
      <c r="CO115" s="171"/>
      <c r="CP115" s="171"/>
      <c r="CQ115" s="171"/>
      <c r="CR115" s="171"/>
      <c r="CS115" s="171"/>
      <c r="CT115" s="171"/>
      <c r="CU115" s="171"/>
      <c r="CV115" s="171"/>
      <c r="CW115" s="171"/>
      <c r="CX115" s="171"/>
      <c r="CY115" s="171"/>
      <c r="CZ115" s="171"/>
      <c r="DA115" s="171"/>
      <c r="DB115" s="171"/>
      <c r="DC115" s="171"/>
    </row>
    <row r="116" spans="1:107">
      <c r="A116" s="299" t="s">
        <v>387</v>
      </c>
      <c r="B116" s="293"/>
      <c r="C116" s="298">
        <v>1</v>
      </c>
      <c r="D116" s="298">
        <v>2</v>
      </c>
      <c r="E116" s="298">
        <v>3</v>
      </c>
      <c r="F116" s="298">
        <v>4</v>
      </c>
      <c r="G116" s="298">
        <v>5</v>
      </c>
      <c r="H116" s="298">
        <v>6</v>
      </c>
      <c r="I116" s="290"/>
      <c r="J116" s="170"/>
      <c r="K116" s="297"/>
      <c r="L116" s="297"/>
      <c r="M116" s="294"/>
      <c r="N116" s="294"/>
      <c r="O116" s="294"/>
      <c r="P116" s="289" t="s">
        <v>403</v>
      </c>
      <c r="Q116" s="290"/>
      <c r="R116" s="290"/>
      <c r="S116" s="290"/>
      <c r="T116" s="290"/>
      <c r="U116" s="289" t="s">
        <v>403</v>
      </c>
      <c r="V116" s="290"/>
      <c r="W116" s="290"/>
      <c r="X116" s="290"/>
      <c r="Y116" s="290"/>
      <c r="Z116" s="289" t="s">
        <v>403</v>
      </c>
      <c r="AA116" s="290"/>
      <c r="AB116" s="290"/>
      <c r="AC116" s="290"/>
      <c r="AD116" s="290"/>
      <c r="AE116" s="290"/>
      <c r="AF116" s="290"/>
      <c r="AG116" s="290"/>
      <c r="AH116" s="289">
        <v>21</v>
      </c>
      <c r="AI116" s="288" t="s">
        <v>403</v>
      </c>
      <c r="AJ116" s="289" t="s">
        <v>403</v>
      </c>
      <c r="AK116" s="289" t="s">
        <v>403</v>
      </c>
      <c r="AL116" s="289" t="s">
        <v>403</v>
      </c>
      <c r="AM116" s="289" t="s">
        <v>403</v>
      </c>
      <c r="AN116" s="289" t="s">
        <v>403</v>
      </c>
      <c r="AO116" s="289" t="s">
        <v>403</v>
      </c>
      <c r="AP116" s="289" t="s">
        <v>403</v>
      </c>
      <c r="AQ116" s="289" t="s">
        <v>403</v>
      </c>
      <c r="AR116" s="289" t="s">
        <v>403</v>
      </c>
      <c r="AS116" s="296" t="s">
        <v>403</v>
      </c>
      <c r="AT116" s="296" t="s">
        <v>403</v>
      </c>
      <c r="AU116" s="296" t="s">
        <v>403</v>
      </c>
      <c r="AV116" s="296" t="s">
        <v>403</v>
      </c>
      <c r="AW116" s="296" t="s">
        <v>403</v>
      </c>
      <c r="AX116" s="296" t="s">
        <v>403</v>
      </c>
      <c r="AY116" s="296" t="s">
        <v>403</v>
      </c>
      <c r="AZ116" s="296" t="s">
        <v>403</v>
      </c>
      <c r="BA116" s="296" t="s">
        <v>403</v>
      </c>
      <c r="BB116" s="289" t="s">
        <v>403</v>
      </c>
      <c r="BC116" s="289" t="s">
        <v>403</v>
      </c>
      <c r="BD116" s="289" t="s">
        <v>403</v>
      </c>
      <c r="BE116" s="289" t="s">
        <v>403</v>
      </c>
      <c r="BF116" s="289" t="s">
        <v>403</v>
      </c>
      <c r="BG116" s="289" t="s">
        <v>403</v>
      </c>
      <c r="BH116" s="289" t="s">
        <v>403</v>
      </c>
      <c r="BI116" s="289" t="s">
        <v>403</v>
      </c>
      <c r="BJ116" s="289" t="s">
        <v>403</v>
      </c>
      <c r="BK116" s="296" t="s">
        <v>403</v>
      </c>
      <c r="BL116" s="296" t="s">
        <v>403</v>
      </c>
      <c r="BM116" s="296" t="s">
        <v>403</v>
      </c>
      <c r="BN116" s="296" t="s">
        <v>403</v>
      </c>
      <c r="BO116" s="296" t="s">
        <v>403</v>
      </c>
      <c r="BP116" s="296" t="s">
        <v>403</v>
      </c>
      <c r="BQ116" s="296" t="s">
        <v>403</v>
      </c>
      <c r="BR116" s="296" t="s">
        <v>403</v>
      </c>
      <c r="BS116" s="296" t="s">
        <v>403</v>
      </c>
      <c r="BT116" s="169"/>
      <c r="BU116" s="169"/>
      <c r="BV116" s="169"/>
      <c r="BW116" s="169"/>
      <c r="BX116" s="169"/>
      <c r="BY116" s="169"/>
      <c r="BZ116" s="169"/>
      <c r="CA116" s="169"/>
      <c r="CB116" s="169"/>
      <c r="CC116" s="159"/>
      <c r="CD116" s="159"/>
      <c r="CE116" s="159"/>
      <c r="CF116" s="159"/>
      <c r="CG116" s="159"/>
      <c r="CH116" s="159"/>
      <c r="CI116" s="159"/>
      <c r="CJ116" s="159"/>
      <c r="CK116" s="159"/>
      <c r="CL116" s="169"/>
      <c r="CM116" s="169"/>
      <c r="CN116" s="169"/>
      <c r="CO116" s="169"/>
      <c r="CP116" s="169"/>
      <c r="CQ116" s="169"/>
      <c r="CR116" s="169"/>
      <c r="CS116" s="169"/>
      <c r="CT116" s="169"/>
      <c r="CU116" s="169"/>
      <c r="CV116" s="169"/>
      <c r="CW116" s="169"/>
      <c r="CX116" s="169"/>
      <c r="CY116" s="169"/>
      <c r="CZ116" s="169"/>
      <c r="DA116" s="169"/>
      <c r="DB116" s="169"/>
      <c r="DC116" s="169"/>
    </row>
    <row r="117" spans="1:107">
      <c r="A117" s="293" t="s">
        <v>773</v>
      </c>
      <c r="B117" s="293" t="s">
        <v>772</v>
      </c>
      <c r="C117" s="292" t="s">
        <v>546</v>
      </c>
      <c r="D117" s="292" t="s">
        <v>496</v>
      </c>
      <c r="E117" s="158">
        <v>1</v>
      </c>
      <c r="F117" s="155">
        <v>0.79010000000000002</v>
      </c>
      <c r="G117" s="157">
        <v>100</v>
      </c>
      <c r="H117" s="155">
        <v>50.386165356284017</v>
      </c>
      <c r="I117" s="290"/>
      <c r="J117" s="156">
        <v>1</v>
      </c>
      <c r="K117" s="155">
        <v>39.810109248000003</v>
      </c>
      <c r="L117" s="155">
        <v>39.810109248000003</v>
      </c>
      <c r="M117" s="294"/>
      <c r="N117" s="294">
        <v>1</v>
      </c>
      <c r="O117" s="294"/>
      <c r="P117" s="289" t="s">
        <v>403</v>
      </c>
      <c r="Q117" s="290"/>
      <c r="R117" s="290"/>
      <c r="S117" s="290"/>
      <c r="T117" s="290"/>
      <c r="U117" s="289" t="s">
        <v>403</v>
      </c>
      <c r="V117" s="290"/>
      <c r="W117" s="290"/>
      <c r="X117" s="290"/>
      <c r="Y117" s="290"/>
      <c r="Z117" s="154">
        <v>1</v>
      </c>
      <c r="AA117" s="153">
        <v>1</v>
      </c>
      <c r="AB117" s="153">
        <v>1</v>
      </c>
      <c r="AC117" s="153">
        <v>1</v>
      </c>
      <c r="AD117" s="153">
        <v>1</v>
      </c>
      <c r="AE117" s="153">
        <v>1</v>
      </c>
      <c r="AF117" s="153">
        <v>1</v>
      </c>
      <c r="AG117" s="290"/>
      <c r="AH117" s="289">
        <v>22</v>
      </c>
      <c r="AI117" s="288" t="s">
        <v>1046</v>
      </c>
      <c r="AJ117" s="289" t="s">
        <v>403</v>
      </c>
      <c r="AK117" s="289" t="s">
        <v>403</v>
      </c>
      <c r="AL117" s="289" t="s">
        <v>403</v>
      </c>
      <c r="AM117" s="289" t="s">
        <v>403</v>
      </c>
      <c r="AN117" s="289" t="s">
        <v>403</v>
      </c>
      <c r="AO117" s="289" t="s">
        <v>403</v>
      </c>
      <c r="AP117" s="289" t="s">
        <v>403</v>
      </c>
      <c r="AQ117" s="289" t="s">
        <v>403</v>
      </c>
      <c r="AR117" s="289" t="s">
        <v>403</v>
      </c>
      <c r="AS117" s="296" t="s">
        <v>403</v>
      </c>
      <c r="AT117" s="296" t="s">
        <v>403</v>
      </c>
      <c r="AU117" s="296" t="s">
        <v>403</v>
      </c>
      <c r="AV117" s="296" t="s">
        <v>403</v>
      </c>
      <c r="AW117" s="296" t="s">
        <v>403</v>
      </c>
      <c r="AX117" s="296" t="s">
        <v>403</v>
      </c>
      <c r="AY117" s="296" t="s">
        <v>403</v>
      </c>
      <c r="AZ117" s="296" t="s">
        <v>403</v>
      </c>
      <c r="BA117" s="296" t="s">
        <v>403</v>
      </c>
      <c r="BB117" s="289" t="s">
        <v>403</v>
      </c>
      <c r="BC117" s="289" t="s">
        <v>403</v>
      </c>
      <c r="BD117" s="289" t="s">
        <v>403</v>
      </c>
      <c r="BE117" s="289" t="s">
        <v>403</v>
      </c>
      <c r="BF117" s="289" t="s">
        <v>403</v>
      </c>
      <c r="BG117" s="289" t="s">
        <v>403</v>
      </c>
      <c r="BH117" s="289" t="s">
        <v>403</v>
      </c>
      <c r="BI117" s="289" t="s">
        <v>403</v>
      </c>
      <c r="BJ117" s="289" t="s">
        <v>403</v>
      </c>
      <c r="BK117" s="296" t="s">
        <v>403</v>
      </c>
      <c r="BL117" s="296" t="s">
        <v>403</v>
      </c>
      <c r="BM117" s="296" t="s">
        <v>403</v>
      </c>
      <c r="BN117" s="296" t="s">
        <v>403</v>
      </c>
      <c r="BO117" s="296" t="s">
        <v>403</v>
      </c>
      <c r="BP117" s="296" t="s">
        <v>403</v>
      </c>
      <c r="BQ117" s="296" t="s">
        <v>403</v>
      </c>
      <c r="BR117" s="296" t="s">
        <v>403</v>
      </c>
      <c r="BS117" s="296" t="s">
        <v>403</v>
      </c>
      <c r="BT117" s="380">
        <v>2.4500558065274585E-4</v>
      </c>
      <c r="BU117" s="380">
        <v>7.5616711520858711E-4</v>
      </c>
      <c r="BV117" s="380">
        <v>1.5778064942828722E-3</v>
      </c>
      <c r="BW117" s="380">
        <v>2.7199188051912197E-3</v>
      </c>
      <c r="BX117" s="380">
        <v>4.0240426226956063E-3</v>
      </c>
      <c r="BY117" s="380">
        <v>5.2170653508161469E-3</v>
      </c>
      <c r="BZ117" s="380">
        <v>6.1065085974406639E-3</v>
      </c>
      <c r="CA117" s="380">
        <v>6.6736258286224431E-3</v>
      </c>
      <c r="CB117" s="380">
        <v>7.0000000000000001E-3</v>
      </c>
      <c r="CC117" s="380">
        <v>4.1388442731696007E-3</v>
      </c>
      <c r="CD117" s="380">
        <v>1.2773823053345063E-2</v>
      </c>
      <c r="CE117" s="380">
        <v>2.6653659706992811E-2</v>
      </c>
      <c r="CF117" s="380">
        <v>4.5947199816265966E-2</v>
      </c>
      <c r="CG117" s="380">
        <v>6.7977577161965078E-2</v>
      </c>
      <c r="CH117" s="380">
        <v>8.8131139676287065E-2</v>
      </c>
      <c r="CI117" s="380">
        <v>0.10315637737819409</v>
      </c>
      <c r="CJ117" s="380">
        <v>0.11273660774780057</v>
      </c>
      <c r="CK117" s="380">
        <v>0.11825000000000002</v>
      </c>
      <c r="CL117" s="380">
        <v>1.1064627026264181E-2</v>
      </c>
      <c r="CM117" s="380">
        <v>3.414904704218779E-2</v>
      </c>
      <c r="CN117" s="380">
        <v>7.1254868286453263E-2</v>
      </c>
      <c r="CO117" s="380">
        <v>0.12283347604158201</v>
      </c>
      <c r="CP117" s="380">
        <v>0.18172863915709261</v>
      </c>
      <c r="CQ117" s="380">
        <v>0.23560639771810771</v>
      </c>
      <c r="CR117" s="380">
        <v>0.27577429005227566</v>
      </c>
      <c r="CS117" s="380">
        <v>0.30138570929618136</v>
      </c>
      <c r="CT117" s="380">
        <v>0.31612499999999993</v>
      </c>
      <c r="CU117" s="380">
        <v>1.4752836035018913E-2</v>
      </c>
      <c r="CV117" s="380">
        <v>4.5532062722917072E-2</v>
      </c>
      <c r="CW117" s="380">
        <v>9.5006491048604383E-2</v>
      </c>
      <c r="CX117" s="380">
        <v>0.16377796805544273</v>
      </c>
      <c r="CY117" s="380">
        <v>0.24230485220945688</v>
      </c>
      <c r="CZ117" s="380">
        <v>0.3141418636241437</v>
      </c>
      <c r="DA117" s="380">
        <v>0.36769905340303433</v>
      </c>
      <c r="DB117" s="380">
        <v>0.40184761239490857</v>
      </c>
      <c r="DC117" s="380">
        <v>0.42150000000000004</v>
      </c>
    </row>
    <row r="118" spans="1:107">
      <c r="A118" s="293" t="s">
        <v>771</v>
      </c>
      <c r="B118" s="293" t="s">
        <v>770</v>
      </c>
      <c r="C118" s="292" t="s">
        <v>546</v>
      </c>
      <c r="D118" s="292" t="s">
        <v>495</v>
      </c>
      <c r="E118" s="158">
        <v>0.05</v>
      </c>
      <c r="F118" s="155">
        <v>0.7833</v>
      </c>
      <c r="G118" s="157">
        <v>100</v>
      </c>
      <c r="H118" s="155">
        <v>0.31764736729222526</v>
      </c>
      <c r="I118" s="290"/>
      <c r="J118" s="156">
        <v>1</v>
      </c>
      <c r="K118" s="155">
        <v>4.9762636560000004</v>
      </c>
      <c r="L118" s="155">
        <v>0.24881318280000003</v>
      </c>
      <c r="M118" s="290"/>
      <c r="N118" s="294"/>
      <c r="O118" s="290"/>
      <c r="P118" s="289" t="s">
        <v>403</v>
      </c>
      <c r="Q118" s="290"/>
      <c r="R118" s="290"/>
      <c r="S118" s="290"/>
      <c r="T118" s="290"/>
      <c r="U118" s="289" t="s">
        <v>403</v>
      </c>
      <c r="V118" s="290"/>
      <c r="W118" s="290"/>
      <c r="X118" s="290"/>
      <c r="Y118" s="290"/>
      <c r="Z118" s="154">
        <v>0.05</v>
      </c>
      <c r="AA118" s="153">
        <v>0.05</v>
      </c>
      <c r="AB118" s="153">
        <v>0.05</v>
      </c>
      <c r="AC118" s="153">
        <v>0.05</v>
      </c>
      <c r="AD118" s="153">
        <v>0.05</v>
      </c>
      <c r="AE118" s="153">
        <v>0.05</v>
      </c>
      <c r="AF118" s="153">
        <v>0.05</v>
      </c>
      <c r="AG118" s="290"/>
      <c r="AH118" s="289">
        <v>23</v>
      </c>
      <c r="AI118" s="288"/>
      <c r="AJ118" s="289" t="s">
        <v>403</v>
      </c>
      <c r="AK118" s="289" t="s">
        <v>403</v>
      </c>
      <c r="AL118" s="289" t="s">
        <v>403</v>
      </c>
      <c r="AM118" s="289" t="s">
        <v>403</v>
      </c>
      <c r="AN118" s="289" t="s">
        <v>403</v>
      </c>
      <c r="AO118" s="289" t="s">
        <v>403</v>
      </c>
      <c r="AP118" s="289" t="s">
        <v>403</v>
      </c>
      <c r="AQ118" s="289" t="s">
        <v>403</v>
      </c>
      <c r="AR118" s="289" t="s">
        <v>403</v>
      </c>
      <c r="AS118" s="296" t="s">
        <v>403</v>
      </c>
      <c r="AT118" s="296" t="s">
        <v>403</v>
      </c>
      <c r="AU118" s="296" t="s">
        <v>403</v>
      </c>
      <c r="AV118" s="296" t="s">
        <v>403</v>
      </c>
      <c r="AW118" s="296" t="s">
        <v>403</v>
      </c>
      <c r="AX118" s="296" t="s">
        <v>403</v>
      </c>
      <c r="AY118" s="296" t="s">
        <v>403</v>
      </c>
      <c r="AZ118" s="296" t="s">
        <v>403</v>
      </c>
      <c r="BA118" s="296" t="s">
        <v>403</v>
      </c>
      <c r="BB118" s="289" t="s">
        <v>403</v>
      </c>
      <c r="BC118" s="289" t="s">
        <v>403</v>
      </c>
      <c r="BD118" s="289" t="s">
        <v>403</v>
      </c>
      <c r="BE118" s="289" t="s">
        <v>403</v>
      </c>
      <c r="BF118" s="289" t="s">
        <v>403</v>
      </c>
      <c r="BG118" s="289" t="s">
        <v>403</v>
      </c>
      <c r="BH118" s="289" t="s">
        <v>403</v>
      </c>
      <c r="BI118" s="289" t="s">
        <v>403</v>
      </c>
      <c r="BJ118" s="289" t="s">
        <v>403</v>
      </c>
      <c r="BK118" s="296" t="s">
        <v>403</v>
      </c>
      <c r="BL118" s="296" t="s">
        <v>403</v>
      </c>
      <c r="BM118" s="296" t="s">
        <v>403</v>
      </c>
      <c r="BN118" s="296" t="s">
        <v>403</v>
      </c>
      <c r="BO118" s="296" t="s">
        <v>403</v>
      </c>
      <c r="BP118" s="296" t="s">
        <v>403</v>
      </c>
      <c r="BQ118" s="296" t="s">
        <v>403</v>
      </c>
      <c r="BR118" s="296" t="s">
        <v>403</v>
      </c>
      <c r="BS118" s="296" t="s">
        <v>403</v>
      </c>
      <c r="BT118" s="160"/>
      <c r="BU118" s="160"/>
      <c r="BV118" s="160"/>
      <c r="BW118" s="160"/>
      <c r="BX118" s="160"/>
      <c r="BY118" s="160"/>
      <c r="BZ118" s="160"/>
      <c r="CA118" s="160"/>
      <c r="CB118" s="160"/>
      <c r="CC118" s="159"/>
      <c r="CD118" s="159"/>
      <c r="CE118" s="159"/>
      <c r="CF118" s="159"/>
      <c r="CG118" s="159"/>
      <c r="CH118" s="159"/>
      <c r="CI118" s="159"/>
      <c r="CJ118" s="159"/>
      <c r="CK118" s="159"/>
      <c r="CL118" s="160"/>
      <c r="CM118" s="160"/>
      <c r="CN118" s="160"/>
      <c r="CO118" s="160"/>
      <c r="CP118" s="160"/>
      <c r="CQ118" s="160"/>
      <c r="CR118" s="160"/>
      <c r="CS118" s="160"/>
      <c r="CT118" s="160"/>
      <c r="CU118" s="159"/>
      <c r="CV118" s="159"/>
      <c r="CW118" s="159"/>
      <c r="CX118" s="159"/>
      <c r="CY118" s="159"/>
      <c r="CZ118" s="159"/>
      <c r="DA118" s="159"/>
      <c r="DB118" s="159"/>
      <c r="DC118" s="159"/>
    </row>
    <row r="119" spans="1:107">
      <c r="A119" s="293" t="s">
        <v>769</v>
      </c>
      <c r="B119" s="293" t="s">
        <v>768</v>
      </c>
      <c r="C119" s="292" t="s">
        <v>546</v>
      </c>
      <c r="D119" s="292" t="s">
        <v>494</v>
      </c>
      <c r="E119" s="158">
        <v>0.3</v>
      </c>
      <c r="F119" s="155">
        <v>0.60640000000000005</v>
      </c>
      <c r="G119" s="157">
        <v>100</v>
      </c>
      <c r="H119" s="155">
        <v>1.7233103030343007</v>
      </c>
      <c r="I119" s="290"/>
      <c r="J119" s="156">
        <v>1</v>
      </c>
      <c r="K119" s="155">
        <v>3.4833845592000006</v>
      </c>
      <c r="L119" s="155">
        <v>1.04501536776</v>
      </c>
      <c r="M119" s="290"/>
      <c r="N119" s="294"/>
      <c r="O119" s="290"/>
      <c r="P119" s="289" t="s">
        <v>403</v>
      </c>
      <c r="Q119" s="290"/>
      <c r="R119" s="290"/>
      <c r="S119" s="290"/>
      <c r="T119" s="290"/>
      <c r="U119" s="289" t="s">
        <v>403</v>
      </c>
      <c r="V119" s="290"/>
      <c r="W119" s="290"/>
      <c r="X119" s="290"/>
      <c r="Y119" s="290"/>
      <c r="Z119" s="154">
        <v>0.3</v>
      </c>
      <c r="AA119" s="153">
        <v>0.3</v>
      </c>
      <c r="AB119" s="153">
        <v>0.3</v>
      </c>
      <c r="AC119" s="153">
        <v>0.3</v>
      </c>
      <c r="AD119" s="153">
        <v>0.3</v>
      </c>
      <c r="AE119" s="153">
        <v>0.3</v>
      </c>
      <c r="AF119" s="153">
        <v>0.3</v>
      </c>
      <c r="AG119" s="290"/>
      <c r="AH119" s="289">
        <v>24</v>
      </c>
      <c r="AI119" s="288"/>
      <c r="AJ119" s="289" t="s">
        <v>403</v>
      </c>
      <c r="AK119" s="289" t="s">
        <v>403</v>
      </c>
      <c r="AL119" s="289" t="s">
        <v>403</v>
      </c>
      <c r="AM119" s="289" t="s">
        <v>403</v>
      </c>
      <c r="AN119" s="289" t="s">
        <v>403</v>
      </c>
      <c r="AO119" s="289" t="s">
        <v>403</v>
      </c>
      <c r="AP119" s="289" t="s">
        <v>403</v>
      </c>
      <c r="AQ119" s="289" t="s">
        <v>403</v>
      </c>
      <c r="AR119" s="289" t="s">
        <v>403</v>
      </c>
      <c r="AS119" s="296" t="s">
        <v>403</v>
      </c>
      <c r="AT119" s="296" t="s">
        <v>403</v>
      </c>
      <c r="AU119" s="296" t="s">
        <v>403</v>
      </c>
      <c r="AV119" s="296" t="s">
        <v>403</v>
      </c>
      <c r="AW119" s="296" t="s">
        <v>403</v>
      </c>
      <c r="AX119" s="296" t="s">
        <v>403</v>
      </c>
      <c r="AY119" s="296" t="s">
        <v>403</v>
      </c>
      <c r="AZ119" s="296" t="s">
        <v>403</v>
      </c>
      <c r="BA119" s="296" t="s">
        <v>403</v>
      </c>
      <c r="BB119" s="289" t="s">
        <v>403</v>
      </c>
      <c r="BC119" s="289" t="s">
        <v>403</v>
      </c>
      <c r="BD119" s="289" t="s">
        <v>403</v>
      </c>
      <c r="BE119" s="289" t="s">
        <v>403</v>
      </c>
      <c r="BF119" s="289" t="s">
        <v>403</v>
      </c>
      <c r="BG119" s="289" t="s">
        <v>403</v>
      </c>
      <c r="BH119" s="289" t="s">
        <v>403</v>
      </c>
      <c r="BI119" s="289" t="s">
        <v>403</v>
      </c>
      <c r="BJ119" s="289" t="s">
        <v>403</v>
      </c>
      <c r="BK119" s="296" t="s">
        <v>403</v>
      </c>
      <c r="BL119" s="296" t="s">
        <v>403</v>
      </c>
      <c r="BM119" s="296" t="s">
        <v>403</v>
      </c>
      <c r="BN119" s="296" t="s">
        <v>403</v>
      </c>
      <c r="BO119" s="296" t="s">
        <v>403</v>
      </c>
      <c r="BP119" s="296" t="s">
        <v>403</v>
      </c>
      <c r="BQ119" s="296" t="s">
        <v>403</v>
      </c>
      <c r="BR119" s="296" t="s">
        <v>403</v>
      </c>
      <c r="BS119" s="296" t="s">
        <v>403</v>
      </c>
      <c r="BT119" s="160"/>
      <c r="BU119" s="160"/>
      <c r="BV119" s="160"/>
      <c r="BW119" s="160"/>
      <c r="BX119" s="160"/>
      <c r="BY119" s="160"/>
      <c r="BZ119" s="160"/>
      <c r="CA119" s="160"/>
      <c r="CB119" s="160"/>
      <c r="CC119" s="159"/>
      <c r="CD119" s="159"/>
      <c r="CE119" s="159"/>
      <c r="CF119" s="159"/>
      <c r="CG119" s="159"/>
      <c r="CH119" s="159"/>
      <c r="CI119" s="159"/>
      <c r="CJ119" s="159"/>
      <c r="CK119" s="159"/>
      <c r="CL119" s="160"/>
      <c r="CM119" s="160"/>
      <c r="CN119" s="160"/>
      <c r="CO119" s="160"/>
      <c r="CP119" s="160"/>
      <c r="CQ119" s="160"/>
      <c r="CR119" s="160"/>
      <c r="CS119" s="160"/>
      <c r="CT119" s="160"/>
      <c r="CU119" s="159"/>
      <c r="CV119" s="159"/>
      <c r="CW119" s="159"/>
      <c r="CX119" s="159"/>
      <c r="CY119" s="159"/>
      <c r="CZ119" s="159"/>
      <c r="DA119" s="159"/>
      <c r="DB119" s="159"/>
      <c r="DC119" s="159"/>
    </row>
    <row r="120" spans="1:107">
      <c r="A120" s="293" t="s">
        <v>767</v>
      </c>
      <c r="B120" s="293" t="s">
        <v>766</v>
      </c>
      <c r="C120" s="292" t="s">
        <v>546</v>
      </c>
      <c r="D120" s="292" t="s">
        <v>493</v>
      </c>
      <c r="E120" s="158">
        <v>2</v>
      </c>
      <c r="F120" s="155">
        <v>0.83289999999999997</v>
      </c>
      <c r="G120" s="157">
        <v>100</v>
      </c>
      <c r="H120" s="155">
        <v>2.3898492765037824</v>
      </c>
      <c r="I120" s="290"/>
      <c r="J120" s="156">
        <v>1</v>
      </c>
      <c r="K120" s="155">
        <v>0.99525273120000013</v>
      </c>
      <c r="L120" s="155">
        <v>1.9905054624000003</v>
      </c>
      <c r="M120" s="290"/>
      <c r="N120" s="294"/>
      <c r="O120" s="290"/>
      <c r="P120" s="289" t="s">
        <v>403</v>
      </c>
      <c r="Q120" s="290"/>
      <c r="R120" s="290"/>
      <c r="S120" s="290"/>
      <c r="T120" s="290"/>
      <c r="U120" s="289" t="s">
        <v>403</v>
      </c>
      <c r="V120" s="290"/>
      <c r="W120" s="290"/>
      <c r="X120" s="290"/>
      <c r="Y120" s="290"/>
      <c r="Z120" s="154">
        <v>2</v>
      </c>
      <c r="AA120" s="153">
        <v>2</v>
      </c>
      <c r="AB120" s="153">
        <v>2</v>
      </c>
      <c r="AC120" s="153">
        <v>2</v>
      </c>
      <c r="AD120" s="153">
        <v>2</v>
      </c>
      <c r="AE120" s="153">
        <v>2</v>
      </c>
      <c r="AF120" s="153">
        <v>2</v>
      </c>
      <c r="AG120" s="290"/>
      <c r="AH120" s="289">
        <v>25</v>
      </c>
      <c r="AI120" s="288"/>
      <c r="AJ120" s="289" t="s">
        <v>403</v>
      </c>
      <c r="AK120" s="289" t="s">
        <v>403</v>
      </c>
      <c r="AL120" s="289" t="s">
        <v>403</v>
      </c>
      <c r="AM120" s="289" t="s">
        <v>403</v>
      </c>
      <c r="AN120" s="289" t="s">
        <v>403</v>
      </c>
      <c r="AO120" s="289" t="s">
        <v>403</v>
      </c>
      <c r="AP120" s="289" t="s">
        <v>403</v>
      </c>
      <c r="AQ120" s="289" t="s">
        <v>403</v>
      </c>
      <c r="AR120" s="289" t="s">
        <v>403</v>
      </c>
      <c r="AS120" s="296" t="s">
        <v>403</v>
      </c>
      <c r="AT120" s="296" t="s">
        <v>403</v>
      </c>
      <c r="AU120" s="296" t="s">
        <v>403</v>
      </c>
      <c r="AV120" s="296" t="s">
        <v>403</v>
      </c>
      <c r="AW120" s="296" t="s">
        <v>403</v>
      </c>
      <c r="AX120" s="296" t="s">
        <v>403</v>
      </c>
      <c r="AY120" s="296" t="s">
        <v>403</v>
      </c>
      <c r="AZ120" s="296" t="s">
        <v>403</v>
      </c>
      <c r="BA120" s="296" t="s">
        <v>403</v>
      </c>
      <c r="BB120" s="289" t="s">
        <v>403</v>
      </c>
      <c r="BC120" s="289" t="s">
        <v>403</v>
      </c>
      <c r="BD120" s="289" t="s">
        <v>403</v>
      </c>
      <c r="BE120" s="289" t="s">
        <v>403</v>
      </c>
      <c r="BF120" s="289" t="s">
        <v>403</v>
      </c>
      <c r="BG120" s="289" t="s">
        <v>403</v>
      </c>
      <c r="BH120" s="289" t="s">
        <v>403</v>
      </c>
      <c r="BI120" s="289" t="s">
        <v>403</v>
      </c>
      <c r="BJ120" s="289" t="s">
        <v>403</v>
      </c>
      <c r="BK120" s="296" t="s">
        <v>403</v>
      </c>
      <c r="BL120" s="296" t="s">
        <v>403</v>
      </c>
      <c r="BM120" s="296" t="s">
        <v>403</v>
      </c>
      <c r="BN120" s="296" t="s">
        <v>403</v>
      </c>
      <c r="BO120" s="296" t="s">
        <v>403</v>
      </c>
      <c r="BP120" s="296" t="s">
        <v>403</v>
      </c>
      <c r="BQ120" s="296" t="s">
        <v>403</v>
      </c>
      <c r="BR120" s="296" t="s">
        <v>403</v>
      </c>
      <c r="BS120" s="296" t="s">
        <v>403</v>
      </c>
      <c r="BT120" s="160"/>
      <c r="BU120" s="160"/>
      <c r="BV120" s="160"/>
      <c r="BW120" s="160"/>
      <c r="BX120" s="160"/>
      <c r="BY120" s="160"/>
      <c r="BZ120" s="160"/>
      <c r="CA120" s="160"/>
      <c r="CB120" s="160"/>
      <c r="CC120" s="159"/>
      <c r="CD120" s="159"/>
      <c r="CE120" s="159"/>
      <c r="CF120" s="159"/>
      <c r="CG120" s="159"/>
      <c r="CH120" s="159"/>
      <c r="CI120" s="159"/>
      <c r="CJ120" s="159"/>
      <c r="CK120" s="159"/>
      <c r="CL120" s="160"/>
      <c r="CM120" s="160"/>
      <c r="CN120" s="160"/>
      <c r="CO120" s="160"/>
      <c r="CP120" s="160"/>
      <c r="CQ120" s="160"/>
      <c r="CR120" s="160"/>
      <c r="CS120" s="160"/>
      <c r="CT120" s="160"/>
      <c r="CU120" s="159"/>
      <c r="CV120" s="159"/>
      <c r="CW120" s="159"/>
      <c r="CX120" s="159"/>
      <c r="CY120" s="159"/>
      <c r="CZ120" s="159"/>
      <c r="DA120" s="159"/>
      <c r="DB120" s="159"/>
      <c r="DC120" s="159"/>
    </row>
    <row r="121" spans="1:107">
      <c r="A121" s="293" t="s">
        <v>765</v>
      </c>
      <c r="B121" s="293" t="s">
        <v>764</v>
      </c>
      <c r="C121" s="292" t="s">
        <v>546</v>
      </c>
      <c r="D121" s="292" t="s">
        <v>492</v>
      </c>
      <c r="E121" s="158">
        <v>0.9</v>
      </c>
      <c r="F121" s="155">
        <v>0.60340000000000005</v>
      </c>
      <c r="G121" s="157">
        <v>100</v>
      </c>
      <c r="H121" s="155">
        <v>2.9689342329466357</v>
      </c>
      <c r="I121" s="290"/>
      <c r="J121" s="156">
        <v>1</v>
      </c>
      <c r="K121" s="155">
        <v>1.9905054624000003</v>
      </c>
      <c r="L121" s="155">
        <v>1.7914549161600002</v>
      </c>
      <c r="M121" s="290"/>
      <c r="N121" s="294"/>
      <c r="O121" s="290"/>
      <c r="P121" s="289" t="s">
        <v>403</v>
      </c>
      <c r="Q121" s="290"/>
      <c r="R121" s="290"/>
      <c r="S121" s="290"/>
      <c r="T121" s="290"/>
      <c r="U121" s="289" t="s">
        <v>403</v>
      </c>
      <c r="V121" s="290"/>
      <c r="W121" s="290"/>
      <c r="X121" s="290"/>
      <c r="Y121" s="290"/>
      <c r="Z121" s="154">
        <v>0.9</v>
      </c>
      <c r="AA121" s="153">
        <v>0.9</v>
      </c>
      <c r="AB121" s="153">
        <v>0.9</v>
      </c>
      <c r="AC121" s="153">
        <v>0.9</v>
      </c>
      <c r="AD121" s="153">
        <v>0.9</v>
      </c>
      <c r="AE121" s="153">
        <v>0.9</v>
      </c>
      <c r="AF121" s="153">
        <v>0.9</v>
      </c>
      <c r="AG121" s="290"/>
      <c r="AH121" s="289">
        <v>26</v>
      </c>
      <c r="AI121" s="288"/>
      <c r="AJ121" s="289" t="s">
        <v>403</v>
      </c>
      <c r="AK121" s="289" t="s">
        <v>403</v>
      </c>
      <c r="AL121" s="289" t="s">
        <v>403</v>
      </c>
      <c r="AM121" s="289" t="s">
        <v>403</v>
      </c>
      <c r="AN121" s="289" t="s">
        <v>403</v>
      </c>
      <c r="AO121" s="289" t="s">
        <v>403</v>
      </c>
      <c r="AP121" s="289" t="s">
        <v>403</v>
      </c>
      <c r="AQ121" s="289" t="s">
        <v>403</v>
      </c>
      <c r="AR121" s="289" t="s">
        <v>403</v>
      </c>
      <c r="AS121" s="296" t="s">
        <v>403</v>
      </c>
      <c r="AT121" s="296" t="s">
        <v>403</v>
      </c>
      <c r="AU121" s="296" t="s">
        <v>403</v>
      </c>
      <c r="AV121" s="296" t="s">
        <v>403</v>
      </c>
      <c r="AW121" s="296" t="s">
        <v>403</v>
      </c>
      <c r="AX121" s="296" t="s">
        <v>403</v>
      </c>
      <c r="AY121" s="296" t="s">
        <v>403</v>
      </c>
      <c r="AZ121" s="296" t="s">
        <v>403</v>
      </c>
      <c r="BA121" s="296" t="s">
        <v>403</v>
      </c>
      <c r="BB121" s="289" t="s">
        <v>403</v>
      </c>
      <c r="BC121" s="289" t="s">
        <v>403</v>
      </c>
      <c r="BD121" s="289" t="s">
        <v>403</v>
      </c>
      <c r="BE121" s="289" t="s">
        <v>403</v>
      </c>
      <c r="BF121" s="289" t="s">
        <v>403</v>
      </c>
      <c r="BG121" s="289" t="s">
        <v>403</v>
      </c>
      <c r="BH121" s="289" t="s">
        <v>403</v>
      </c>
      <c r="BI121" s="289" t="s">
        <v>403</v>
      </c>
      <c r="BJ121" s="289" t="s">
        <v>403</v>
      </c>
      <c r="BK121" s="296" t="s">
        <v>403</v>
      </c>
      <c r="BL121" s="296" t="s">
        <v>403</v>
      </c>
      <c r="BM121" s="296" t="s">
        <v>403</v>
      </c>
      <c r="BN121" s="296" t="s">
        <v>403</v>
      </c>
      <c r="BO121" s="296" t="s">
        <v>403</v>
      </c>
      <c r="BP121" s="296" t="s">
        <v>403</v>
      </c>
      <c r="BQ121" s="296" t="s">
        <v>403</v>
      </c>
      <c r="BR121" s="296" t="s">
        <v>403</v>
      </c>
      <c r="BS121" s="296" t="s">
        <v>403</v>
      </c>
      <c r="BT121" s="160"/>
      <c r="BU121" s="160"/>
      <c r="BV121" s="160"/>
      <c r="BW121" s="160"/>
      <c r="BX121" s="160"/>
      <c r="BY121" s="160"/>
      <c r="BZ121" s="160"/>
      <c r="CA121" s="160"/>
      <c r="CB121" s="160"/>
      <c r="CC121" s="159"/>
      <c r="CD121" s="159"/>
      <c r="CE121" s="159"/>
      <c r="CF121" s="159"/>
      <c r="CG121" s="159"/>
      <c r="CH121" s="159"/>
      <c r="CI121" s="159"/>
      <c r="CJ121" s="159"/>
      <c r="CK121" s="159"/>
      <c r="CL121" s="160"/>
      <c r="CM121" s="160"/>
      <c r="CN121" s="160"/>
      <c r="CO121" s="160"/>
      <c r="CP121" s="160"/>
      <c r="CQ121" s="160"/>
      <c r="CR121" s="160"/>
      <c r="CS121" s="160"/>
      <c r="CT121" s="160"/>
      <c r="CU121" s="159"/>
      <c r="CV121" s="159"/>
      <c r="CW121" s="159"/>
      <c r="CX121" s="159"/>
      <c r="CY121" s="159"/>
      <c r="CZ121" s="159"/>
      <c r="DA121" s="159"/>
      <c r="DB121" s="159"/>
      <c r="DC121" s="159"/>
    </row>
    <row r="122" spans="1:107">
      <c r="A122" s="293" t="s">
        <v>763</v>
      </c>
      <c r="B122" s="293" t="s">
        <v>762</v>
      </c>
      <c r="C122" s="292" t="s">
        <v>546</v>
      </c>
      <c r="D122" s="292" t="s">
        <v>491</v>
      </c>
      <c r="E122" s="158">
        <v>0.8</v>
      </c>
      <c r="F122" s="155">
        <v>0.60940000000000005</v>
      </c>
      <c r="G122" s="157">
        <v>100</v>
      </c>
      <c r="H122" s="155">
        <v>3.2663364988513295</v>
      </c>
      <c r="I122" s="290"/>
      <c r="J122" s="156">
        <v>1</v>
      </c>
      <c r="K122" s="155">
        <v>2.4881318280000002</v>
      </c>
      <c r="L122" s="155">
        <v>1.9905054624000003</v>
      </c>
      <c r="M122" s="290"/>
      <c r="N122" s="294"/>
      <c r="O122" s="290"/>
      <c r="P122" s="289" t="s">
        <v>403</v>
      </c>
      <c r="Q122" s="290"/>
      <c r="R122" s="290"/>
      <c r="S122" s="290"/>
      <c r="T122" s="290"/>
      <c r="U122" s="289" t="s">
        <v>403</v>
      </c>
      <c r="V122" s="290"/>
      <c r="W122" s="290"/>
      <c r="X122" s="290"/>
      <c r="Y122" s="290"/>
      <c r="Z122" s="154">
        <v>0.8</v>
      </c>
      <c r="AA122" s="153">
        <v>0.8</v>
      </c>
      <c r="AB122" s="153">
        <v>0.8</v>
      </c>
      <c r="AC122" s="153">
        <v>0.8</v>
      </c>
      <c r="AD122" s="153">
        <v>0.8</v>
      </c>
      <c r="AE122" s="153">
        <v>0.8</v>
      </c>
      <c r="AF122" s="153">
        <v>0.8</v>
      </c>
      <c r="AG122" s="290"/>
      <c r="AH122" s="289">
        <v>27</v>
      </c>
      <c r="AI122" s="288"/>
      <c r="AJ122" s="289" t="s">
        <v>403</v>
      </c>
      <c r="AK122" s="289" t="s">
        <v>403</v>
      </c>
      <c r="AL122" s="289" t="s">
        <v>403</v>
      </c>
      <c r="AM122" s="289" t="s">
        <v>403</v>
      </c>
      <c r="AN122" s="289" t="s">
        <v>403</v>
      </c>
      <c r="AO122" s="289" t="s">
        <v>403</v>
      </c>
      <c r="AP122" s="289" t="s">
        <v>403</v>
      </c>
      <c r="AQ122" s="289" t="s">
        <v>403</v>
      </c>
      <c r="AR122" s="289" t="s">
        <v>403</v>
      </c>
      <c r="AS122" s="296" t="s">
        <v>403</v>
      </c>
      <c r="AT122" s="296" t="s">
        <v>403</v>
      </c>
      <c r="AU122" s="296" t="s">
        <v>403</v>
      </c>
      <c r="AV122" s="296" t="s">
        <v>403</v>
      </c>
      <c r="AW122" s="296" t="s">
        <v>403</v>
      </c>
      <c r="AX122" s="296" t="s">
        <v>403</v>
      </c>
      <c r="AY122" s="296" t="s">
        <v>403</v>
      </c>
      <c r="AZ122" s="296" t="s">
        <v>403</v>
      </c>
      <c r="BA122" s="296" t="s">
        <v>403</v>
      </c>
      <c r="BB122" s="289" t="s">
        <v>403</v>
      </c>
      <c r="BC122" s="289" t="s">
        <v>403</v>
      </c>
      <c r="BD122" s="289" t="s">
        <v>403</v>
      </c>
      <c r="BE122" s="289" t="s">
        <v>403</v>
      </c>
      <c r="BF122" s="289" t="s">
        <v>403</v>
      </c>
      <c r="BG122" s="289" t="s">
        <v>403</v>
      </c>
      <c r="BH122" s="289" t="s">
        <v>403</v>
      </c>
      <c r="BI122" s="289" t="s">
        <v>403</v>
      </c>
      <c r="BJ122" s="289" t="s">
        <v>403</v>
      </c>
      <c r="BK122" s="296" t="s">
        <v>403</v>
      </c>
      <c r="BL122" s="296" t="s">
        <v>403</v>
      </c>
      <c r="BM122" s="296" t="s">
        <v>403</v>
      </c>
      <c r="BN122" s="296" t="s">
        <v>403</v>
      </c>
      <c r="BO122" s="296" t="s">
        <v>403</v>
      </c>
      <c r="BP122" s="296" t="s">
        <v>403</v>
      </c>
      <c r="BQ122" s="296" t="s">
        <v>403</v>
      </c>
      <c r="BR122" s="296" t="s">
        <v>403</v>
      </c>
      <c r="BS122" s="296" t="s">
        <v>403</v>
      </c>
      <c r="BT122" s="160"/>
      <c r="BU122" s="160"/>
      <c r="BV122" s="160"/>
      <c r="BW122" s="160"/>
      <c r="BX122" s="160"/>
      <c r="BY122" s="160"/>
      <c r="BZ122" s="160"/>
      <c r="CA122" s="160"/>
      <c r="CB122" s="160"/>
      <c r="CC122" s="159"/>
      <c r="CD122" s="159"/>
      <c r="CE122" s="159"/>
      <c r="CF122" s="159"/>
      <c r="CG122" s="159"/>
      <c r="CH122" s="159"/>
      <c r="CI122" s="159"/>
      <c r="CJ122" s="159"/>
      <c r="CK122" s="159"/>
      <c r="CL122" s="160"/>
      <c r="CM122" s="160"/>
      <c r="CN122" s="160"/>
      <c r="CO122" s="160"/>
      <c r="CP122" s="160"/>
      <c r="CQ122" s="160"/>
      <c r="CR122" s="160"/>
      <c r="CS122" s="160"/>
      <c r="CT122" s="160"/>
      <c r="CU122" s="159"/>
      <c r="CV122" s="159"/>
      <c r="CW122" s="159"/>
      <c r="CX122" s="159"/>
      <c r="CY122" s="159"/>
      <c r="CZ122" s="159"/>
      <c r="DA122" s="159"/>
      <c r="DB122" s="159"/>
      <c r="DC122" s="159"/>
    </row>
    <row r="123" spans="1:107">
      <c r="A123" s="293" t="s">
        <v>761</v>
      </c>
      <c r="B123" s="293" t="s">
        <v>760</v>
      </c>
      <c r="C123" s="292" t="s">
        <v>546</v>
      </c>
      <c r="D123" s="292" t="s">
        <v>490</v>
      </c>
      <c r="E123" s="158">
        <v>0.8</v>
      </c>
      <c r="F123" s="155">
        <v>0.65390000000000004</v>
      </c>
      <c r="G123" s="157">
        <v>100</v>
      </c>
      <c r="H123" s="155">
        <v>5.4792932135188872</v>
      </c>
      <c r="I123" s="290"/>
      <c r="J123" s="156">
        <v>1</v>
      </c>
      <c r="K123" s="155">
        <v>4.4786372904</v>
      </c>
      <c r="L123" s="155">
        <v>3.5829098323200004</v>
      </c>
      <c r="M123" s="290"/>
      <c r="N123" s="294"/>
      <c r="O123" s="290"/>
      <c r="P123" s="289" t="s">
        <v>403</v>
      </c>
      <c r="Q123" s="290"/>
      <c r="R123" s="290"/>
      <c r="S123" s="290"/>
      <c r="T123" s="290"/>
      <c r="U123" s="289" t="s">
        <v>403</v>
      </c>
      <c r="V123" s="290"/>
      <c r="W123" s="290"/>
      <c r="X123" s="290"/>
      <c r="Y123" s="290"/>
      <c r="Z123" s="154">
        <v>0.8</v>
      </c>
      <c r="AA123" s="153">
        <v>0.8</v>
      </c>
      <c r="AB123" s="153">
        <v>0.8</v>
      </c>
      <c r="AC123" s="153">
        <v>0.8</v>
      </c>
      <c r="AD123" s="153">
        <v>0.8</v>
      </c>
      <c r="AE123" s="153">
        <v>0.8</v>
      </c>
      <c r="AF123" s="153">
        <v>0.8</v>
      </c>
      <c r="AG123" s="290"/>
      <c r="AH123" s="289">
        <v>28</v>
      </c>
      <c r="AI123" s="288"/>
      <c r="AJ123" s="289" t="s">
        <v>403</v>
      </c>
      <c r="AK123" s="289" t="s">
        <v>403</v>
      </c>
      <c r="AL123" s="289" t="s">
        <v>403</v>
      </c>
      <c r="AM123" s="289" t="s">
        <v>403</v>
      </c>
      <c r="AN123" s="289" t="s">
        <v>403</v>
      </c>
      <c r="AO123" s="289" t="s">
        <v>403</v>
      </c>
      <c r="AP123" s="289" t="s">
        <v>403</v>
      </c>
      <c r="AQ123" s="289" t="s">
        <v>403</v>
      </c>
      <c r="AR123" s="289" t="s">
        <v>403</v>
      </c>
      <c r="AS123" s="296" t="s">
        <v>403</v>
      </c>
      <c r="AT123" s="296" t="s">
        <v>403</v>
      </c>
      <c r="AU123" s="296" t="s">
        <v>403</v>
      </c>
      <c r="AV123" s="296" t="s">
        <v>403</v>
      </c>
      <c r="AW123" s="296" t="s">
        <v>403</v>
      </c>
      <c r="AX123" s="296" t="s">
        <v>403</v>
      </c>
      <c r="AY123" s="296" t="s">
        <v>403</v>
      </c>
      <c r="AZ123" s="296" t="s">
        <v>403</v>
      </c>
      <c r="BA123" s="296" t="s">
        <v>403</v>
      </c>
      <c r="BB123" s="289" t="s">
        <v>403</v>
      </c>
      <c r="BC123" s="289" t="s">
        <v>403</v>
      </c>
      <c r="BD123" s="289" t="s">
        <v>403</v>
      </c>
      <c r="BE123" s="289" t="s">
        <v>403</v>
      </c>
      <c r="BF123" s="289" t="s">
        <v>403</v>
      </c>
      <c r="BG123" s="289" t="s">
        <v>403</v>
      </c>
      <c r="BH123" s="289" t="s">
        <v>403</v>
      </c>
      <c r="BI123" s="289" t="s">
        <v>403</v>
      </c>
      <c r="BJ123" s="289" t="s">
        <v>403</v>
      </c>
      <c r="BK123" s="296" t="s">
        <v>403</v>
      </c>
      <c r="BL123" s="296" t="s">
        <v>403</v>
      </c>
      <c r="BM123" s="296" t="s">
        <v>403</v>
      </c>
      <c r="BN123" s="296" t="s">
        <v>403</v>
      </c>
      <c r="BO123" s="296" t="s">
        <v>403</v>
      </c>
      <c r="BP123" s="296" t="s">
        <v>403</v>
      </c>
      <c r="BQ123" s="296" t="s">
        <v>403</v>
      </c>
      <c r="BR123" s="296" t="s">
        <v>403</v>
      </c>
      <c r="BS123" s="296" t="s">
        <v>403</v>
      </c>
      <c r="BT123" s="160"/>
      <c r="BU123" s="160"/>
      <c r="BV123" s="160"/>
      <c r="BW123" s="160"/>
      <c r="BX123" s="160"/>
      <c r="BY123" s="160"/>
      <c r="BZ123" s="160"/>
      <c r="CA123" s="160"/>
      <c r="CB123" s="160"/>
      <c r="CC123" s="159"/>
      <c r="CD123" s="159"/>
      <c r="CE123" s="159"/>
      <c r="CF123" s="159"/>
      <c r="CG123" s="159"/>
      <c r="CH123" s="159"/>
      <c r="CI123" s="159"/>
      <c r="CJ123" s="159"/>
      <c r="CK123" s="159"/>
      <c r="CL123" s="160"/>
      <c r="CM123" s="160"/>
      <c r="CN123" s="160"/>
      <c r="CO123" s="160"/>
      <c r="CP123" s="160"/>
      <c r="CQ123" s="160"/>
      <c r="CR123" s="160"/>
      <c r="CS123" s="160"/>
      <c r="CT123" s="160"/>
      <c r="CU123" s="159"/>
      <c r="CV123" s="159"/>
      <c r="CW123" s="159"/>
      <c r="CX123" s="159"/>
      <c r="CY123" s="159"/>
      <c r="CZ123" s="159"/>
      <c r="DA123" s="159"/>
      <c r="DB123" s="159"/>
      <c r="DC123" s="159"/>
    </row>
    <row r="124" spans="1:107">
      <c r="A124" s="293" t="s">
        <v>759</v>
      </c>
      <c r="B124" s="293" t="s">
        <v>758</v>
      </c>
      <c r="C124" s="292" t="s">
        <v>546</v>
      </c>
      <c r="D124" s="292" t="s">
        <v>489</v>
      </c>
      <c r="E124" s="158">
        <v>0.8</v>
      </c>
      <c r="F124" s="155">
        <v>0.5323</v>
      </c>
      <c r="G124" s="157">
        <v>100</v>
      </c>
      <c r="H124" s="155">
        <v>62.074752349877897</v>
      </c>
      <c r="I124" s="290"/>
      <c r="J124" s="156">
        <v>1</v>
      </c>
      <c r="K124" s="155">
        <v>41.302988344799999</v>
      </c>
      <c r="L124" s="155">
        <v>33.042390675840004</v>
      </c>
      <c r="M124" s="290"/>
      <c r="N124" s="294"/>
      <c r="O124" s="290"/>
      <c r="P124" s="289" t="s">
        <v>403</v>
      </c>
      <c r="Q124" s="290"/>
      <c r="R124" s="290"/>
      <c r="S124" s="290"/>
      <c r="T124" s="290"/>
      <c r="U124" s="289" t="s">
        <v>403</v>
      </c>
      <c r="V124" s="290"/>
      <c r="W124" s="290"/>
      <c r="X124" s="290"/>
      <c r="Y124" s="290"/>
      <c r="Z124" s="154">
        <v>0.8</v>
      </c>
      <c r="AA124" s="153">
        <v>0.8</v>
      </c>
      <c r="AB124" s="153">
        <v>0.8</v>
      </c>
      <c r="AC124" s="153">
        <v>0.8</v>
      </c>
      <c r="AD124" s="153">
        <v>0.8</v>
      </c>
      <c r="AE124" s="153">
        <v>0.8</v>
      </c>
      <c r="AF124" s="153">
        <v>0.8</v>
      </c>
      <c r="AG124" s="290"/>
      <c r="AH124" s="289">
        <v>29</v>
      </c>
      <c r="AI124" s="288"/>
      <c r="AJ124" s="289" t="s">
        <v>403</v>
      </c>
      <c r="AK124" s="289" t="s">
        <v>403</v>
      </c>
      <c r="AL124" s="289" t="s">
        <v>403</v>
      </c>
      <c r="AM124" s="289" t="s">
        <v>403</v>
      </c>
      <c r="AN124" s="289" t="s">
        <v>403</v>
      </c>
      <c r="AO124" s="289" t="s">
        <v>403</v>
      </c>
      <c r="AP124" s="289" t="s">
        <v>403</v>
      </c>
      <c r="AQ124" s="289" t="s">
        <v>403</v>
      </c>
      <c r="AR124" s="289" t="s">
        <v>403</v>
      </c>
      <c r="AS124" s="296" t="s">
        <v>403</v>
      </c>
      <c r="AT124" s="296" t="s">
        <v>403</v>
      </c>
      <c r="AU124" s="296" t="s">
        <v>403</v>
      </c>
      <c r="AV124" s="296" t="s">
        <v>403</v>
      </c>
      <c r="AW124" s="296" t="s">
        <v>403</v>
      </c>
      <c r="AX124" s="296" t="s">
        <v>403</v>
      </c>
      <c r="AY124" s="296" t="s">
        <v>403</v>
      </c>
      <c r="AZ124" s="296" t="s">
        <v>403</v>
      </c>
      <c r="BA124" s="296" t="s">
        <v>403</v>
      </c>
      <c r="BB124" s="289" t="s">
        <v>403</v>
      </c>
      <c r="BC124" s="289" t="s">
        <v>403</v>
      </c>
      <c r="BD124" s="289" t="s">
        <v>403</v>
      </c>
      <c r="BE124" s="289" t="s">
        <v>403</v>
      </c>
      <c r="BF124" s="289" t="s">
        <v>403</v>
      </c>
      <c r="BG124" s="289" t="s">
        <v>403</v>
      </c>
      <c r="BH124" s="289" t="s">
        <v>403</v>
      </c>
      <c r="BI124" s="289" t="s">
        <v>403</v>
      </c>
      <c r="BJ124" s="289" t="s">
        <v>403</v>
      </c>
      <c r="BK124" s="296" t="s">
        <v>403</v>
      </c>
      <c r="BL124" s="296" t="s">
        <v>403</v>
      </c>
      <c r="BM124" s="296" t="s">
        <v>403</v>
      </c>
      <c r="BN124" s="296" t="s">
        <v>403</v>
      </c>
      <c r="BO124" s="296" t="s">
        <v>403</v>
      </c>
      <c r="BP124" s="296" t="s">
        <v>403</v>
      </c>
      <c r="BQ124" s="296" t="s">
        <v>403</v>
      </c>
      <c r="BR124" s="296" t="s">
        <v>403</v>
      </c>
      <c r="BS124" s="296" t="s">
        <v>403</v>
      </c>
      <c r="BT124" s="160"/>
      <c r="BU124" s="160"/>
      <c r="BV124" s="160"/>
      <c r="BW124" s="160"/>
      <c r="BX124" s="160"/>
      <c r="BY124" s="160"/>
      <c r="BZ124" s="160"/>
      <c r="CA124" s="160"/>
      <c r="CB124" s="160"/>
      <c r="CC124" s="159"/>
      <c r="CD124" s="159"/>
      <c r="CE124" s="159"/>
      <c r="CF124" s="159"/>
      <c r="CG124" s="159"/>
      <c r="CH124" s="159"/>
      <c r="CI124" s="159"/>
      <c r="CJ124" s="159"/>
      <c r="CK124" s="159"/>
      <c r="CL124" s="160"/>
      <c r="CM124" s="160"/>
      <c r="CN124" s="160"/>
      <c r="CO124" s="160"/>
      <c r="CP124" s="160"/>
      <c r="CQ124" s="160"/>
      <c r="CR124" s="160"/>
      <c r="CS124" s="160"/>
      <c r="CT124" s="160"/>
      <c r="CU124" s="159"/>
      <c r="CV124" s="159"/>
      <c r="CW124" s="159"/>
      <c r="CX124" s="159"/>
      <c r="CY124" s="159"/>
      <c r="CZ124" s="159"/>
      <c r="DA124" s="159"/>
      <c r="DB124" s="159"/>
      <c r="DC124" s="159"/>
    </row>
    <row r="125" spans="1:107">
      <c r="A125" s="293" t="s">
        <v>757</v>
      </c>
      <c r="B125" s="293" t="s">
        <v>756</v>
      </c>
      <c r="C125" s="292" t="s">
        <v>546</v>
      </c>
      <c r="D125" s="292" t="s">
        <v>488</v>
      </c>
      <c r="E125" s="158">
        <v>0.76</v>
      </c>
      <c r="F125" s="155">
        <v>0.6845</v>
      </c>
      <c r="G125" s="157">
        <v>100</v>
      </c>
      <c r="H125" s="155">
        <v>0</v>
      </c>
      <c r="I125" s="290"/>
      <c r="J125" s="156">
        <v>1</v>
      </c>
      <c r="K125" s="155">
        <v>0</v>
      </c>
      <c r="L125" s="155">
        <v>0</v>
      </c>
      <c r="M125" s="290"/>
      <c r="N125" s="294" t="s">
        <v>78</v>
      </c>
      <c r="O125" s="290"/>
      <c r="P125" s="289" t="s">
        <v>403</v>
      </c>
      <c r="Q125" s="290"/>
      <c r="R125" s="290"/>
      <c r="S125" s="290"/>
      <c r="T125" s="290"/>
      <c r="U125" s="289" t="s">
        <v>403</v>
      </c>
      <c r="V125" s="290"/>
      <c r="W125" s="290"/>
      <c r="X125" s="290"/>
      <c r="Y125" s="290"/>
      <c r="Z125" s="154">
        <v>0.76</v>
      </c>
      <c r="AA125" s="153">
        <v>0.76</v>
      </c>
      <c r="AB125" s="153">
        <v>0.76</v>
      </c>
      <c r="AC125" s="153">
        <v>0.76</v>
      </c>
      <c r="AD125" s="153">
        <v>0.76</v>
      </c>
      <c r="AE125" s="153">
        <v>0.76</v>
      </c>
      <c r="AF125" s="153">
        <v>0.76</v>
      </c>
      <c r="AG125" s="290"/>
      <c r="AH125" s="289">
        <v>30</v>
      </c>
      <c r="AI125" s="288"/>
      <c r="AJ125" s="289" t="s">
        <v>403</v>
      </c>
      <c r="AK125" s="289" t="s">
        <v>403</v>
      </c>
      <c r="AL125" s="289" t="s">
        <v>403</v>
      </c>
      <c r="AM125" s="289" t="s">
        <v>403</v>
      </c>
      <c r="AN125" s="289" t="s">
        <v>403</v>
      </c>
      <c r="AO125" s="289" t="s">
        <v>403</v>
      </c>
      <c r="AP125" s="289" t="s">
        <v>403</v>
      </c>
      <c r="AQ125" s="289" t="s">
        <v>403</v>
      </c>
      <c r="AR125" s="289" t="s">
        <v>403</v>
      </c>
      <c r="AS125" s="296" t="s">
        <v>403</v>
      </c>
      <c r="AT125" s="296" t="s">
        <v>403</v>
      </c>
      <c r="AU125" s="296" t="s">
        <v>403</v>
      </c>
      <c r="AV125" s="296" t="s">
        <v>403</v>
      </c>
      <c r="AW125" s="296" t="s">
        <v>403</v>
      </c>
      <c r="AX125" s="296" t="s">
        <v>403</v>
      </c>
      <c r="AY125" s="296" t="s">
        <v>403</v>
      </c>
      <c r="AZ125" s="296" t="s">
        <v>403</v>
      </c>
      <c r="BA125" s="296" t="s">
        <v>403</v>
      </c>
      <c r="BB125" s="289" t="s">
        <v>403</v>
      </c>
      <c r="BC125" s="289" t="s">
        <v>403</v>
      </c>
      <c r="BD125" s="289" t="s">
        <v>403</v>
      </c>
      <c r="BE125" s="289" t="s">
        <v>403</v>
      </c>
      <c r="BF125" s="289" t="s">
        <v>403</v>
      </c>
      <c r="BG125" s="289" t="s">
        <v>403</v>
      </c>
      <c r="BH125" s="289" t="s">
        <v>403</v>
      </c>
      <c r="BI125" s="289" t="s">
        <v>403</v>
      </c>
      <c r="BJ125" s="289" t="s">
        <v>403</v>
      </c>
      <c r="BK125" s="296" t="s">
        <v>403</v>
      </c>
      <c r="BL125" s="296" t="s">
        <v>403</v>
      </c>
      <c r="BM125" s="296" t="s">
        <v>403</v>
      </c>
      <c r="BN125" s="296" t="s">
        <v>403</v>
      </c>
      <c r="BO125" s="296" t="s">
        <v>403</v>
      </c>
      <c r="BP125" s="296" t="s">
        <v>403</v>
      </c>
      <c r="BQ125" s="296" t="s">
        <v>403</v>
      </c>
      <c r="BR125" s="296" t="s">
        <v>403</v>
      </c>
      <c r="BS125" s="296" t="s">
        <v>403</v>
      </c>
      <c r="BT125" s="160"/>
      <c r="BU125" s="160"/>
      <c r="BV125" s="160"/>
      <c r="BW125" s="160"/>
      <c r="BX125" s="160"/>
      <c r="BY125" s="160"/>
      <c r="BZ125" s="160"/>
      <c r="CA125" s="160"/>
      <c r="CB125" s="160"/>
      <c r="CC125" s="159"/>
      <c r="CD125" s="159"/>
      <c r="CE125" s="159"/>
      <c r="CF125" s="159"/>
      <c r="CG125" s="159"/>
      <c r="CH125" s="159"/>
      <c r="CI125" s="159"/>
      <c r="CJ125" s="159"/>
      <c r="CK125" s="159"/>
      <c r="CL125" s="160"/>
      <c r="CM125" s="160"/>
      <c r="CN125" s="160"/>
      <c r="CO125" s="160"/>
      <c r="CP125" s="160"/>
      <c r="CQ125" s="160"/>
      <c r="CR125" s="160"/>
      <c r="CS125" s="160"/>
      <c r="CT125" s="160"/>
      <c r="CU125" s="159"/>
      <c r="CV125" s="159"/>
      <c r="CW125" s="159"/>
      <c r="CX125" s="159"/>
      <c r="CY125" s="159"/>
      <c r="CZ125" s="159"/>
      <c r="DA125" s="159"/>
      <c r="DB125" s="159"/>
      <c r="DC125" s="159"/>
    </row>
    <row r="126" spans="1:107">
      <c r="A126" s="293" t="s">
        <v>561</v>
      </c>
      <c r="B126" s="293"/>
      <c r="C126" s="292"/>
      <c r="D126" s="292" t="s">
        <v>78</v>
      </c>
      <c r="E126" s="158"/>
      <c r="F126" s="155">
        <v>0</v>
      </c>
      <c r="G126" s="157"/>
      <c r="H126" s="155"/>
      <c r="I126" s="290"/>
      <c r="J126" s="156"/>
      <c r="K126" s="155"/>
      <c r="L126" s="155"/>
      <c r="M126" s="290"/>
      <c r="N126" s="294"/>
      <c r="O126" s="290"/>
      <c r="P126" s="289" t="s">
        <v>403</v>
      </c>
      <c r="Q126" s="290"/>
      <c r="R126" s="290"/>
      <c r="S126" s="290"/>
      <c r="T126" s="290"/>
      <c r="U126" s="289" t="s">
        <v>403</v>
      </c>
      <c r="V126" s="290"/>
      <c r="W126" s="290"/>
      <c r="X126" s="290"/>
      <c r="Y126" s="290"/>
      <c r="Z126" s="289" t="s">
        <v>403</v>
      </c>
      <c r="AA126" s="290"/>
      <c r="AB126" s="290"/>
      <c r="AC126" s="290"/>
      <c r="AD126" s="290"/>
      <c r="AE126" s="290"/>
      <c r="AF126" s="290"/>
      <c r="AG126" s="290"/>
      <c r="AH126" s="289">
        <v>31</v>
      </c>
      <c r="AI126" s="288" t="s">
        <v>403</v>
      </c>
      <c r="AJ126" s="289" t="s">
        <v>403</v>
      </c>
      <c r="AK126" s="289" t="s">
        <v>403</v>
      </c>
      <c r="AL126" s="289" t="s">
        <v>403</v>
      </c>
      <c r="AM126" s="289" t="s">
        <v>403</v>
      </c>
      <c r="AN126" s="289" t="s">
        <v>403</v>
      </c>
      <c r="AO126" s="289" t="s">
        <v>403</v>
      </c>
      <c r="AP126" s="289" t="s">
        <v>403</v>
      </c>
      <c r="AQ126" s="289" t="s">
        <v>403</v>
      </c>
      <c r="AR126" s="289" t="s">
        <v>403</v>
      </c>
      <c r="AS126" s="296" t="s">
        <v>403</v>
      </c>
      <c r="AT126" s="296" t="s">
        <v>403</v>
      </c>
      <c r="AU126" s="296" t="s">
        <v>403</v>
      </c>
      <c r="AV126" s="296" t="s">
        <v>403</v>
      </c>
      <c r="AW126" s="296" t="s">
        <v>403</v>
      </c>
      <c r="AX126" s="296" t="s">
        <v>403</v>
      </c>
      <c r="AY126" s="296" t="s">
        <v>403</v>
      </c>
      <c r="AZ126" s="296" t="s">
        <v>403</v>
      </c>
      <c r="BA126" s="296" t="s">
        <v>403</v>
      </c>
      <c r="BB126" s="289" t="s">
        <v>403</v>
      </c>
      <c r="BC126" s="289" t="s">
        <v>403</v>
      </c>
      <c r="BD126" s="289" t="s">
        <v>403</v>
      </c>
      <c r="BE126" s="289" t="s">
        <v>403</v>
      </c>
      <c r="BF126" s="289" t="s">
        <v>403</v>
      </c>
      <c r="BG126" s="289" t="s">
        <v>403</v>
      </c>
      <c r="BH126" s="289" t="s">
        <v>403</v>
      </c>
      <c r="BI126" s="289" t="s">
        <v>403</v>
      </c>
      <c r="BJ126" s="289" t="s">
        <v>403</v>
      </c>
      <c r="BK126" s="296" t="s">
        <v>403</v>
      </c>
      <c r="BL126" s="296" t="s">
        <v>403</v>
      </c>
      <c r="BM126" s="296" t="s">
        <v>403</v>
      </c>
      <c r="BN126" s="296" t="s">
        <v>403</v>
      </c>
      <c r="BO126" s="296" t="s">
        <v>403</v>
      </c>
      <c r="BP126" s="296" t="s">
        <v>403</v>
      </c>
      <c r="BQ126" s="296" t="s">
        <v>403</v>
      </c>
      <c r="BR126" s="296" t="s">
        <v>403</v>
      </c>
      <c r="BS126" s="296" t="s">
        <v>403</v>
      </c>
      <c r="BT126" s="160"/>
      <c r="BU126" s="160"/>
      <c r="BV126" s="160"/>
      <c r="BW126" s="160"/>
      <c r="BX126" s="160"/>
      <c r="BY126" s="160"/>
      <c r="BZ126" s="160"/>
      <c r="CA126" s="160"/>
      <c r="CB126" s="160"/>
      <c r="CC126" s="159"/>
      <c r="CD126" s="159"/>
      <c r="CE126" s="159"/>
      <c r="CF126" s="159"/>
      <c r="CG126" s="159"/>
      <c r="CH126" s="159"/>
      <c r="CI126" s="159"/>
      <c r="CJ126" s="159"/>
      <c r="CK126" s="159"/>
      <c r="CL126" s="168"/>
      <c r="CM126" s="168"/>
      <c r="CN126" s="168"/>
      <c r="CO126" s="168"/>
      <c r="CP126" s="168"/>
      <c r="CQ126" s="168"/>
      <c r="CR126" s="168"/>
      <c r="CS126" s="168"/>
      <c r="CT126" s="168"/>
      <c r="CU126" s="167"/>
      <c r="CV126" s="167"/>
      <c r="CW126" s="167"/>
      <c r="CX126" s="167"/>
      <c r="CY126" s="167"/>
      <c r="CZ126" s="167"/>
      <c r="DA126" s="167"/>
      <c r="DB126" s="167"/>
      <c r="DC126" s="167"/>
    </row>
    <row r="127" spans="1:107">
      <c r="A127" s="293" t="s">
        <v>755</v>
      </c>
      <c r="B127" s="293" t="s">
        <v>754</v>
      </c>
      <c r="C127" s="292" t="s">
        <v>558</v>
      </c>
      <c r="D127" s="292" t="s">
        <v>487</v>
      </c>
      <c r="E127" s="158">
        <v>0.64</v>
      </c>
      <c r="F127" s="155">
        <v>0.56299999999999994</v>
      </c>
      <c r="G127" s="157">
        <v>100</v>
      </c>
      <c r="H127" s="155">
        <v>142.51733708009726</v>
      </c>
      <c r="I127" s="290"/>
      <c r="J127" s="156">
        <v>1</v>
      </c>
      <c r="K127" s="155">
        <v>125.37071996264805</v>
      </c>
      <c r="L127" s="155">
        <v>80.237260776094757</v>
      </c>
      <c r="M127" s="290"/>
      <c r="N127" s="294"/>
      <c r="O127" s="290"/>
      <c r="P127" s="286">
        <v>0.81179550150849511</v>
      </c>
      <c r="Q127" s="153">
        <v>0.86179550150849515</v>
      </c>
      <c r="R127" s="153">
        <v>1</v>
      </c>
      <c r="S127" s="153">
        <v>1</v>
      </c>
      <c r="T127" s="290"/>
      <c r="U127" s="154">
        <v>0.81179550150849511</v>
      </c>
      <c r="V127" s="153">
        <v>0.48707730090509704</v>
      </c>
      <c r="W127" s="153">
        <v>0.32471820060339807</v>
      </c>
      <c r="X127" s="153">
        <v>0.16235910030169903</v>
      </c>
      <c r="Y127" s="290"/>
      <c r="Z127" s="154">
        <v>0.64</v>
      </c>
      <c r="AA127" s="153">
        <v>0.64</v>
      </c>
      <c r="AB127" s="153">
        <v>0.64</v>
      </c>
      <c r="AC127" s="153">
        <v>0.64</v>
      </c>
      <c r="AD127" s="153">
        <v>0.64</v>
      </c>
      <c r="AE127" s="153">
        <v>0.64</v>
      </c>
      <c r="AF127" s="153">
        <v>0.64</v>
      </c>
      <c r="AG127" s="290"/>
      <c r="AH127" s="289">
        <v>32</v>
      </c>
      <c r="AI127" s="288" t="s">
        <v>1047</v>
      </c>
      <c r="AJ127" s="286">
        <v>0.81179550150849511</v>
      </c>
      <c r="AK127" s="286">
        <v>0.81179550150849511</v>
      </c>
      <c r="AL127" s="286">
        <v>0.81179550150849511</v>
      </c>
      <c r="AM127" s="286">
        <v>0.81179550150849511</v>
      </c>
      <c r="AN127" s="286">
        <v>0.81179550150849511</v>
      </c>
      <c r="AO127" s="286">
        <v>0.81179550150849511</v>
      </c>
      <c r="AP127" s="286">
        <v>0.81179550150849511</v>
      </c>
      <c r="AQ127" s="286">
        <v>0.81179550150849511</v>
      </c>
      <c r="AR127" s="286">
        <v>0.81179550150849511</v>
      </c>
      <c r="AS127" s="285">
        <v>0.81179550150849511</v>
      </c>
      <c r="AT127" s="285">
        <v>0.81179550150849511</v>
      </c>
      <c r="AU127" s="285">
        <v>0.81179550150849511</v>
      </c>
      <c r="AV127" s="285">
        <v>0.81179550150849511</v>
      </c>
      <c r="AW127" s="285">
        <v>0.81179550150849511</v>
      </c>
      <c r="AX127" s="285">
        <v>0.81179550150849511</v>
      </c>
      <c r="AY127" s="285">
        <v>0.81179550150849511</v>
      </c>
      <c r="AZ127" s="285">
        <v>0.81179550150849511</v>
      </c>
      <c r="BA127" s="285">
        <v>0.81179550150849511</v>
      </c>
      <c r="BB127" s="286">
        <v>0.81179550150849511</v>
      </c>
      <c r="BC127" s="286">
        <v>0.81179550150849511</v>
      </c>
      <c r="BD127" s="286">
        <v>0.81179550150849511</v>
      </c>
      <c r="BE127" s="286">
        <v>0.81179550150849511</v>
      </c>
      <c r="BF127" s="286">
        <v>0.81179550150849511</v>
      </c>
      <c r="BG127" s="286">
        <v>0.81179550150849511</v>
      </c>
      <c r="BH127" s="286">
        <v>0.81179550150849511</v>
      </c>
      <c r="BI127" s="286">
        <v>0.81179550150849511</v>
      </c>
      <c r="BJ127" s="286">
        <v>0.81179550150849511</v>
      </c>
      <c r="BK127" s="285">
        <v>0.81179550150849511</v>
      </c>
      <c r="BL127" s="285">
        <v>0.81179550150849511</v>
      </c>
      <c r="BM127" s="285">
        <v>0.81179550150849511</v>
      </c>
      <c r="BN127" s="285">
        <v>0.81179550150849511</v>
      </c>
      <c r="BO127" s="285">
        <v>0.81179550150849511</v>
      </c>
      <c r="BP127" s="285">
        <v>0.81179550150849511</v>
      </c>
      <c r="BQ127" s="285">
        <v>0.81179550150849511</v>
      </c>
      <c r="BR127" s="285">
        <v>0.81179550150849511</v>
      </c>
      <c r="BS127" s="285">
        <v>0.81179550150849511</v>
      </c>
      <c r="BT127" s="160">
        <v>0.64022400510231114</v>
      </c>
      <c r="BU127" s="160">
        <v>0.64069135279104783</v>
      </c>
      <c r="BV127" s="160">
        <v>0.64144256593763005</v>
      </c>
      <c r="BW127" s="160">
        <v>0.64248678290760342</v>
      </c>
      <c r="BX127" s="160">
        <v>0.64367912468360744</v>
      </c>
      <c r="BY127" s="160">
        <v>0.64476988832074622</v>
      </c>
      <c r="BZ127" s="160">
        <v>0.64558309357480281</v>
      </c>
      <c r="CA127" s="160">
        <v>0.6461016007575977</v>
      </c>
      <c r="CB127" s="160">
        <v>0.64639999999999997</v>
      </c>
      <c r="CC127" s="159">
        <v>0.6433600765346662</v>
      </c>
      <c r="CD127" s="159">
        <v>0.65037029186571771</v>
      </c>
      <c r="CE127" s="159">
        <v>0.66163848906445089</v>
      </c>
      <c r="CF127" s="159">
        <v>0.67730174361405104</v>
      </c>
      <c r="CG127" s="159">
        <v>0.69518687025411108</v>
      </c>
      <c r="CH127" s="159">
        <v>0.7115483248111929</v>
      </c>
      <c r="CI127" s="159">
        <v>0.72374640362204334</v>
      </c>
      <c r="CJ127" s="159">
        <v>0.73152401136396494</v>
      </c>
      <c r="CK127" s="159">
        <v>0.73599999999999999</v>
      </c>
      <c r="CL127" s="160">
        <v>0.6467201530693325</v>
      </c>
      <c r="CM127" s="160">
        <v>0.66074058373143563</v>
      </c>
      <c r="CN127" s="160">
        <v>0.68327697812890165</v>
      </c>
      <c r="CO127" s="160">
        <v>0.71460348722810196</v>
      </c>
      <c r="CP127" s="160">
        <v>0.75037374050822236</v>
      </c>
      <c r="CQ127" s="160">
        <v>0.78309664962238568</v>
      </c>
      <c r="CR127" s="160">
        <v>0.80749280724408679</v>
      </c>
      <c r="CS127" s="160">
        <v>0.82304802272792987</v>
      </c>
      <c r="CT127" s="160">
        <v>0.83200000000000007</v>
      </c>
      <c r="CU127" s="159">
        <v>0.64896020409244326</v>
      </c>
      <c r="CV127" s="159">
        <v>0.66765411164191402</v>
      </c>
      <c r="CW127" s="159">
        <v>0.69770263750520212</v>
      </c>
      <c r="CX127" s="159">
        <v>0.73947131630413609</v>
      </c>
      <c r="CY127" s="159">
        <v>0.78716498734429652</v>
      </c>
      <c r="CZ127" s="159">
        <v>0.83079553282984764</v>
      </c>
      <c r="DA127" s="159">
        <v>0.86332374299211578</v>
      </c>
      <c r="DB127" s="159">
        <v>0.88406403030390646</v>
      </c>
      <c r="DC127" s="159">
        <v>0.89599999999999991</v>
      </c>
    </row>
    <row r="128" spans="1:107">
      <c r="A128" s="293" t="s">
        <v>753</v>
      </c>
      <c r="B128" s="293" t="s">
        <v>752</v>
      </c>
      <c r="C128" s="292" t="s">
        <v>555</v>
      </c>
      <c r="D128" s="292" t="s">
        <v>487</v>
      </c>
      <c r="E128" s="158">
        <v>0.72</v>
      </c>
      <c r="F128" s="155">
        <v>0.56299999999999994</v>
      </c>
      <c r="G128" s="157">
        <v>100</v>
      </c>
      <c r="H128" s="155">
        <v>28.104426287744225</v>
      </c>
      <c r="I128" s="290"/>
      <c r="J128" s="156">
        <v>1</v>
      </c>
      <c r="K128" s="155">
        <v>21.976099999999999</v>
      </c>
      <c r="L128" s="155">
        <v>15.822791999999998</v>
      </c>
      <c r="M128" s="290"/>
      <c r="N128" s="294"/>
      <c r="O128" s="290"/>
      <c r="P128" s="286">
        <v>0.16008611513731411</v>
      </c>
      <c r="Q128" s="153">
        <v>0.21008611513731412</v>
      </c>
      <c r="R128" s="153">
        <v>0.41008611513731408</v>
      </c>
      <c r="S128" s="153">
        <v>0.66008611513731408</v>
      </c>
      <c r="T128" s="290"/>
      <c r="U128" s="154">
        <v>0.16008611513731411</v>
      </c>
      <c r="V128" s="295">
        <v>0.16008611513731411</v>
      </c>
      <c r="W128" s="295">
        <v>0.16008611513731411</v>
      </c>
      <c r="X128" s="295">
        <v>0.16008611513731411</v>
      </c>
      <c r="Y128" s="290"/>
      <c r="Z128" s="154">
        <v>0.72</v>
      </c>
      <c r="AA128" s="153">
        <v>0.72</v>
      </c>
      <c r="AB128" s="153">
        <v>0.72</v>
      </c>
      <c r="AC128" s="153">
        <v>0.72</v>
      </c>
      <c r="AD128" s="153">
        <v>0.72</v>
      </c>
      <c r="AE128" s="153">
        <v>0.72</v>
      </c>
      <c r="AF128" s="153">
        <v>0.72</v>
      </c>
      <c r="AG128" s="290"/>
      <c r="AH128" s="289">
        <v>33</v>
      </c>
      <c r="AI128" s="288" t="s">
        <v>1048</v>
      </c>
      <c r="AJ128" s="286">
        <v>0.16008611513731411</v>
      </c>
      <c r="AK128" s="286">
        <v>0.16008611513731411</v>
      </c>
      <c r="AL128" s="286">
        <v>0.16008611513731411</v>
      </c>
      <c r="AM128" s="286">
        <v>0.16008611513731411</v>
      </c>
      <c r="AN128" s="286">
        <v>0.16008611513731411</v>
      </c>
      <c r="AO128" s="286">
        <v>0.16008611513731411</v>
      </c>
      <c r="AP128" s="286">
        <v>0.16008611513731411</v>
      </c>
      <c r="AQ128" s="286">
        <v>0.16008611513731411</v>
      </c>
      <c r="AR128" s="286">
        <v>0.16008611513731411</v>
      </c>
      <c r="AS128" s="307">
        <v>0.16008611513731411</v>
      </c>
      <c r="AT128" s="307">
        <v>0.16008611513731411</v>
      </c>
      <c r="AU128" s="307">
        <v>0.16008611513731411</v>
      </c>
      <c r="AV128" s="307">
        <v>0.16008611513731411</v>
      </c>
      <c r="AW128" s="307">
        <v>0.16008611513731411</v>
      </c>
      <c r="AX128" s="307">
        <v>0.16008611513731411</v>
      </c>
      <c r="AY128" s="307">
        <v>0.16008611513731411</v>
      </c>
      <c r="AZ128" s="307">
        <v>0.16008611513731411</v>
      </c>
      <c r="BA128" s="307">
        <v>0.16008611513731411</v>
      </c>
      <c r="BB128" s="286">
        <v>0.16008611513731411</v>
      </c>
      <c r="BC128" s="286">
        <v>0.16008611513731411</v>
      </c>
      <c r="BD128" s="286">
        <v>0.16008611513731411</v>
      </c>
      <c r="BE128" s="286">
        <v>0.16008611513731411</v>
      </c>
      <c r="BF128" s="286">
        <v>0.16008611513731411</v>
      </c>
      <c r="BG128" s="286">
        <v>0.16008611513731411</v>
      </c>
      <c r="BH128" s="286">
        <v>0.16008611513731411</v>
      </c>
      <c r="BI128" s="286">
        <v>0.16008611513731411</v>
      </c>
      <c r="BJ128" s="286">
        <v>0.16008611513731411</v>
      </c>
      <c r="BK128" s="285">
        <v>0.16008611513731411</v>
      </c>
      <c r="BL128" s="285">
        <v>0.16008611513731411</v>
      </c>
      <c r="BM128" s="285">
        <v>0.16008611513731411</v>
      </c>
      <c r="BN128" s="285">
        <v>0.16008611513731411</v>
      </c>
      <c r="BO128" s="285">
        <v>0.16008611513731411</v>
      </c>
      <c r="BP128" s="285">
        <v>0.16008611513731411</v>
      </c>
      <c r="BQ128" s="285">
        <v>0.16008611513731411</v>
      </c>
      <c r="BR128" s="285">
        <v>0.16008611513731411</v>
      </c>
      <c r="BS128" s="285">
        <v>0.16008611513731411</v>
      </c>
      <c r="BT128" s="160">
        <v>0.72025200574009995</v>
      </c>
      <c r="BU128" s="160">
        <v>0.72077777188992875</v>
      </c>
      <c r="BV128" s="160">
        <v>0.72162288667983376</v>
      </c>
      <c r="BW128" s="160">
        <v>0.72279763077105375</v>
      </c>
      <c r="BX128" s="160">
        <v>0.72413901526905833</v>
      </c>
      <c r="BY128" s="160">
        <v>0.72536612436083947</v>
      </c>
      <c r="BZ128" s="160">
        <v>0.72628098027165311</v>
      </c>
      <c r="CA128" s="160">
        <v>0.72686430085229736</v>
      </c>
      <c r="CB128" s="160">
        <v>0.72719999999999996</v>
      </c>
      <c r="CC128" s="159">
        <v>0.72378008610149946</v>
      </c>
      <c r="CD128" s="159">
        <v>0.73166657834893245</v>
      </c>
      <c r="CE128" s="159">
        <v>0.74434330019750716</v>
      </c>
      <c r="CF128" s="159">
        <v>0.76196446156580744</v>
      </c>
      <c r="CG128" s="159">
        <v>0.78208522903587496</v>
      </c>
      <c r="CH128" s="159">
        <v>0.80049186541259199</v>
      </c>
      <c r="CI128" s="159">
        <v>0.81421470407479868</v>
      </c>
      <c r="CJ128" s="159">
        <v>0.82296451278446048</v>
      </c>
      <c r="CK128" s="159">
        <v>0.82799999999999996</v>
      </c>
      <c r="CL128" s="160">
        <v>0.72756017220299896</v>
      </c>
      <c r="CM128" s="160">
        <v>0.74333315669786504</v>
      </c>
      <c r="CN128" s="160">
        <v>0.76868660039501435</v>
      </c>
      <c r="CO128" s="160">
        <v>0.80392892313161468</v>
      </c>
      <c r="CP128" s="160">
        <v>0.84417045807175017</v>
      </c>
      <c r="CQ128" s="160">
        <v>0.88098373082518389</v>
      </c>
      <c r="CR128" s="160">
        <v>0.90842940814959761</v>
      </c>
      <c r="CS128" s="160">
        <v>0.92592902556892098</v>
      </c>
      <c r="CT128" s="160">
        <v>0.93599999999999994</v>
      </c>
      <c r="CU128" s="159">
        <v>0.73008022960399865</v>
      </c>
      <c r="CV128" s="159">
        <v>0.75111087559715328</v>
      </c>
      <c r="CW128" s="159">
        <v>0.78491546719335237</v>
      </c>
      <c r="CX128" s="159">
        <v>0.83190523084215307</v>
      </c>
      <c r="CY128" s="159">
        <v>0.8855606107623335</v>
      </c>
      <c r="CZ128" s="159">
        <v>0.93464497443357852</v>
      </c>
      <c r="DA128" s="159">
        <v>0.97123921086613019</v>
      </c>
      <c r="DB128" s="159">
        <v>0.99457203409189476</v>
      </c>
      <c r="DC128" s="159">
        <v>1.008</v>
      </c>
    </row>
    <row r="129" spans="1:107">
      <c r="A129" s="293" t="s">
        <v>751</v>
      </c>
      <c r="B129" s="293" t="s">
        <v>750</v>
      </c>
      <c r="C129" s="292" t="s">
        <v>552</v>
      </c>
      <c r="D129" s="292" t="s">
        <v>487</v>
      </c>
      <c r="E129" s="158">
        <v>0.68</v>
      </c>
      <c r="F129" s="155">
        <v>0.56299999999999994</v>
      </c>
      <c r="G129" s="157">
        <v>100</v>
      </c>
      <c r="H129" s="155">
        <v>0</v>
      </c>
      <c r="I129" s="290"/>
      <c r="J129" s="156">
        <v>1</v>
      </c>
      <c r="K129" s="155">
        <v>0</v>
      </c>
      <c r="L129" s="155">
        <v>0</v>
      </c>
      <c r="M129" s="290"/>
      <c r="N129" s="294"/>
      <c r="O129" s="290"/>
      <c r="P129" s="286">
        <v>0</v>
      </c>
      <c r="Q129" s="153">
        <v>0.05</v>
      </c>
      <c r="R129" s="153">
        <v>0.25</v>
      </c>
      <c r="S129" s="153">
        <v>0.5</v>
      </c>
      <c r="T129" s="290"/>
      <c r="U129" s="154">
        <v>0</v>
      </c>
      <c r="V129" s="153">
        <v>0</v>
      </c>
      <c r="W129" s="153">
        <v>0</v>
      </c>
      <c r="X129" s="153">
        <v>0</v>
      </c>
      <c r="Y129" s="290"/>
      <c r="Z129" s="154">
        <v>0.68</v>
      </c>
      <c r="AA129" s="153">
        <v>0.68</v>
      </c>
      <c r="AB129" s="153">
        <v>0.68</v>
      </c>
      <c r="AC129" s="153">
        <v>0.68</v>
      </c>
      <c r="AD129" s="153">
        <v>0.68</v>
      </c>
      <c r="AE129" s="153">
        <v>0.68</v>
      </c>
      <c r="AF129" s="153">
        <v>0.68</v>
      </c>
      <c r="AG129" s="290"/>
      <c r="AH129" s="289">
        <v>34</v>
      </c>
      <c r="AI129" s="288" t="s">
        <v>1049</v>
      </c>
      <c r="AJ129" s="286">
        <v>0</v>
      </c>
      <c r="AK129" s="286">
        <v>0</v>
      </c>
      <c r="AL129" s="286">
        <v>0</v>
      </c>
      <c r="AM129" s="286">
        <v>0</v>
      </c>
      <c r="AN129" s="286">
        <v>0</v>
      </c>
      <c r="AO129" s="286">
        <v>0</v>
      </c>
      <c r="AP129" s="286">
        <v>0</v>
      </c>
      <c r="AQ129" s="286">
        <v>0</v>
      </c>
      <c r="AR129" s="286">
        <v>0</v>
      </c>
      <c r="AS129" s="285">
        <v>0</v>
      </c>
      <c r="AT129" s="285">
        <v>0</v>
      </c>
      <c r="AU129" s="285">
        <v>0</v>
      </c>
      <c r="AV129" s="285">
        <v>0</v>
      </c>
      <c r="AW129" s="285">
        <v>0</v>
      </c>
      <c r="AX129" s="285">
        <v>0</v>
      </c>
      <c r="AY129" s="285">
        <v>0</v>
      </c>
      <c r="AZ129" s="285">
        <v>0</v>
      </c>
      <c r="BA129" s="285">
        <v>0</v>
      </c>
      <c r="BB129" s="286">
        <v>0</v>
      </c>
      <c r="BC129" s="286">
        <v>0</v>
      </c>
      <c r="BD129" s="286">
        <v>0</v>
      </c>
      <c r="BE129" s="286">
        <v>0</v>
      </c>
      <c r="BF129" s="286">
        <v>0</v>
      </c>
      <c r="BG129" s="286">
        <v>0</v>
      </c>
      <c r="BH129" s="286">
        <v>0</v>
      </c>
      <c r="BI129" s="286">
        <v>0</v>
      </c>
      <c r="BJ129" s="286">
        <v>0</v>
      </c>
      <c r="BK129" s="285">
        <v>0</v>
      </c>
      <c r="BL129" s="285">
        <v>0</v>
      </c>
      <c r="BM129" s="285">
        <v>0</v>
      </c>
      <c r="BN129" s="285">
        <v>0</v>
      </c>
      <c r="BO129" s="285">
        <v>0</v>
      </c>
      <c r="BP129" s="285">
        <v>0</v>
      </c>
      <c r="BQ129" s="285">
        <v>0</v>
      </c>
      <c r="BR129" s="285">
        <v>0</v>
      </c>
      <c r="BS129" s="285">
        <v>0</v>
      </c>
      <c r="BT129" s="160">
        <v>0.6802380054212056</v>
      </c>
      <c r="BU129" s="160">
        <v>0.68073456234048835</v>
      </c>
      <c r="BV129" s="160">
        <v>0.68153272630873196</v>
      </c>
      <c r="BW129" s="160">
        <v>0.68264220683932864</v>
      </c>
      <c r="BX129" s="160">
        <v>0.68390906997633294</v>
      </c>
      <c r="BY129" s="160">
        <v>0.6850680063407929</v>
      </c>
      <c r="BZ129" s="160">
        <v>0.68593203692322802</v>
      </c>
      <c r="CA129" s="160">
        <v>0.68648295080494759</v>
      </c>
      <c r="CB129" s="160">
        <v>0.68680000000000008</v>
      </c>
      <c r="CC129" s="159">
        <v>0.68357008131808294</v>
      </c>
      <c r="CD129" s="159">
        <v>0.69101843510732508</v>
      </c>
      <c r="CE129" s="159">
        <v>0.70299089463097908</v>
      </c>
      <c r="CF129" s="159">
        <v>0.7196331025899293</v>
      </c>
      <c r="CG129" s="159">
        <v>0.73863604964499308</v>
      </c>
      <c r="CH129" s="159">
        <v>0.7560200951118925</v>
      </c>
      <c r="CI129" s="159">
        <v>0.76898055384842112</v>
      </c>
      <c r="CJ129" s="159">
        <v>0.77724426207421282</v>
      </c>
      <c r="CK129" s="159">
        <v>0.78200000000000003</v>
      </c>
      <c r="CL129" s="160">
        <v>0.68714016263616584</v>
      </c>
      <c r="CM129" s="160">
        <v>0.70203687021465033</v>
      </c>
      <c r="CN129" s="160">
        <v>0.725981789261958</v>
      </c>
      <c r="CO129" s="160">
        <v>0.75926620517985843</v>
      </c>
      <c r="CP129" s="160">
        <v>0.79727209928998632</v>
      </c>
      <c r="CQ129" s="160">
        <v>0.83204019022378484</v>
      </c>
      <c r="CR129" s="160">
        <v>0.85796110769684231</v>
      </c>
      <c r="CS129" s="160">
        <v>0.87448852414842548</v>
      </c>
      <c r="CT129" s="160">
        <v>0.88400000000000012</v>
      </c>
      <c r="CU129" s="159">
        <v>0.68952021684822107</v>
      </c>
      <c r="CV129" s="159">
        <v>0.70938249361953376</v>
      </c>
      <c r="CW129" s="159">
        <v>0.74130905234927735</v>
      </c>
      <c r="CX129" s="159">
        <v>0.78568827357314464</v>
      </c>
      <c r="CY129" s="159">
        <v>0.83636279905331512</v>
      </c>
      <c r="CZ129" s="159">
        <v>0.88272025363171314</v>
      </c>
      <c r="DA129" s="159">
        <v>0.9172814769291231</v>
      </c>
      <c r="DB129" s="159">
        <v>0.93931803219790067</v>
      </c>
      <c r="DC129" s="159">
        <v>0.95199999999999996</v>
      </c>
    </row>
    <row r="130" spans="1:107">
      <c r="A130" s="293" t="s">
        <v>749</v>
      </c>
      <c r="B130" s="293" t="s">
        <v>748</v>
      </c>
      <c r="C130" s="292" t="s">
        <v>549</v>
      </c>
      <c r="D130" s="292" t="s">
        <v>487</v>
      </c>
      <c r="E130" s="158">
        <v>0.72</v>
      </c>
      <c r="F130" s="155">
        <v>0.56299999999999994</v>
      </c>
      <c r="G130" s="157">
        <v>100</v>
      </c>
      <c r="H130" s="155">
        <v>4.9364120781527534</v>
      </c>
      <c r="I130" s="290"/>
      <c r="J130" s="156">
        <v>1</v>
      </c>
      <c r="K130" s="155">
        <v>3.86</v>
      </c>
      <c r="L130" s="155">
        <v>2.7791999999999999</v>
      </c>
      <c r="M130" s="290"/>
      <c r="N130" s="294"/>
      <c r="O130" s="290"/>
      <c r="P130" s="286">
        <v>2.8118383354190805E-2</v>
      </c>
      <c r="Q130" s="153">
        <v>7.8118383354190801E-2</v>
      </c>
      <c r="R130" s="153">
        <v>0.27811838335419081</v>
      </c>
      <c r="S130" s="153">
        <v>0.52811838335419081</v>
      </c>
      <c r="T130" s="290"/>
      <c r="U130" s="154">
        <v>2.8118383354190805E-2</v>
      </c>
      <c r="V130" s="153">
        <v>1.6871030012514481E-2</v>
      </c>
      <c r="W130" s="153">
        <v>1.1247353341676323E-2</v>
      </c>
      <c r="X130" s="153">
        <v>5.6236766708381613E-3</v>
      </c>
      <c r="Y130" s="290"/>
      <c r="Z130" s="154">
        <v>0.72</v>
      </c>
      <c r="AA130" s="153">
        <v>0.72</v>
      </c>
      <c r="AB130" s="153">
        <v>0.72</v>
      </c>
      <c r="AC130" s="153">
        <v>0.72</v>
      </c>
      <c r="AD130" s="153">
        <v>0.72</v>
      </c>
      <c r="AE130" s="153">
        <v>0.72</v>
      </c>
      <c r="AF130" s="153">
        <v>0.72</v>
      </c>
      <c r="AG130" s="290"/>
      <c r="AH130" s="289">
        <v>35</v>
      </c>
      <c r="AI130" s="288" t="s">
        <v>1050</v>
      </c>
      <c r="AJ130" s="286">
        <v>2.8118383354190805E-2</v>
      </c>
      <c r="AK130" s="286">
        <v>2.8118383354190805E-2</v>
      </c>
      <c r="AL130" s="286">
        <v>2.8118383354190805E-2</v>
      </c>
      <c r="AM130" s="286">
        <v>2.8118383354190805E-2</v>
      </c>
      <c r="AN130" s="286">
        <v>2.8118383354190805E-2</v>
      </c>
      <c r="AO130" s="286">
        <v>2.8118383354190805E-2</v>
      </c>
      <c r="AP130" s="286">
        <v>2.8118383354190805E-2</v>
      </c>
      <c r="AQ130" s="286">
        <v>2.8118383354190805E-2</v>
      </c>
      <c r="AR130" s="286">
        <v>2.8118383354190805E-2</v>
      </c>
      <c r="AS130" s="285">
        <v>2.8118383354190805E-2</v>
      </c>
      <c r="AT130" s="285">
        <v>2.8118383354190805E-2</v>
      </c>
      <c r="AU130" s="285">
        <v>2.8118383354190805E-2</v>
      </c>
      <c r="AV130" s="285">
        <v>2.8118383354190805E-2</v>
      </c>
      <c r="AW130" s="285">
        <v>2.8118383354190805E-2</v>
      </c>
      <c r="AX130" s="285">
        <v>2.8118383354190805E-2</v>
      </c>
      <c r="AY130" s="285">
        <v>2.8118383354190805E-2</v>
      </c>
      <c r="AZ130" s="285">
        <v>2.8118383354190805E-2</v>
      </c>
      <c r="BA130" s="285">
        <v>2.8118383354190805E-2</v>
      </c>
      <c r="BB130" s="286">
        <v>2.8118383354190805E-2</v>
      </c>
      <c r="BC130" s="286">
        <v>2.8118383354190805E-2</v>
      </c>
      <c r="BD130" s="286">
        <v>2.8118383354190805E-2</v>
      </c>
      <c r="BE130" s="286">
        <v>2.8118383354190805E-2</v>
      </c>
      <c r="BF130" s="286">
        <v>2.8118383354190805E-2</v>
      </c>
      <c r="BG130" s="286">
        <v>2.8118383354190805E-2</v>
      </c>
      <c r="BH130" s="286">
        <v>2.8118383354190805E-2</v>
      </c>
      <c r="BI130" s="286">
        <v>2.8118383354190805E-2</v>
      </c>
      <c r="BJ130" s="286">
        <v>2.8118383354190805E-2</v>
      </c>
      <c r="BK130" s="285">
        <v>2.8118383354190805E-2</v>
      </c>
      <c r="BL130" s="285">
        <v>2.8118383354190805E-2</v>
      </c>
      <c r="BM130" s="285">
        <v>2.8118383354190805E-2</v>
      </c>
      <c r="BN130" s="285">
        <v>2.8118383354190805E-2</v>
      </c>
      <c r="BO130" s="285">
        <v>2.8118383354190805E-2</v>
      </c>
      <c r="BP130" s="285">
        <v>2.8118383354190805E-2</v>
      </c>
      <c r="BQ130" s="285">
        <v>2.8118383354190805E-2</v>
      </c>
      <c r="BR130" s="285">
        <v>2.8118383354190805E-2</v>
      </c>
      <c r="BS130" s="285">
        <v>2.8118383354190805E-2</v>
      </c>
      <c r="BT130" s="160">
        <v>0.72025200574009995</v>
      </c>
      <c r="BU130" s="160">
        <v>0.72077777188992875</v>
      </c>
      <c r="BV130" s="160">
        <v>0.72162288667983376</v>
      </c>
      <c r="BW130" s="160">
        <v>0.72279763077105375</v>
      </c>
      <c r="BX130" s="160">
        <v>0.72413901526905833</v>
      </c>
      <c r="BY130" s="160">
        <v>0.72536612436083947</v>
      </c>
      <c r="BZ130" s="160">
        <v>0.72628098027165311</v>
      </c>
      <c r="CA130" s="160">
        <v>0.72686430085229736</v>
      </c>
      <c r="CB130" s="160">
        <v>0.72719999999999996</v>
      </c>
      <c r="CC130" s="159">
        <v>0.72378008610149946</v>
      </c>
      <c r="CD130" s="159">
        <v>0.73166657834893245</v>
      </c>
      <c r="CE130" s="159">
        <v>0.74434330019750716</v>
      </c>
      <c r="CF130" s="159">
        <v>0.76196446156580744</v>
      </c>
      <c r="CG130" s="159">
        <v>0.78208522903587496</v>
      </c>
      <c r="CH130" s="159">
        <v>0.80049186541259199</v>
      </c>
      <c r="CI130" s="159">
        <v>0.81421470407479868</v>
      </c>
      <c r="CJ130" s="159">
        <v>0.82296451278446048</v>
      </c>
      <c r="CK130" s="159">
        <v>0.82799999999999996</v>
      </c>
      <c r="CL130" s="160">
        <v>0.72756017220299896</v>
      </c>
      <c r="CM130" s="160">
        <v>0.74333315669786504</v>
      </c>
      <c r="CN130" s="160">
        <v>0.76868660039501435</v>
      </c>
      <c r="CO130" s="160">
        <v>0.80392892313161468</v>
      </c>
      <c r="CP130" s="160">
        <v>0.84417045807175017</v>
      </c>
      <c r="CQ130" s="160">
        <v>0.88098373082518389</v>
      </c>
      <c r="CR130" s="160">
        <v>0.90842940814959761</v>
      </c>
      <c r="CS130" s="160">
        <v>0.92592902556892098</v>
      </c>
      <c r="CT130" s="160">
        <v>0.93599999999999994</v>
      </c>
      <c r="CU130" s="159">
        <v>0.73008022960399865</v>
      </c>
      <c r="CV130" s="159">
        <v>0.75111087559715328</v>
      </c>
      <c r="CW130" s="159">
        <v>0.78491546719335237</v>
      </c>
      <c r="CX130" s="159">
        <v>0.83190523084215307</v>
      </c>
      <c r="CY130" s="159">
        <v>0.8855606107623335</v>
      </c>
      <c r="CZ130" s="159">
        <v>0.93464497443357852</v>
      </c>
      <c r="DA130" s="159">
        <v>0.97123921086613019</v>
      </c>
      <c r="DB130" s="159">
        <v>0.99457203409189476</v>
      </c>
      <c r="DC130" s="159">
        <v>1.008</v>
      </c>
    </row>
    <row r="131" spans="1:107">
      <c r="A131" s="293" t="s">
        <v>747</v>
      </c>
      <c r="B131" s="293" t="s">
        <v>746</v>
      </c>
      <c r="C131" s="292" t="s">
        <v>546</v>
      </c>
      <c r="D131" s="292" t="s">
        <v>487</v>
      </c>
      <c r="E131" s="158">
        <v>0.76</v>
      </c>
      <c r="F131" s="155">
        <v>0.56299999999999994</v>
      </c>
      <c r="G131" s="157">
        <v>100</v>
      </c>
      <c r="H131" s="155">
        <v>0</v>
      </c>
      <c r="I131" s="290"/>
      <c r="J131" s="156">
        <v>1</v>
      </c>
      <c r="K131" s="155">
        <v>0</v>
      </c>
      <c r="L131" s="155">
        <v>0</v>
      </c>
      <c r="M131" s="290"/>
      <c r="N131" s="294"/>
      <c r="O131" s="290"/>
      <c r="P131" s="286">
        <v>0</v>
      </c>
      <c r="Q131" s="153">
        <v>0.05</v>
      </c>
      <c r="R131" s="153">
        <v>0.25</v>
      </c>
      <c r="S131" s="153">
        <v>0.5</v>
      </c>
      <c r="T131" s="290"/>
      <c r="U131" s="154">
        <v>0</v>
      </c>
      <c r="V131" s="153">
        <v>0</v>
      </c>
      <c r="W131" s="153">
        <v>0</v>
      </c>
      <c r="X131" s="153">
        <v>0</v>
      </c>
      <c r="Y131" s="290"/>
      <c r="Z131" s="154">
        <v>0.76</v>
      </c>
      <c r="AA131" s="153">
        <v>0.76</v>
      </c>
      <c r="AB131" s="153">
        <v>0.76</v>
      </c>
      <c r="AC131" s="153">
        <v>0.76</v>
      </c>
      <c r="AD131" s="153">
        <v>0.76</v>
      </c>
      <c r="AE131" s="153">
        <v>0.76</v>
      </c>
      <c r="AF131" s="153">
        <v>0.76</v>
      </c>
      <c r="AG131" s="290"/>
      <c r="AH131" s="289">
        <v>36</v>
      </c>
      <c r="AI131" s="288" t="s">
        <v>1051</v>
      </c>
      <c r="AJ131" s="286">
        <v>0</v>
      </c>
      <c r="AK131" s="286">
        <v>0</v>
      </c>
      <c r="AL131" s="286">
        <v>0</v>
      </c>
      <c r="AM131" s="286">
        <v>0</v>
      </c>
      <c r="AN131" s="286">
        <v>0</v>
      </c>
      <c r="AO131" s="286">
        <v>0</v>
      </c>
      <c r="AP131" s="286">
        <v>0</v>
      </c>
      <c r="AQ131" s="286">
        <v>0</v>
      </c>
      <c r="AR131" s="286">
        <v>0</v>
      </c>
      <c r="AS131" s="285">
        <v>0</v>
      </c>
      <c r="AT131" s="285">
        <v>0</v>
      </c>
      <c r="AU131" s="285">
        <v>0</v>
      </c>
      <c r="AV131" s="285">
        <v>0</v>
      </c>
      <c r="AW131" s="285">
        <v>0</v>
      </c>
      <c r="AX131" s="285">
        <v>0</v>
      </c>
      <c r="AY131" s="285">
        <v>0</v>
      </c>
      <c r="AZ131" s="285">
        <v>0</v>
      </c>
      <c r="BA131" s="285">
        <v>0</v>
      </c>
      <c r="BB131" s="286">
        <v>0</v>
      </c>
      <c r="BC131" s="286">
        <v>0</v>
      </c>
      <c r="BD131" s="286">
        <v>0</v>
      </c>
      <c r="BE131" s="286">
        <v>0</v>
      </c>
      <c r="BF131" s="286">
        <v>0</v>
      </c>
      <c r="BG131" s="286">
        <v>0</v>
      </c>
      <c r="BH131" s="286">
        <v>0</v>
      </c>
      <c r="BI131" s="286">
        <v>0</v>
      </c>
      <c r="BJ131" s="286">
        <v>0</v>
      </c>
      <c r="BK131" s="285">
        <v>0</v>
      </c>
      <c r="BL131" s="285">
        <v>0</v>
      </c>
      <c r="BM131" s="285">
        <v>0</v>
      </c>
      <c r="BN131" s="285">
        <v>0</v>
      </c>
      <c r="BO131" s="285">
        <v>0</v>
      </c>
      <c r="BP131" s="285">
        <v>0</v>
      </c>
      <c r="BQ131" s="285">
        <v>0</v>
      </c>
      <c r="BR131" s="285">
        <v>0</v>
      </c>
      <c r="BS131" s="285">
        <v>0</v>
      </c>
      <c r="BT131" s="160">
        <v>0.76026600605899441</v>
      </c>
      <c r="BU131" s="160">
        <v>0.76082098143936938</v>
      </c>
      <c r="BV131" s="160">
        <v>0.76171304705093568</v>
      </c>
      <c r="BW131" s="160">
        <v>0.76295305470277908</v>
      </c>
      <c r="BX131" s="160">
        <v>0.76436896056178383</v>
      </c>
      <c r="BY131" s="160">
        <v>0.76566424238088615</v>
      </c>
      <c r="BZ131" s="160">
        <v>0.76662992362007842</v>
      </c>
      <c r="CA131" s="160">
        <v>0.76724565089964725</v>
      </c>
      <c r="CB131" s="160">
        <v>0.76760000000000006</v>
      </c>
      <c r="CC131" s="159">
        <v>0.76399009088491621</v>
      </c>
      <c r="CD131" s="159">
        <v>0.77231472159053982</v>
      </c>
      <c r="CE131" s="159">
        <v>0.78569570576403536</v>
      </c>
      <c r="CF131" s="159">
        <v>0.80429582054168558</v>
      </c>
      <c r="CG131" s="159">
        <v>0.82553440842675696</v>
      </c>
      <c r="CH131" s="159">
        <v>0.84496363571329147</v>
      </c>
      <c r="CI131" s="159">
        <v>0.85944885430117646</v>
      </c>
      <c r="CJ131" s="159">
        <v>0.86868476349470836</v>
      </c>
      <c r="CK131" s="159">
        <v>0.87399999999999989</v>
      </c>
      <c r="CL131" s="160">
        <v>0.76798018176983229</v>
      </c>
      <c r="CM131" s="160">
        <v>0.78462944318107974</v>
      </c>
      <c r="CN131" s="160">
        <v>0.81139141152807071</v>
      </c>
      <c r="CO131" s="160">
        <v>0.84859164108337104</v>
      </c>
      <c r="CP131" s="160">
        <v>0.89106881685351402</v>
      </c>
      <c r="CQ131" s="160">
        <v>0.92992727142658305</v>
      </c>
      <c r="CR131" s="160">
        <v>0.95889770860235302</v>
      </c>
      <c r="CS131" s="160">
        <v>0.9773695269894167</v>
      </c>
      <c r="CT131" s="160">
        <v>0.9880000000000001</v>
      </c>
      <c r="CU131" s="159">
        <v>0.77064024235977646</v>
      </c>
      <c r="CV131" s="159">
        <v>0.79283925757477292</v>
      </c>
      <c r="CW131" s="159">
        <v>0.8285218820374276</v>
      </c>
      <c r="CX131" s="159">
        <v>0.87812218811116161</v>
      </c>
      <c r="CY131" s="159">
        <v>0.9347584224713521</v>
      </c>
      <c r="CZ131" s="159">
        <v>0.98656969523544402</v>
      </c>
      <c r="DA131" s="159">
        <v>1.0251969448031375</v>
      </c>
      <c r="DB131" s="159">
        <v>1.0498260359858889</v>
      </c>
      <c r="DC131" s="159">
        <v>1.0639999999999998</v>
      </c>
    </row>
    <row r="132" spans="1:107">
      <c r="A132" s="166" t="s">
        <v>745</v>
      </c>
      <c r="B132" s="166" t="s">
        <v>744</v>
      </c>
      <c r="C132" s="165" t="s">
        <v>543</v>
      </c>
      <c r="D132" s="165" t="s">
        <v>487</v>
      </c>
      <c r="E132" s="143">
        <v>0.6</v>
      </c>
      <c r="F132" s="145">
        <v>0.56299999999999994</v>
      </c>
      <c r="G132" s="144">
        <v>100</v>
      </c>
      <c r="H132" s="145">
        <v>0</v>
      </c>
      <c r="I132" s="161"/>
      <c r="J132" s="146">
        <v>1</v>
      </c>
      <c r="K132" s="145">
        <v>0</v>
      </c>
      <c r="L132" s="145">
        <v>0</v>
      </c>
      <c r="M132" s="161"/>
      <c r="N132" s="175"/>
      <c r="O132" s="161"/>
      <c r="P132" s="164">
        <v>0</v>
      </c>
      <c r="Q132" s="162">
        <v>0.05</v>
      </c>
      <c r="R132" s="162">
        <v>0.25</v>
      </c>
      <c r="S132" s="162">
        <v>0.5</v>
      </c>
      <c r="T132" s="161"/>
      <c r="U132" s="163">
        <v>0</v>
      </c>
      <c r="V132" s="162">
        <v>0</v>
      </c>
      <c r="W132" s="162">
        <v>0</v>
      </c>
      <c r="X132" s="162">
        <v>0</v>
      </c>
      <c r="Y132" s="161"/>
      <c r="Z132" s="163">
        <v>0.7</v>
      </c>
      <c r="AA132" s="162">
        <v>0.7</v>
      </c>
      <c r="AB132" s="162">
        <v>0.7</v>
      </c>
      <c r="AC132" s="162">
        <v>0.7</v>
      </c>
      <c r="AD132" s="162">
        <v>0.7</v>
      </c>
      <c r="AE132" s="162">
        <v>0.7</v>
      </c>
      <c r="AF132" s="162">
        <v>0.7</v>
      </c>
      <c r="AG132" s="161"/>
      <c r="AH132" s="289">
        <v>37</v>
      </c>
      <c r="AI132" s="288" t="s">
        <v>1052</v>
      </c>
      <c r="AJ132" s="286">
        <v>0</v>
      </c>
      <c r="AK132" s="286">
        <v>0</v>
      </c>
      <c r="AL132" s="286">
        <v>0</v>
      </c>
      <c r="AM132" s="286">
        <v>0</v>
      </c>
      <c r="AN132" s="286">
        <v>0</v>
      </c>
      <c r="AO132" s="286">
        <v>0</v>
      </c>
      <c r="AP132" s="286">
        <v>0</v>
      </c>
      <c r="AQ132" s="286">
        <v>0</v>
      </c>
      <c r="AR132" s="286">
        <v>0</v>
      </c>
      <c r="AS132" s="307">
        <v>0</v>
      </c>
      <c r="AT132" s="307">
        <v>0</v>
      </c>
      <c r="AU132" s="307">
        <v>0</v>
      </c>
      <c r="AV132" s="307">
        <v>0</v>
      </c>
      <c r="AW132" s="307">
        <v>0</v>
      </c>
      <c r="AX132" s="307">
        <v>0</v>
      </c>
      <c r="AY132" s="307">
        <v>0</v>
      </c>
      <c r="AZ132" s="307">
        <v>0</v>
      </c>
      <c r="BA132" s="307">
        <v>0</v>
      </c>
      <c r="BB132" s="286">
        <v>0</v>
      </c>
      <c r="BC132" s="286">
        <v>0</v>
      </c>
      <c r="BD132" s="286">
        <v>0</v>
      </c>
      <c r="BE132" s="286">
        <v>0</v>
      </c>
      <c r="BF132" s="286">
        <v>0</v>
      </c>
      <c r="BG132" s="286">
        <v>0</v>
      </c>
      <c r="BH132" s="286">
        <v>0</v>
      </c>
      <c r="BI132" s="286">
        <v>0</v>
      </c>
      <c r="BJ132" s="286">
        <v>0</v>
      </c>
      <c r="BK132" s="285">
        <v>0</v>
      </c>
      <c r="BL132" s="285">
        <v>0</v>
      </c>
      <c r="BM132" s="285">
        <v>0</v>
      </c>
      <c r="BN132" s="285">
        <v>0</v>
      </c>
      <c r="BO132" s="285">
        <v>0</v>
      </c>
      <c r="BP132" s="285">
        <v>0</v>
      </c>
      <c r="BQ132" s="285">
        <v>0</v>
      </c>
      <c r="BR132" s="285">
        <v>0</v>
      </c>
      <c r="BS132" s="285">
        <v>0</v>
      </c>
      <c r="BT132" s="160">
        <v>0.70024500558065272</v>
      </c>
      <c r="BU132" s="160">
        <v>0.70075616711520849</v>
      </c>
      <c r="BV132" s="160">
        <v>0.70157780649428281</v>
      </c>
      <c r="BW132" s="160">
        <v>0.70271991880519113</v>
      </c>
      <c r="BX132" s="160">
        <v>0.70402404262269558</v>
      </c>
      <c r="BY132" s="160">
        <v>0.70521706535081619</v>
      </c>
      <c r="BZ132" s="160">
        <v>0.70610650859744051</v>
      </c>
      <c r="CA132" s="160">
        <v>0.70667362582862236</v>
      </c>
      <c r="CB132" s="160">
        <v>0.70699999999999996</v>
      </c>
      <c r="CC132" s="159">
        <v>0.70367508370979115</v>
      </c>
      <c r="CD132" s="159">
        <v>0.71134250672812871</v>
      </c>
      <c r="CE132" s="159">
        <v>0.72366709741424307</v>
      </c>
      <c r="CF132" s="159">
        <v>0.74079878207786831</v>
      </c>
      <c r="CG132" s="159">
        <v>0.76036063934043396</v>
      </c>
      <c r="CH132" s="159">
        <v>0.77825598026224219</v>
      </c>
      <c r="CI132" s="159">
        <v>0.79159762896160979</v>
      </c>
      <c r="CJ132" s="159">
        <v>0.80010438742933654</v>
      </c>
      <c r="CK132" s="159">
        <v>0.80499999999999994</v>
      </c>
      <c r="CL132" s="160">
        <v>0.70735016741958234</v>
      </c>
      <c r="CM132" s="160">
        <v>0.72268501345625757</v>
      </c>
      <c r="CN132" s="160">
        <v>0.74733419482848618</v>
      </c>
      <c r="CO132" s="160">
        <v>0.78159756415573645</v>
      </c>
      <c r="CP132" s="160">
        <v>0.82072127868086819</v>
      </c>
      <c r="CQ132" s="160">
        <v>0.85651196052448431</v>
      </c>
      <c r="CR132" s="160">
        <v>0.88319525792321985</v>
      </c>
      <c r="CS132" s="160">
        <v>0.90020877485867323</v>
      </c>
      <c r="CT132" s="160">
        <v>0.90999999999999992</v>
      </c>
      <c r="CU132" s="159">
        <v>0.70980022322610981</v>
      </c>
      <c r="CV132" s="159">
        <v>0.73024668460834341</v>
      </c>
      <c r="CW132" s="159">
        <v>0.7631122597713148</v>
      </c>
      <c r="CX132" s="159">
        <v>0.80879675220764879</v>
      </c>
      <c r="CY132" s="159">
        <v>0.8609617049078242</v>
      </c>
      <c r="CZ132" s="159">
        <v>0.90868261403264572</v>
      </c>
      <c r="DA132" s="159">
        <v>0.94426034389762659</v>
      </c>
      <c r="DB132" s="159">
        <v>0.96694503314489766</v>
      </c>
      <c r="DC132" s="159">
        <v>0.97999999999999987</v>
      </c>
    </row>
    <row r="133" spans="1:107">
      <c r="A133" s="293" t="s">
        <v>743</v>
      </c>
      <c r="B133" s="293"/>
      <c r="C133" s="292"/>
      <c r="D133" s="292"/>
      <c r="E133" s="158"/>
      <c r="F133" s="155">
        <v>0</v>
      </c>
      <c r="G133" s="157"/>
      <c r="H133" s="155"/>
      <c r="I133" s="290"/>
      <c r="J133" s="156"/>
      <c r="K133" s="155"/>
      <c r="L133" s="155"/>
      <c r="M133" s="290"/>
      <c r="N133" s="294"/>
      <c r="O133" s="290"/>
      <c r="P133" s="286"/>
      <c r="Q133" s="153"/>
      <c r="R133" s="153"/>
      <c r="S133" s="153"/>
      <c r="T133" s="290"/>
      <c r="U133" s="154"/>
      <c r="V133" s="153"/>
      <c r="W133" s="153"/>
      <c r="X133" s="153"/>
      <c r="Y133" s="290"/>
      <c r="Z133" s="154"/>
      <c r="AA133" s="153"/>
      <c r="AB133" s="153"/>
      <c r="AC133" s="153"/>
      <c r="AD133" s="153"/>
      <c r="AE133" s="153"/>
      <c r="AF133" s="153"/>
      <c r="AG133" s="290"/>
      <c r="AH133" s="289">
        <v>38</v>
      </c>
      <c r="AI133" s="288" t="s">
        <v>403</v>
      </c>
      <c r="AJ133" s="286"/>
      <c r="AK133" s="286"/>
      <c r="AL133" s="286"/>
      <c r="AM133" s="286"/>
      <c r="AN133" s="286"/>
      <c r="AO133" s="286"/>
      <c r="AP133" s="286"/>
      <c r="AQ133" s="286"/>
      <c r="AR133" s="286"/>
      <c r="AS133" s="285"/>
      <c r="AT133" s="285"/>
      <c r="AU133" s="285"/>
      <c r="AV133" s="285"/>
      <c r="AW133" s="285"/>
      <c r="AX133" s="285"/>
      <c r="AY133" s="285"/>
      <c r="AZ133" s="285"/>
      <c r="BA133" s="285"/>
      <c r="BB133" s="286"/>
      <c r="BC133" s="286"/>
      <c r="BD133" s="286"/>
      <c r="BE133" s="286"/>
      <c r="BF133" s="286"/>
      <c r="BG133" s="286"/>
      <c r="BH133" s="286"/>
      <c r="BI133" s="286"/>
      <c r="BJ133" s="286"/>
      <c r="BK133" s="285"/>
      <c r="BL133" s="285"/>
      <c r="BM133" s="285"/>
      <c r="BN133" s="285"/>
      <c r="BO133" s="285"/>
      <c r="BP133" s="285"/>
      <c r="BQ133" s="285"/>
      <c r="BR133" s="285"/>
      <c r="BS133" s="285"/>
      <c r="BT133" s="160"/>
      <c r="BU133" s="160"/>
      <c r="BV133" s="160"/>
      <c r="BW133" s="160"/>
      <c r="BX133" s="160"/>
      <c r="BY133" s="160"/>
      <c r="BZ133" s="160"/>
      <c r="CA133" s="160"/>
      <c r="CB133" s="160"/>
      <c r="CC133" s="159"/>
      <c r="CD133" s="159"/>
      <c r="CE133" s="159"/>
      <c r="CF133" s="159"/>
      <c r="CG133" s="159"/>
      <c r="CH133" s="159"/>
      <c r="CI133" s="159"/>
      <c r="CJ133" s="159"/>
      <c r="CK133" s="159"/>
      <c r="CL133" s="160"/>
      <c r="CM133" s="160"/>
      <c r="CN133" s="160"/>
      <c r="CO133" s="160"/>
      <c r="CP133" s="160"/>
      <c r="CQ133" s="160"/>
      <c r="CR133" s="160"/>
      <c r="CS133" s="160"/>
      <c r="CT133" s="160"/>
      <c r="CU133" s="160"/>
      <c r="CV133" s="160"/>
      <c r="CW133" s="160"/>
      <c r="CX133" s="160"/>
      <c r="CY133" s="160"/>
      <c r="CZ133" s="160"/>
      <c r="DA133" s="160"/>
      <c r="DB133" s="160"/>
      <c r="DC133" s="160"/>
    </row>
    <row r="134" spans="1:107">
      <c r="A134" s="166" t="s">
        <v>742</v>
      </c>
      <c r="B134" s="293" t="s">
        <v>741</v>
      </c>
      <c r="C134" s="292" t="s">
        <v>740</v>
      </c>
      <c r="D134" s="292" t="s">
        <v>737</v>
      </c>
      <c r="E134" s="158">
        <v>1</v>
      </c>
      <c r="F134" s="155">
        <v>1</v>
      </c>
      <c r="G134" s="157">
        <v>100</v>
      </c>
      <c r="H134" s="155">
        <v>50.250383099999993</v>
      </c>
      <c r="I134" s="290"/>
      <c r="J134" s="156">
        <v>1</v>
      </c>
      <c r="K134" s="155">
        <v>50.250383099999993</v>
      </c>
      <c r="L134" s="155">
        <v>50.250383099999993</v>
      </c>
      <c r="M134" s="290"/>
      <c r="N134" s="294"/>
      <c r="O134" s="290"/>
      <c r="P134" s="286">
        <v>1</v>
      </c>
      <c r="Q134" s="153">
        <v>1</v>
      </c>
      <c r="R134" s="153">
        <v>1</v>
      </c>
      <c r="S134" s="153">
        <v>1</v>
      </c>
      <c r="T134" s="290"/>
      <c r="U134" s="154">
        <v>1</v>
      </c>
      <c r="V134" s="153">
        <v>0.6</v>
      </c>
      <c r="W134" s="153">
        <v>0.4</v>
      </c>
      <c r="X134" s="153">
        <v>0.2</v>
      </c>
      <c r="Y134" s="290"/>
      <c r="Z134" s="154">
        <v>1</v>
      </c>
      <c r="AA134" s="153">
        <v>1</v>
      </c>
      <c r="AB134" s="153">
        <v>1</v>
      </c>
      <c r="AC134" s="153">
        <v>1</v>
      </c>
      <c r="AD134" s="153">
        <v>1</v>
      </c>
      <c r="AE134" s="153">
        <v>1</v>
      </c>
      <c r="AF134" s="153">
        <v>1</v>
      </c>
      <c r="AG134" s="290"/>
      <c r="AH134" s="289">
        <v>39</v>
      </c>
      <c r="AI134" s="288" t="s">
        <v>1053</v>
      </c>
      <c r="AJ134" s="291">
        <v>1</v>
      </c>
      <c r="AK134" s="291">
        <v>1</v>
      </c>
      <c r="AL134" s="291">
        <v>1</v>
      </c>
      <c r="AM134" s="291">
        <v>1</v>
      </c>
      <c r="AN134" s="291">
        <v>1</v>
      </c>
      <c r="AO134" s="291">
        <v>1</v>
      </c>
      <c r="AP134" s="291">
        <v>1</v>
      </c>
      <c r="AQ134" s="291">
        <v>1</v>
      </c>
      <c r="AR134" s="291">
        <v>1</v>
      </c>
      <c r="AS134" s="291">
        <v>1</v>
      </c>
      <c r="AT134" s="291">
        <v>1</v>
      </c>
      <c r="AU134" s="291">
        <v>1</v>
      </c>
      <c r="AV134" s="291">
        <v>1</v>
      </c>
      <c r="AW134" s="291">
        <v>1</v>
      </c>
      <c r="AX134" s="291">
        <v>1</v>
      </c>
      <c r="AY134" s="291">
        <v>1</v>
      </c>
      <c r="AZ134" s="291">
        <v>1</v>
      </c>
      <c r="BA134" s="291">
        <v>1</v>
      </c>
      <c r="BB134" s="291">
        <v>1</v>
      </c>
      <c r="BC134" s="291">
        <v>1</v>
      </c>
      <c r="BD134" s="291">
        <v>1</v>
      </c>
      <c r="BE134" s="291">
        <v>1</v>
      </c>
      <c r="BF134" s="291">
        <v>1</v>
      </c>
      <c r="BG134" s="291">
        <v>1</v>
      </c>
      <c r="BH134" s="291">
        <v>1</v>
      </c>
      <c r="BI134" s="291">
        <v>1</v>
      </c>
      <c r="BJ134" s="291">
        <v>1</v>
      </c>
      <c r="BK134" s="291">
        <v>1</v>
      </c>
      <c r="BL134" s="291">
        <v>1</v>
      </c>
      <c r="BM134" s="291">
        <v>1</v>
      </c>
      <c r="BN134" s="291">
        <v>1</v>
      </c>
      <c r="BO134" s="291">
        <v>1</v>
      </c>
      <c r="BP134" s="291">
        <v>1</v>
      </c>
      <c r="BQ134" s="291">
        <v>1</v>
      </c>
      <c r="BR134" s="291">
        <v>1</v>
      </c>
      <c r="BS134" s="291">
        <v>1</v>
      </c>
      <c r="BT134" s="291">
        <v>1</v>
      </c>
      <c r="BU134" s="291">
        <v>1</v>
      </c>
      <c r="BV134" s="291">
        <v>1</v>
      </c>
      <c r="BW134" s="291">
        <v>1</v>
      </c>
      <c r="BX134" s="291">
        <v>1</v>
      </c>
      <c r="BY134" s="291">
        <v>1</v>
      </c>
      <c r="BZ134" s="291">
        <v>1</v>
      </c>
      <c r="CA134" s="291">
        <v>1</v>
      </c>
      <c r="CB134" s="291">
        <v>1</v>
      </c>
      <c r="CC134" s="291">
        <v>1</v>
      </c>
      <c r="CD134" s="291">
        <v>1</v>
      </c>
      <c r="CE134" s="291">
        <v>1</v>
      </c>
      <c r="CF134" s="291">
        <v>1</v>
      </c>
      <c r="CG134" s="291">
        <v>1</v>
      </c>
      <c r="CH134" s="291">
        <v>1</v>
      </c>
      <c r="CI134" s="291">
        <v>1</v>
      </c>
      <c r="CJ134" s="291">
        <v>1</v>
      </c>
      <c r="CK134" s="291">
        <v>1</v>
      </c>
      <c r="CL134" s="291">
        <v>1</v>
      </c>
      <c r="CM134" s="291">
        <v>1</v>
      </c>
      <c r="CN134" s="291">
        <v>1</v>
      </c>
      <c r="CO134" s="291">
        <v>1</v>
      </c>
      <c r="CP134" s="291">
        <v>1</v>
      </c>
      <c r="CQ134" s="291">
        <v>1</v>
      </c>
      <c r="CR134" s="291">
        <v>1</v>
      </c>
      <c r="CS134" s="291">
        <v>1</v>
      </c>
      <c r="CT134" s="291">
        <v>1</v>
      </c>
      <c r="CU134" s="291">
        <v>1</v>
      </c>
      <c r="CV134" s="291">
        <v>1</v>
      </c>
      <c r="CW134" s="291">
        <v>1</v>
      </c>
      <c r="CX134" s="291">
        <v>1</v>
      </c>
      <c r="CY134" s="291">
        <v>1</v>
      </c>
      <c r="CZ134" s="291">
        <v>1</v>
      </c>
      <c r="DA134" s="291">
        <v>1</v>
      </c>
      <c r="DB134" s="291">
        <v>1</v>
      </c>
      <c r="DC134" s="291">
        <v>1</v>
      </c>
    </row>
    <row r="135" spans="1:107">
      <c r="A135" s="166" t="s">
        <v>739</v>
      </c>
      <c r="B135" s="166" t="s">
        <v>738</v>
      </c>
      <c r="C135" s="165" t="s">
        <v>555</v>
      </c>
      <c r="D135" s="165" t="s">
        <v>737</v>
      </c>
      <c r="E135" s="143">
        <v>1</v>
      </c>
      <c r="F135" s="145">
        <v>1</v>
      </c>
      <c r="G135" s="144">
        <v>100</v>
      </c>
      <c r="H135" s="145">
        <v>0</v>
      </c>
      <c r="I135" s="161"/>
      <c r="J135" s="176">
        <v>0</v>
      </c>
      <c r="K135" s="145">
        <v>0</v>
      </c>
      <c r="L135" s="145">
        <v>0</v>
      </c>
      <c r="M135" s="161"/>
      <c r="N135" s="175"/>
      <c r="O135" s="161"/>
      <c r="P135" s="164">
        <v>0</v>
      </c>
      <c r="Q135" s="162">
        <v>0.05</v>
      </c>
      <c r="R135" s="162">
        <v>0.25</v>
      </c>
      <c r="S135" s="162">
        <v>0.5</v>
      </c>
      <c r="T135" s="161"/>
      <c r="U135" s="163">
        <v>0</v>
      </c>
      <c r="V135" s="162">
        <v>0</v>
      </c>
      <c r="W135" s="162">
        <v>0</v>
      </c>
      <c r="X135" s="162">
        <v>0</v>
      </c>
      <c r="Y135" s="161"/>
      <c r="Z135" s="163">
        <v>1</v>
      </c>
      <c r="AA135" s="162">
        <v>1</v>
      </c>
      <c r="AB135" s="162">
        <v>1</v>
      </c>
      <c r="AC135" s="162">
        <v>1</v>
      </c>
      <c r="AD135" s="162">
        <v>1</v>
      </c>
      <c r="AE135" s="162">
        <v>1</v>
      </c>
      <c r="AF135" s="162">
        <v>1</v>
      </c>
      <c r="AG135" s="161"/>
      <c r="AH135" s="289">
        <v>40</v>
      </c>
      <c r="AI135" s="288" t="s">
        <v>1054</v>
      </c>
      <c r="AJ135" s="291">
        <v>0</v>
      </c>
      <c r="AK135" s="291">
        <v>0</v>
      </c>
      <c r="AL135" s="291">
        <v>0</v>
      </c>
      <c r="AM135" s="291">
        <v>0</v>
      </c>
      <c r="AN135" s="291">
        <v>0</v>
      </c>
      <c r="AO135" s="291">
        <v>0</v>
      </c>
      <c r="AP135" s="291">
        <v>0</v>
      </c>
      <c r="AQ135" s="291">
        <v>0</v>
      </c>
      <c r="AR135" s="291">
        <v>0</v>
      </c>
      <c r="AS135" s="291">
        <v>0</v>
      </c>
      <c r="AT135" s="291">
        <v>0</v>
      </c>
      <c r="AU135" s="291">
        <v>0</v>
      </c>
      <c r="AV135" s="291">
        <v>0</v>
      </c>
      <c r="AW135" s="291">
        <v>0</v>
      </c>
      <c r="AX135" s="291">
        <v>0</v>
      </c>
      <c r="AY135" s="291">
        <v>0</v>
      </c>
      <c r="AZ135" s="291">
        <v>0</v>
      </c>
      <c r="BA135" s="291">
        <v>0</v>
      </c>
      <c r="BB135" s="291">
        <v>0</v>
      </c>
      <c r="BC135" s="291">
        <v>0</v>
      </c>
      <c r="BD135" s="291">
        <v>0</v>
      </c>
      <c r="BE135" s="291">
        <v>0</v>
      </c>
      <c r="BF135" s="291">
        <v>0</v>
      </c>
      <c r="BG135" s="291">
        <v>0</v>
      </c>
      <c r="BH135" s="291">
        <v>0</v>
      </c>
      <c r="BI135" s="291">
        <v>0</v>
      </c>
      <c r="BJ135" s="291">
        <v>0</v>
      </c>
      <c r="BK135" s="291">
        <v>0</v>
      </c>
      <c r="BL135" s="291">
        <v>0</v>
      </c>
      <c r="BM135" s="291">
        <v>0</v>
      </c>
      <c r="BN135" s="291">
        <v>0</v>
      </c>
      <c r="BO135" s="291">
        <v>0</v>
      </c>
      <c r="BP135" s="291">
        <v>0</v>
      </c>
      <c r="BQ135" s="291">
        <v>0</v>
      </c>
      <c r="BR135" s="291">
        <v>0</v>
      </c>
      <c r="BS135" s="291">
        <v>0</v>
      </c>
      <c r="BT135" s="291">
        <v>0</v>
      </c>
      <c r="BU135" s="291">
        <v>0</v>
      </c>
      <c r="BV135" s="291">
        <v>0</v>
      </c>
      <c r="BW135" s="291">
        <v>0</v>
      </c>
      <c r="BX135" s="291">
        <v>0</v>
      </c>
      <c r="BY135" s="291">
        <v>0</v>
      </c>
      <c r="BZ135" s="291">
        <v>0</v>
      </c>
      <c r="CA135" s="291">
        <v>0</v>
      </c>
      <c r="CB135" s="291">
        <v>0</v>
      </c>
      <c r="CC135" s="291">
        <v>0</v>
      </c>
      <c r="CD135" s="291">
        <v>0</v>
      </c>
      <c r="CE135" s="291">
        <v>0</v>
      </c>
      <c r="CF135" s="291">
        <v>0</v>
      </c>
      <c r="CG135" s="291">
        <v>0</v>
      </c>
      <c r="CH135" s="291">
        <v>0</v>
      </c>
      <c r="CI135" s="291">
        <v>0</v>
      </c>
      <c r="CJ135" s="291">
        <v>0</v>
      </c>
      <c r="CK135" s="291">
        <v>0</v>
      </c>
      <c r="CL135" s="291">
        <v>0</v>
      </c>
      <c r="CM135" s="291">
        <v>0</v>
      </c>
      <c r="CN135" s="291">
        <v>0</v>
      </c>
      <c r="CO135" s="291">
        <v>0</v>
      </c>
      <c r="CP135" s="291">
        <v>0</v>
      </c>
      <c r="CQ135" s="291">
        <v>0</v>
      </c>
      <c r="CR135" s="291">
        <v>0</v>
      </c>
      <c r="CS135" s="291">
        <v>0</v>
      </c>
      <c r="CT135" s="291">
        <v>0</v>
      </c>
      <c r="CU135" s="291">
        <v>0</v>
      </c>
      <c r="CV135" s="291">
        <v>0</v>
      </c>
      <c r="CW135" s="291">
        <v>0</v>
      </c>
      <c r="CX135" s="291">
        <v>0</v>
      </c>
      <c r="CY135" s="291">
        <v>0</v>
      </c>
      <c r="CZ135" s="291">
        <v>0</v>
      </c>
      <c r="DA135" s="291">
        <v>0</v>
      </c>
      <c r="DB135" s="291">
        <v>0</v>
      </c>
      <c r="DC135" s="291">
        <v>0</v>
      </c>
    </row>
    <row r="136" spans="1:107" ht="52" customHeight="1" thickBot="1">
      <c r="A136" s="306" t="s">
        <v>580</v>
      </c>
      <c r="B136" s="305" t="s">
        <v>370</v>
      </c>
      <c r="C136" s="305" t="s">
        <v>371</v>
      </c>
      <c r="D136" s="305" t="s">
        <v>372</v>
      </c>
      <c r="E136" s="305" t="s">
        <v>200</v>
      </c>
      <c r="F136" s="305" t="s">
        <v>373</v>
      </c>
      <c r="G136" s="305" t="s">
        <v>374</v>
      </c>
      <c r="H136" s="305" t="s">
        <v>375</v>
      </c>
      <c r="I136" s="290"/>
      <c r="J136" s="305" t="s">
        <v>376</v>
      </c>
      <c r="K136" s="305" t="s">
        <v>377</v>
      </c>
      <c r="L136" s="305" t="s">
        <v>378</v>
      </c>
      <c r="M136" s="305" t="s">
        <v>379</v>
      </c>
      <c r="N136" s="305" t="s">
        <v>400</v>
      </c>
      <c r="O136" s="294"/>
      <c r="P136" s="289" t="s">
        <v>403</v>
      </c>
      <c r="Q136" s="290"/>
      <c r="R136" s="290"/>
      <c r="S136" s="290"/>
      <c r="T136" s="290"/>
      <c r="U136" s="289" t="s">
        <v>403</v>
      </c>
      <c r="V136" s="290"/>
      <c r="W136" s="290"/>
      <c r="X136" s="290"/>
      <c r="Y136" s="290"/>
      <c r="Z136" s="289" t="s">
        <v>403</v>
      </c>
      <c r="AA136" s="290"/>
      <c r="AB136" s="290"/>
      <c r="AC136" s="290"/>
      <c r="AD136" s="290"/>
      <c r="AE136" s="290"/>
      <c r="AF136" s="290"/>
      <c r="AG136" s="290"/>
      <c r="AH136" s="289">
        <v>41</v>
      </c>
      <c r="AI136" s="288"/>
      <c r="AJ136" s="289" t="s">
        <v>403</v>
      </c>
      <c r="AK136" s="289" t="s">
        <v>403</v>
      </c>
      <c r="AL136" s="289" t="s">
        <v>403</v>
      </c>
      <c r="AM136" s="289" t="s">
        <v>403</v>
      </c>
      <c r="AN136" s="289" t="s">
        <v>403</v>
      </c>
      <c r="AO136" s="289" t="s">
        <v>403</v>
      </c>
      <c r="AP136" s="289" t="s">
        <v>403</v>
      </c>
      <c r="AQ136" s="289" t="s">
        <v>403</v>
      </c>
      <c r="AR136" s="289" t="s">
        <v>403</v>
      </c>
      <c r="AS136" s="296" t="s">
        <v>403</v>
      </c>
      <c r="AT136" s="296" t="s">
        <v>403</v>
      </c>
      <c r="AU136" s="296" t="s">
        <v>403</v>
      </c>
      <c r="AV136" s="296" t="s">
        <v>403</v>
      </c>
      <c r="AW136" s="296" t="s">
        <v>403</v>
      </c>
      <c r="AX136" s="296" t="s">
        <v>403</v>
      </c>
      <c r="AY136" s="296" t="s">
        <v>403</v>
      </c>
      <c r="AZ136" s="296" t="s">
        <v>403</v>
      </c>
      <c r="BA136" s="296" t="s">
        <v>403</v>
      </c>
      <c r="BB136" s="289" t="s">
        <v>403</v>
      </c>
      <c r="BC136" s="289" t="s">
        <v>403</v>
      </c>
      <c r="BD136" s="289" t="s">
        <v>403</v>
      </c>
      <c r="BE136" s="289" t="s">
        <v>403</v>
      </c>
      <c r="BF136" s="289" t="s">
        <v>403</v>
      </c>
      <c r="BG136" s="289" t="s">
        <v>403</v>
      </c>
      <c r="BH136" s="289" t="s">
        <v>403</v>
      </c>
      <c r="BI136" s="289" t="s">
        <v>403</v>
      </c>
      <c r="BJ136" s="289" t="s">
        <v>403</v>
      </c>
      <c r="BK136" s="296" t="s">
        <v>403</v>
      </c>
      <c r="BL136" s="296" t="s">
        <v>403</v>
      </c>
      <c r="BM136" s="296" t="s">
        <v>403</v>
      </c>
      <c r="BN136" s="296" t="s">
        <v>403</v>
      </c>
      <c r="BO136" s="296" t="s">
        <v>403</v>
      </c>
      <c r="BP136" s="296" t="s">
        <v>403</v>
      </c>
      <c r="BQ136" s="296" t="s">
        <v>403</v>
      </c>
      <c r="BR136" s="296" t="s">
        <v>403</v>
      </c>
      <c r="BS136" s="296" t="s">
        <v>403</v>
      </c>
      <c r="BT136" s="173"/>
      <c r="BU136" s="173"/>
      <c r="BV136" s="173"/>
      <c r="BW136" s="173"/>
      <c r="BX136" s="173"/>
      <c r="BY136" s="173"/>
      <c r="BZ136" s="173"/>
      <c r="CA136" s="173"/>
      <c r="CB136" s="173"/>
      <c r="CC136" s="174"/>
      <c r="CD136" s="174"/>
      <c r="CE136" s="174"/>
      <c r="CF136" s="174"/>
      <c r="CG136" s="174"/>
      <c r="CH136" s="174"/>
      <c r="CI136" s="174"/>
      <c r="CJ136" s="174"/>
      <c r="CK136" s="174"/>
      <c r="CL136" s="173"/>
      <c r="CM136" s="173"/>
      <c r="CN136" s="173"/>
      <c r="CO136" s="173"/>
      <c r="CP136" s="173"/>
      <c r="CQ136" s="173"/>
      <c r="CR136" s="173"/>
      <c r="CS136" s="173"/>
      <c r="CT136" s="173"/>
      <c r="CU136" s="173"/>
      <c r="CV136" s="173"/>
      <c r="CW136" s="173"/>
      <c r="CX136" s="173"/>
      <c r="CY136" s="173"/>
      <c r="CZ136" s="173"/>
      <c r="DA136" s="173"/>
      <c r="DB136" s="173"/>
      <c r="DC136" s="173"/>
    </row>
    <row r="137" spans="1:107">
      <c r="A137" s="299" t="s">
        <v>380</v>
      </c>
      <c r="B137" s="304" t="s">
        <v>527</v>
      </c>
      <c r="C137" s="303"/>
      <c r="D137" s="303"/>
      <c r="E137" s="302" t="s">
        <v>381</v>
      </c>
      <c r="F137" s="302" t="s">
        <v>382</v>
      </c>
      <c r="G137" s="300" t="s">
        <v>383</v>
      </c>
      <c r="H137" s="301" t="s">
        <v>384</v>
      </c>
      <c r="I137" s="290"/>
      <c r="J137" s="300" t="s">
        <v>385</v>
      </c>
      <c r="K137" s="300" t="s">
        <v>386</v>
      </c>
      <c r="L137" s="300" t="s">
        <v>386</v>
      </c>
      <c r="M137" s="294"/>
      <c r="N137" s="294"/>
      <c r="O137" s="294"/>
      <c r="P137" s="289" t="s">
        <v>403</v>
      </c>
      <c r="Q137" s="290"/>
      <c r="R137" s="290"/>
      <c r="S137" s="290"/>
      <c r="T137" s="290"/>
      <c r="U137" s="289" t="s">
        <v>403</v>
      </c>
      <c r="V137" s="290"/>
      <c r="W137" s="290"/>
      <c r="X137" s="290"/>
      <c r="Y137" s="290"/>
      <c r="Z137" s="289" t="s">
        <v>403</v>
      </c>
      <c r="AA137" s="290"/>
      <c r="AB137" s="290"/>
      <c r="AC137" s="290"/>
      <c r="AD137" s="290"/>
      <c r="AE137" s="290"/>
      <c r="AF137" s="290"/>
      <c r="AG137" s="290"/>
      <c r="AH137" s="289">
        <v>42</v>
      </c>
      <c r="AI137" s="288" t="s">
        <v>403</v>
      </c>
      <c r="AJ137" s="289" t="s">
        <v>403</v>
      </c>
      <c r="AK137" s="289" t="s">
        <v>403</v>
      </c>
      <c r="AL137" s="289" t="s">
        <v>403</v>
      </c>
      <c r="AM137" s="289" t="s">
        <v>403</v>
      </c>
      <c r="AN137" s="289" t="s">
        <v>403</v>
      </c>
      <c r="AO137" s="289" t="s">
        <v>403</v>
      </c>
      <c r="AP137" s="289" t="s">
        <v>403</v>
      </c>
      <c r="AQ137" s="289" t="s">
        <v>403</v>
      </c>
      <c r="AR137" s="289" t="s">
        <v>403</v>
      </c>
      <c r="AS137" s="296" t="s">
        <v>403</v>
      </c>
      <c r="AT137" s="296" t="s">
        <v>403</v>
      </c>
      <c r="AU137" s="296" t="s">
        <v>403</v>
      </c>
      <c r="AV137" s="296" t="s">
        <v>403</v>
      </c>
      <c r="AW137" s="296" t="s">
        <v>403</v>
      </c>
      <c r="AX137" s="296" t="s">
        <v>403</v>
      </c>
      <c r="AY137" s="296" t="s">
        <v>403</v>
      </c>
      <c r="AZ137" s="296" t="s">
        <v>403</v>
      </c>
      <c r="BA137" s="296" t="s">
        <v>403</v>
      </c>
      <c r="BB137" s="289" t="s">
        <v>403</v>
      </c>
      <c r="BC137" s="289" t="s">
        <v>403</v>
      </c>
      <c r="BD137" s="289" t="s">
        <v>403</v>
      </c>
      <c r="BE137" s="289" t="s">
        <v>403</v>
      </c>
      <c r="BF137" s="289" t="s">
        <v>403</v>
      </c>
      <c r="BG137" s="289" t="s">
        <v>403</v>
      </c>
      <c r="BH137" s="289" t="s">
        <v>403</v>
      </c>
      <c r="BI137" s="289" t="s">
        <v>403</v>
      </c>
      <c r="BJ137" s="289" t="s">
        <v>403</v>
      </c>
      <c r="BK137" s="296" t="s">
        <v>403</v>
      </c>
      <c r="BL137" s="296" t="s">
        <v>403</v>
      </c>
      <c r="BM137" s="296" t="s">
        <v>403</v>
      </c>
      <c r="BN137" s="296" t="s">
        <v>403</v>
      </c>
      <c r="BO137" s="296" t="s">
        <v>403</v>
      </c>
      <c r="BP137" s="296" t="s">
        <v>403</v>
      </c>
      <c r="BQ137" s="296" t="s">
        <v>403</v>
      </c>
      <c r="BR137" s="296" t="s">
        <v>403</v>
      </c>
      <c r="BS137" s="296" t="s">
        <v>403</v>
      </c>
      <c r="BT137" s="171"/>
      <c r="BU137" s="171"/>
      <c r="BV137" s="171"/>
      <c r="BW137" s="171"/>
      <c r="BX137" s="171"/>
      <c r="BY137" s="171"/>
      <c r="BZ137" s="171"/>
      <c r="CA137" s="171"/>
      <c r="CB137" s="171"/>
      <c r="CC137" s="172"/>
      <c r="CD137" s="172"/>
      <c r="CE137" s="172"/>
      <c r="CF137" s="172"/>
      <c r="CG137" s="172"/>
      <c r="CH137" s="172"/>
      <c r="CI137" s="172"/>
      <c r="CJ137" s="172"/>
      <c r="CK137" s="172"/>
      <c r="CL137" s="171"/>
      <c r="CM137" s="171"/>
      <c r="CN137" s="171"/>
      <c r="CO137" s="171"/>
      <c r="CP137" s="171"/>
      <c r="CQ137" s="171"/>
      <c r="CR137" s="171"/>
      <c r="CS137" s="171"/>
      <c r="CT137" s="171"/>
      <c r="CU137" s="171"/>
      <c r="CV137" s="171"/>
      <c r="CW137" s="171"/>
      <c r="CX137" s="171"/>
      <c r="CY137" s="171"/>
      <c r="CZ137" s="171"/>
      <c r="DA137" s="171"/>
      <c r="DB137" s="171"/>
      <c r="DC137" s="171"/>
    </row>
    <row r="138" spans="1:107">
      <c r="A138" s="299" t="s">
        <v>387</v>
      </c>
      <c r="B138" s="293"/>
      <c r="C138" s="298">
        <v>1</v>
      </c>
      <c r="D138" s="298">
        <v>2</v>
      </c>
      <c r="E138" s="298">
        <v>3</v>
      </c>
      <c r="F138" s="298">
        <v>4</v>
      </c>
      <c r="G138" s="298">
        <v>5</v>
      </c>
      <c r="H138" s="298">
        <v>6</v>
      </c>
      <c r="I138" s="290"/>
      <c r="J138" s="170"/>
      <c r="K138" s="297"/>
      <c r="L138" s="297"/>
      <c r="M138" s="294"/>
      <c r="N138" s="294"/>
      <c r="O138" s="294"/>
      <c r="P138" s="289" t="s">
        <v>403</v>
      </c>
      <c r="Q138" s="290"/>
      <c r="R138" s="290"/>
      <c r="S138" s="290"/>
      <c r="T138" s="290"/>
      <c r="U138" s="289" t="s">
        <v>403</v>
      </c>
      <c r="V138" s="290"/>
      <c r="W138" s="290"/>
      <c r="X138" s="290"/>
      <c r="Y138" s="290"/>
      <c r="Z138" s="289" t="s">
        <v>403</v>
      </c>
      <c r="AA138" s="290"/>
      <c r="AB138" s="290"/>
      <c r="AC138" s="290"/>
      <c r="AD138" s="290"/>
      <c r="AE138" s="290"/>
      <c r="AF138" s="290"/>
      <c r="AG138" s="290"/>
      <c r="AH138" s="289">
        <v>43</v>
      </c>
      <c r="AI138" s="288" t="s">
        <v>403</v>
      </c>
      <c r="AJ138" s="289" t="s">
        <v>403</v>
      </c>
      <c r="AK138" s="289" t="s">
        <v>403</v>
      </c>
      <c r="AL138" s="289" t="s">
        <v>403</v>
      </c>
      <c r="AM138" s="289" t="s">
        <v>403</v>
      </c>
      <c r="AN138" s="289" t="s">
        <v>403</v>
      </c>
      <c r="AO138" s="289" t="s">
        <v>403</v>
      </c>
      <c r="AP138" s="289" t="s">
        <v>403</v>
      </c>
      <c r="AQ138" s="289" t="s">
        <v>403</v>
      </c>
      <c r="AR138" s="289" t="s">
        <v>403</v>
      </c>
      <c r="AS138" s="296" t="s">
        <v>403</v>
      </c>
      <c r="AT138" s="296" t="s">
        <v>403</v>
      </c>
      <c r="AU138" s="296" t="s">
        <v>403</v>
      </c>
      <c r="AV138" s="296" t="s">
        <v>403</v>
      </c>
      <c r="AW138" s="296" t="s">
        <v>403</v>
      </c>
      <c r="AX138" s="296" t="s">
        <v>403</v>
      </c>
      <c r="AY138" s="296" t="s">
        <v>403</v>
      </c>
      <c r="AZ138" s="296" t="s">
        <v>403</v>
      </c>
      <c r="BA138" s="296" t="s">
        <v>403</v>
      </c>
      <c r="BB138" s="289" t="s">
        <v>403</v>
      </c>
      <c r="BC138" s="289" t="s">
        <v>403</v>
      </c>
      <c r="BD138" s="289" t="s">
        <v>403</v>
      </c>
      <c r="BE138" s="289" t="s">
        <v>403</v>
      </c>
      <c r="BF138" s="289" t="s">
        <v>403</v>
      </c>
      <c r="BG138" s="289" t="s">
        <v>403</v>
      </c>
      <c r="BH138" s="289" t="s">
        <v>403</v>
      </c>
      <c r="BI138" s="289" t="s">
        <v>403</v>
      </c>
      <c r="BJ138" s="289" t="s">
        <v>403</v>
      </c>
      <c r="BK138" s="296" t="s">
        <v>403</v>
      </c>
      <c r="BL138" s="296" t="s">
        <v>403</v>
      </c>
      <c r="BM138" s="296" t="s">
        <v>403</v>
      </c>
      <c r="BN138" s="296" t="s">
        <v>403</v>
      </c>
      <c r="BO138" s="296" t="s">
        <v>403</v>
      </c>
      <c r="BP138" s="296" t="s">
        <v>403</v>
      </c>
      <c r="BQ138" s="296" t="s">
        <v>403</v>
      </c>
      <c r="BR138" s="296" t="s">
        <v>403</v>
      </c>
      <c r="BS138" s="296" t="s">
        <v>403</v>
      </c>
      <c r="BT138" s="169"/>
      <c r="BU138" s="169"/>
      <c r="BV138" s="169"/>
      <c r="BW138" s="169"/>
      <c r="BX138" s="169"/>
      <c r="BY138" s="169"/>
      <c r="BZ138" s="169"/>
      <c r="CA138" s="169"/>
      <c r="CB138" s="169"/>
      <c r="CC138" s="159"/>
      <c r="CD138" s="159"/>
      <c r="CE138" s="159"/>
      <c r="CF138" s="159"/>
      <c r="CG138" s="159"/>
      <c r="CH138" s="159"/>
      <c r="CI138" s="159"/>
      <c r="CJ138" s="159"/>
      <c r="CK138" s="159"/>
      <c r="CL138" s="169"/>
      <c r="CM138" s="169"/>
      <c r="CN138" s="169"/>
      <c r="CO138" s="169"/>
      <c r="CP138" s="169"/>
      <c r="CQ138" s="169"/>
      <c r="CR138" s="169"/>
      <c r="CS138" s="169"/>
      <c r="CT138" s="169"/>
      <c r="CU138" s="169"/>
      <c r="CV138" s="169"/>
      <c r="CW138" s="169"/>
      <c r="CX138" s="169"/>
      <c r="CY138" s="169"/>
      <c r="CZ138" s="169"/>
      <c r="DA138" s="169"/>
      <c r="DB138" s="169"/>
      <c r="DC138" s="169"/>
    </row>
    <row r="139" spans="1:107">
      <c r="A139" s="293" t="s">
        <v>736</v>
      </c>
      <c r="B139" s="293" t="s">
        <v>735</v>
      </c>
      <c r="C139" s="292" t="s">
        <v>546</v>
      </c>
      <c r="D139" s="292" t="s">
        <v>486</v>
      </c>
      <c r="E139" s="158">
        <v>1</v>
      </c>
      <c r="F139" s="155">
        <v>0.79010000000000002</v>
      </c>
      <c r="G139" s="157">
        <v>100</v>
      </c>
      <c r="H139" s="155">
        <v>0.90399590937855978</v>
      </c>
      <c r="I139" s="290"/>
      <c r="J139" s="156">
        <v>1</v>
      </c>
      <c r="K139" s="155">
        <v>0.7142471680000001</v>
      </c>
      <c r="L139" s="155">
        <v>0.7142471680000001</v>
      </c>
      <c r="M139" s="294"/>
      <c r="N139" s="294">
        <v>1</v>
      </c>
      <c r="O139" s="294"/>
      <c r="P139" s="289" t="s">
        <v>403</v>
      </c>
      <c r="Q139" s="290"/>
      <c r="R139" s="290"/>
      <c r="S139" s="290"/>
      <c r="T139" s="290"/>
      <c r="U139" s="289" t="s">
        <v>403</v>
      </c>
      <c r="V139" s="290"/>
      <c r="W139" s="290"/>
      <c r="X139" s="290"/>
      <c r="Y139" s="290"/>
      <c r="Z139" s="154">
        <v>1</v>
      </c>
      <c r="AA139" s="153">
        <v>1</v>
      </c>
      <c r="AB139" s="153">
        <v>1</v>
      </c>
      <c r="AC139" s="153">
        <v>1</v>
      </c>
      <c r="AD139" s="153">
        <v>1</v>
      </c>
      <c r="AE139" s="153">
        <v>1</v>
      </c>
      <c r="AF139" s="153">
        <v>1</v>
      </c>
      <c r="AG139" s="290"/>
      <c r="AH139" s="289">
        <v>44</v>
      </c>
      <c r="AI139" s="288" t="s">
        <v>1055</v>
      </c>
      <c r="AJ139" s="289" t="s">
        <v>403</v>
      </c>
      <c r="AK139" s="289" t="s">
        <v>403</v>
      </c>
      <c r="AL139" s="289" t="s">
        <v>403</v>
      </c>
      <c r="AM139" s="289" t="s">
        <v>403</v>
      </c>
      <c r="AN139" s="289" t="s">
        <v>403</v>
      </c>
      <c r="AO139" s="289" t="s">
        <v>403</v>
      </c>
      <c r="AP139" s="289" t="s">
        <v>403</v>
      </c>
      <c r="AQ139" s="289" t="s">
        <v>403</v>
      </c>
      <c r="AR139" s="289" t="s">
        <v>403</v>
      </c>
      <c r="AS139" s="296" t="s">
        <v>403</v>
      </c>
      <c r="AT139" s="296" t="s">
        <v>403</v>
      </c>
      <c r="AU139" s="296" t="s">
        <v>403</v>
      </c>
      <c r="AV139" s="296" t="s">
        <v>403</v>
      </c>
      <c r="AW139" s="296" t="s">
        <v>403</v>
      </c>
      <c r="AX139" s="296" t="s">
        <v>403</v>
      </c>
      <c r="AY139" s="296" t="s">
        <v>403</v>
      </c>
      <c r="AZ139" s="296" t="s">
        <v>403</v>
      </c>
      <c r="BA139" s="296" t="s">
        <v>403</v>
      </c>
      <c r="BB139" s="289" t="s">
        <v>403</v>
      </c>
      <c r="BC139" s="289" t="s">
        <v>403</v>
      </c>
      <c r="BD139" s="289" t="s">
        <v>403</v>
      </c>
      <c r="BE139" s="289" t="s">
        <v>403</v>
      </c>
      <c r="BF139" s="289" t="s">
        <v>403</v>
      </c>
      <c r="BG139" s="289" t="s">
        <v>403</v>
      </c>
      <c r="BH139" s="289" t="s">
        <v>403</v>
      </c>
      <c r="BI139" s="289" t="s">
        <v>403</v>
      </c>
      <c r="BJ139" s="289" t="s">
        <v>403</v>
      </c>
      <c r="BT139" s="380">
        <v>2.100047834166393E-4</v>
      </c>
      <c r="BU139" s="380">
        <v>6.4814324160736043E-4</v>
      </c>
      <c r="BV139" s="380">
        <v>1.3524055665281763E-3</v>
      </c>
      <c r="BW139" s="380">
        <v>2.3313589758781881E-3</v>
      </c>
      <c r="BX139" s="380">
        <v>3.4491793908819485E-3</v>
      </c>
      <c r="BY139" s="380">
        <v>4.4717703006995546E-3</v>
      </c>
      <c r="BZ139" s="380">
        <v>5.2341502263777125E-3</v>
      </c>
      <c r="CA139" s="380">
        <v>5.7202507102478081E-3</v>
      </c>
      <c r="CB139" s="380">
        <v>6.0000000000000001E-3</v>
      </c>
      <c r="CC139" s="380">
        <v>3.9900908849161447E-3</v>
      </c>
      <c r="CD139" s="380">
        <v>1.2314721590539842E-2</v>
      </c>
      <c r="CE139" s="380">
        <v>2.5695705764035334E-2</v>
      </c>
      <c r="CF139" s="380">
        <v>4.429582054168555E-2</v>
      </c>
      <c r="CG139" s="380">
        <v>6.5534408426756993E-2</v>
      </c>
      <c r="CH139" s="380">
        <v>8.4963635713291491E-2</v>
      </c>
      <c r="CI139" s="380">
        <v>9.944885430117649E-2</v>
      </c>
      <c r="CJ139" s="380">
        <v>0.10868476349470831</v>
      </c>
      <c r="CK139" s="380">
        <v>0.11399999999999995</v>
      </c>
      <c r="CL139" s="380">
        <v>1.2294030029182425E-2</v>
      </c>
      <c r="CM139" s="380">
        <v>3.7943385602430886E-2</v>
      </c>
      <c r="CN139" s="380">
        <v>7.917207587383697E-2</v>
      </c>
      <c r="CO139" s="380">
        <v>0.13648164004620225</v>
      </c>
      <c r="CP139" s="380">
        <v>0.20192071017454735</v>
      </c>
      <c r="CQ139" s="380">
        <v>0.26178488635345304</v>
      </c>
      <c r="CR139" s="380">
        <v>0.30641587783586183</v>
      </c>
      <c r="CS139" s="380">
        <v>0.33487301032909039</v>
      </c>
      <c r="CT139" s="380">
        <v>0.35124999999999995</v>
      </c>
      <c r="CU139" s="380">
        <v>1.676538187609504E-2</v>
      </c>
      <c r="CV139" s="380">
        <v>5.1743435454987607E-2</v>
      </c>
      <c r="CW139" s="380">
        <v>0.1079670443944994</v>
      </c>
      <c r="CX139" s="380">
        <v>0.18612015824094202</v>
      </c>
      <c r="CY139" s="380">
        <v>0.27535948803874222</v>
      </c>
      <c r="CZ139" s="380">
        <v>0.35699632900584777</v>
      </c>
      <c r="DA139" s="380">
        <v>0.41785965973915407</v>
      </c>
      <c r="DB139" s="380">
        <v>0.45666668170145008</v>
      </c>
      <c r="DC139" s="380">
        <v>0.47900000000000004</v>
      </c>
    </row>
    <row r="140" spans="1:107">
      <c r="A140" s="293" t="s">
        <v>734</v>
      </c>
      <c r="B140" s="293" t="s">
        <v>733</v>
      </c>
      <c r="C140" s="292" t="s">
        <v>546</v>
      </c>
      <c r="D140" s="292" t="s">
        <v>485</v>
      </c>
      <c r="E140" s="158">
        <v>0.05</v>
      </c>
      <c r="F140" s="155">
        <v>0.7833</v>
      </c>
      <c r="G140" s="157">
        <v>100</v>
      </c>
      <c r="H140" s="155">
        <v>0.3419413864419763</v>
      </c>
      <c r="I140" s="290"/>
      <c r="J140" s="156">
        <v>1</v>
      </c>
      <c r="K140" s="155">
        <v>5.3568537600000008</v>
      </c>
      <c r="L140" s="155">
        <v>0.26784268800000005</v>
      </c>
      <c r="M140" s="290"/>
      <c r="N140" s="294"/>
      <c r="O140" s="290"/>
      <c r="P140" s="289" t="s">
        <v>403</v>
      </c>
      <c r="Q140" s="290"/>
      <c r="R140" s="290"/>
      <c r="S140" s="290"/>
      <c r="T140" s="290"/>
      <c r="U140" s="289" t="s">
        <v>403</v>
      </c>
      <c r="V140" s="290"/>
      <c r="W140" s="290"/>
      <c r="X140" s="290"/>
      <c r="Y140" s="290"/>
      <c r="Z140" s="154">
        <v>0.05</v>
      </c>
      <c r="AA140" s="153">
        <v>0.05</v>
      </c>
      <c r="AB140" s="153">
        <v>0.05</v>
      </c>
      <c r="AC140" s="153">
        <v>0.05</v>
      </c>
      <c r="AD140" s="153">
        <v>0.05</v>
      </c>
      <c r="AE140" s="153">
        <v>0.05</v>
      </c>
      <c r="AF140" s="153">
        <v>0.05</v>
      </c>
      <c r="AG140" s="290"/>
      <c r="AH140" s="289">
        <v>45</v>
      </c>
      <c r="AI140" s="288"/>
      <c r="AJ140" s="289" t="s">
        <v>403</v>
      </c>
      <c r="AK140" s="289" t="s">
        <v>403</v>
      </c>
      <c r="AL140" s="289" t="s">
        <v>403</v>
      </c>
      <c r="AM140" s="289" t="s">
        <v>403</v>
      </c>
      <c r="AN140" s="289" t="s">
        <v>403</v>
      </c>
      <c r="AO140" s="289" t="s">
        <v>403</v>
      </c>
      <c r="AP140" s="289" t="s">
        <v>403</v>
      </c>
      <c r="AQ140" s="289" t="s">
        <v>403</v>
      </c>
      <c r="AR140" s="289" t="s">
        <v>403</v>
      </c>
      <c r="AS140" s="296" t="s">
        <v>403</v>
      </c>
      <c r="AT140" s="296" t="s">
        <v>403</v>
      </c>
      <c r="AU140" s="296" t="s">
        <v>403</v>
      </c>
      <c r="AV140" s="296" t="s">
        <v>403</v>
      </c>
      <c r="AW140" s="296" t="s">
        <v>403</v>
      </c>
      <c r="AX140" s="296" t="s">
        <v>403</v>
      </c>
      <c r="AY140" s="296" t="s">
        <v>403</v>
      </c>
      <c r="AZ140" s="296" t="s">
        <v>403</v>
      </c>
      <c r="BA140" s="296" t="s">
        <v>403</v>
      </c>
      <c r="BB140" s="289" t="s">
        <v>403</v>
      </c>
      <c r="BC140" s="289" t="s">
        <v>403</v>
      </c>
      <c r="BD140" s="289" t="s">
        <v>403</v>
      </c>
      <c r="BE140" s="289" t="s">
        <v>403</v>
      </c>
      <c r="BF140" s="289" t="s">
        <v>403</v>
      </c>
      <c r="BG140" s="289" t="s">
        <v>403</v>
      </c>
      <c r="BH140" s="289" t="s">
        <v>403</v>
      </c>
      <c r="BI140" s="289" t="s">
        <v>403</v>
      </c>
      <c r="BJ140" s="289" t="s">
        <v>403</v>
      </c>
      <c r="BT140" s="160"/>
      <c r="BU140" s="160"/>
      <c r="BV140" s="160"/>
      <c r="BW140" s="160"/>
      <c r="BX140" s="160"/>
      <c r="BY140" s="160"/>
      <c r="BZ140" s="160"/>
      <c r="CA140" s="160"/>
      <c r="CB140" s="160"/>
      <c r="CC140" s="159"/>
      <c r="CD140" s="159"/>
      <c r="CE140" s="159"/>
      <c r="CF140" s="159"/>
      <c r="CG140" s="159"/>
      <c r="CH140" s="159"/>
      <c r="CI140" s="159"/>
      <c r="CJ140" s="159"/>
      <c r="CK140" s="159"/>
      <c r="CL140" s="160"/>
      <c r="CM140" s="160"/>
      <c r="CN140" s="160"/>
      <c r="CO140" s="160"/>
      <c r="CP140" s="160"/>
      <c r="CQ140" s="160"/>
      <c r="CR140" s="160"/>
      <c r="CS140" s="160"/>
      <c r="CT140" s="160"/>
      <c r="CU140" s="159"/>
      <c r="CV140" s="159"/>
      <c r="CW140" s="159"/>
      <c r="CX140" s="159"/>
      <c r="CY140" s="159"/>
      <c r="CZ140" s="159"/>
      <c r="DA140" s="159"/>
      <c r="DB140" s="159"/>
      <c r="DC140" s="159"/>
    </row>
    <row r="141" spans="1:107">
      <c r="A141" s="293" t="s">
        <v>732</v>
      </c>
      <c r="B141" s="293" t="s">
        <v>731</v>
      </c>
      <c r="C141" s="292" t="s">
        <v>546</v>
      </c>
      <c r="D141" s="292" t="s">
        <v>484</v>
      </c>
      <c r="E141" s="158">
        <v>0.3</v>
      </c>
      <c r="F141" s="155">
        <v>0.60640000000000005</v>
      </c>
      <c r="G141" s="157">
        <v>100</v>
      </c>
      <c r="H141" s="155">
        <v>0.70670893931398426</v>
      </c>
      <c r="I141" s="290"/>
      <c r="J141" s="156">
        <v>1</v>
      </c>
      <c r="K141" s="155">
        <v>1.4284943360000002</v>
      </c>
      <c r="L141" s="155">
        <v>0.42854830080000006</v>
      </c>
      <c r="M141" s="290"/>
      <c r="N141" s="294"/>
      <c r="O141" s="290"/>
      <c r="P141" s="289" t="s">
        <v>403</v>
      </c>
      <c r="Q141" s="290"/>
      <c r="R141" s="290"/>
      <c r="S141" s="290"/>
      <c r="T141" s="290"/>
      <c r="U141" s="289" t="s">
        <v>403</v>
      </c>
      <c r="V141" s="290"/>
      <c r="W141" s="290"/>
      <c r="X141" s="290"/>
      <c r="Y141" s="290"/>
      <c r="Z141" s="154">
        <v>0.3</v>
      </c>
      <c r="AA141" s="153">
        <v>0.3</v>
      </c>
      <c r="AB141" s="153">
        <v>0.3</v>
      </c>
      <c r="AC141" s="153">
        <v>0.3</v>
      </c>
      <c r="AD141" s="153">
        <v>0.3</v>
      </c>
      <c r="AE141" s="153">
        <v>0.3</v>
      </c>
      <c r="AF141" s="153">
        <v>0.3</v>
      </c>
      <c r="AG141" s="290"/>
      <c r="AH141" s="289">
        <v>46</v>
      </c>
      <c r="AI141" s="288"/>
      <c r="AJ141" s="289" t="s">
        <v>403</v>
      </c>
      <c r="AK141" s="289" t="s">
        <v>403</v>
      </c>
      <c r="AL141" s="289" t="s">
        <v>403</v>
      </c>
      <c r="AM141" s="289" t="s">
        <v>403</v>
      </c>
      <c r="AN141" s="289" t="s">
        <v>403</v>
      </c>
      <c r="AO141" s="289" t="s">
        <v>403</v>
      </c>
      <c r="AP141" s="289" t="s">
        <v>403</v>
      </c>
      <c r="AQ141" s="289" t="s">
        <v>403</v>
      </c>
      <c r="AR141" s="289" t="s">
        <v>403</v>
      </c>
      <c r="AS141" s="296" t="s">
        <v>403</v>
      </c>
      <c r="AT141" s="296" t="s">
        <v>403</v>
      </c>
      <c r="AU141" s="296" t="s">
        <v>403</v>
      </c>
      <c r="AV141" s="296" t="s">
        <v>403</v>
      </c>
      <c r="AW141" s="296" t="s">
        <v>403</v>
      </c>
      <c r="AX141" s="296" t="s">
        <v>403</v>
      </c>
      <c r="AY141" s="296" t="s">
        <v>403</v>
      </c>
      <c r="AZ141" s="296" t="s">
        <v>403</v>
      </c>
      <c r="BA141" s="296" t="s">
        <v>403</v>
      </c>
      <c r="BB141" s="289" t="s">
        <v>403</v>
      </c>
      <c r="BC141" s="289" t="s">
        <v>403</v>
      </c>
      <c r="BD141" s="289" t="s">
        <v>403</v>
      </c>
      <c r="BE141" s="289" t="s">
        <v>403</v>
      </c>
      <c r="BF141" s="289" t="s">
        <v>403</v>
      </c>
      <c r="BG141" s="289" t="s">
        <v>403</v>
      </c>
      <c r="BH141" s="289" t="s">
        <v>403</v>
      </c>
      <c r="BI141" s="289" t="s">
        <v>403</v>
      </c>
      <c r="BJ141" s="289" t="s">
        <v>403</v>
      </c>
      <c r="BT141" s="160"/>
      <c r="BU141" s="160"/>
      <c r="BV141" s="160"/>
      <c r="BW141" s="160"/>
      <c r="BX141" s="160"/>
      <c r="BY141" s="160"/>
      <c r="BZ141" s="160"/>
      <c r="CA141" s="160"/>
      <c r="CB141" s="160"/>
      <c r="CC141" s="159"/>
      <c r="CD141" s="159"/>
      <c r="CE141" s="159"/>
      <c r="CF141" s="159"/>
      <c r="CG141" s="159"/>
      <c r="CH141" s="159"/>
      <c r="CI141" s="159"/>
      <c r="CJ141" s="159"/>
      <c r="CK141" s="159"/>
      <c r="CL141" s="160"/>
      <c r="CM141" s="160"/>
      <c r="CN141" s="160"/>
      <c r="CO141" s="160"/>
      <c r="CP141" s="160"/>
      <c r="CQ141" s="160"/>
      <c r="CR141" s="160"/>
      <c r="CS141" s="160"/>
      <c r="CT141" s="160"/>
      <c r="CU141" s="159"/>
      <c r="CV141" s="159"/>
      <c r="CW141" s="159"/>
      <c r="CX141" s="159"/>
      <c r="CY141" s="159"/>
      <c r="CZ141" s="159"/>
      <c r="DA141" s="159"/>
      <c r="DB141" s="159"/>
      <c r="DC141" s="159"/>
    </row>
    <row r="142" spans="1:107">
      <c r="A142" s="293" t="s">
        <v>730</v>
      </c>
      <c r="B142" s="293" t="s">
        <v>729</v>
      </c>
      <c r="C142" s="292" t="s">
        <v>546</v>
      </c>
      <c r="D142" s="292" t="s">
        <v>483</v>
      </c>
      <c r="E142" s="158">
        <v>2</v>
      </c>
      <c r="F142" s="155">
        <v>0.83289999999999997</v>
      </c>
      <c r="G142" s="157">
        <v>100</v>
      </c>
      <c r="H142" s="155">
        <v>4.2877126185616534</v>
      </c>
      <c r="I142" s="290"/>
      <c r="J142" s="156">
        <v>1</v>
      </c>
      <c r="K142" s="155">
        <v>1.7856179200000004</v>
      </c>
      <c r="L142" s="155">
        <v>3.5712358400000008</v>
      </c>
      <c r="M142" s="290"/>
      <c r="N142" s="294"/>
      <c r="O142" s="290"/>
      <c r="P142" s="289" t="s">
        <v>403</v>
      </c>
      <c r="Q142" s="290"/>
      <c r="R142" s="290"/>
      <c r="S142" s="290"/>
      <c r="T142" s="290"/>
      <c r="U142" s="289" t="s">
        <v>403</v>
      </c>
      <c r="V142" s="290"/>
      <c r="W142" s="290"/>
      <c r="X142" s="290"/>
      <c r="Y142" s="290"/>
      <c r="Z142" s="154">
        <v>2</v>
      </c>
      <c r="AA142" s="153">
        <v>2</v>
      </c>
      <c r="AB142" s="153">
        <v>2</v>
      </c>
      <c r="AC142" s="153">
        <v>2</v>
      </c>
      <c r="AD142" s="153">
        <v>2</v>
      </c>
      <c r="AE142" s="153">
        <v>2</v>
      </c>
      <c r="AF142" s="153">
        <v>2</v>
      </c>
      <c r="AG142" s="290"/>
      <c r="AH142" s="289">
        <v>47</v>
      </c>
      <c r="AI142" s="288"/>
      <c r="AJ142" s="289" t="s">
        <v>403</v>
      </c>
      <c r="AK142" s="289" t="s">
        <v>403</v>
      </c>
      <c r="AL142" s="289" t="s">
        <v>403</v>
      </c>
      <c r="AM142" s="289" t="s">
        <v>403</v>
      </c>
      <c r="AN142" s="289" t="s">
        <v>403</v>
      </c>
      <c r="AO142" s="289" t="s">
        <v>403</v>
      </c>
      <c r="AP142" s="289" t="s">
        <v>403</v>
      </c>
      <c r="AQ142" s="289" t="s">
        <v>403</v>
      </c>
      <c r="AR142" s="289" t="s">
        <v>403</v>
      </c>
      <c r="AS142" s="296" t="s">
        <v>403</v>
      </c>
      <c r="AT142" s="296" t="s">
        <v>403</v>
      </c>
      <c r="AU142" s="296" t="s">
        <v>403</v>
      </c>
      <c r="AV142" s="296" t="s">
        <v>403</v>
      </c>
      <c r="AW142" s="296" t="s">
        <v>403</v>
      </c>
      <c r="AX142" s="296" t="s">
        <v>403</v>
      </c>
      <c r="AY142" s="296" t="s">
        <v>403</v>
      </c>
      <c r="AZ142" s="296" t="s">
        <v>403</v>
      </c>
      <c r="BA142" s="296" t="s">
        <v>403</v>
      </c>
      <c r="BB142" s="289" t="s">
        <v>403</v>
      </c>
      <c r="BC142" s="289" t="s">
        <v>403</v>
      </c>
      <c r="BD142" s="289" t="s">
        <v>403</v>
      </c>
      <c r="BE142" s="289" t="s">
        <v>403</v>
      </c>
      <c r="BF142" s="289" t="s">
        <v>403</v>
      </c>
      <c r="BG142" s="289" t="s">
        <v>403</v>
      </c>
      <c r="BH142" s="289" t="s">
        <v>403</v>
      </c>
      <c r="BI142" s="289" t="s">
        <v>403</v>
      </c>
      <c r="BJ142" s="289" t="s">
        <v>403</v>
      </c>
      <c r="BT142" s="160"/>
      <c r="BU142" s="160"/>
      <c r="BV142" s="160"/>
      <c r="BW142" s="160"/>
      <c r="BX142" s="160"/>
      <c r="BY142" s="160"/>
      <c r="BZ142" s="160"/>
      <c r="CA142" s="160"/>
      <c r="CB142" s="160"/>
      <c r="CC142" s="159"/>
      <c r="CD142" s="159"/>
      <c r="CE142" s="159"/>
      <c r="CF142" s="159"/>
      <c r="CG142" s="159"/>
      <c r="CH142" s="159"/>
      <c r="CI142" s="159"/>
      <c r="CJ142" s="159"/>
      <c r="CK142" s="159"/>
      <c r="CL142" s="160"/>
      <c r="CM142" s="160"/>
      <c r="CN142" s="160"/>
      <c r="CO142" s="160"/>
      <c r="CP142" s="160"/>
      <c r="CQ142" s="160"/>
      <c r="CR142" s="160"/>
      <c r="CS142" s="160"/>
      <c r="CT142" s="160"/>
      <c r="CU142" s="159"/>
      <c r="CV142" s="159"/>
      <c r="CW142" s="159"/>
      <c r="CX142" s="159"/>
      <c r="CY142" s="159"/>
      <c r="CZ142" s="159"/>
      <c r="DA142" s="159"/>
      <c r="DB142" s="159"/>
      <c r="DC142" s="159"/>
    </row>
    <row r="143" spans="1:107">
      <c r="A143" s="293" t="s">
        <v>728</v>
      </c>
      <c r="B143" s="293" t="s">
        <v>727</v>
      </c>
      <c r="C143" s="292" t="s">
        <v>546</v>
      </c>
      <c r="D143" s="292" t="s">
        <v>482</v>
      </c>
      <c r="E143" s="158">
        <v>0.9</v>
      </c>
      <c r="F143" s="155">
        <v>0.60340000000000005</v>
      </c>
      <c r="G143" s="157">
        <v>100</v>
      </c>
      <c r="H143" s="155">
        <v>1.065333860125953</v>
      </c>
      <c r="I143" s="290"/>
      <c r="J143" s="156">
        <v>1</v>
      </c>
      <c r="K143" s="155">
        <v>0.7142471680000001</v>
      </c>
      <c r="L143" s="155">
        <v>0.64282245120000014</v>
      </c>
      <c r="M143" s="290"/>
      <c r="N143" s="294"/>
      <c r="O143" s="290"/>
      <c r="P143" s="289" t="s">
        <v>403</v>
      </c>
      <c r="Q143" s="290"/>
      <c r="R143" s="290"/>
      <c r="S143" s="290"/>
      <c r="T143" s="290"/>
      <c r="U143" s="289" t="s">
        <v>403</v>
      </c>
      <c r="V143" s="290"/>
      <c r="W143" s="290"/>
      <c r="X143" s="290"/>
      <c r="Y143" s="290"/>
      <c r="Z143" s="154">
        <v>0.9</v>
      </c>
      <c r="AA143" s="153">
        <v>0.9</v>
      </c>
      <c r="AB143" s="153">
        <v>0.9</v>
      </c>
      <c r="AC143" s="153">
        <v>0.9</v>
      </c>
      <c r="AD143" s="153">
        <v>0.9</v>
      </c>
      <c r="AE143" s="153">
        <v>0.9</v>
      </c>
      <c r="AF143" s="153">
        <v>0.9</v>
      </c>
      <c r="AG143" s="290"/>
      <c r="AH143" s="289">
        <v>48</v>
      </c>
      <c r="AI143" s="288"/>
      <c r="AJ143" s="289" t="s">
        <v>403</v>
      </c>
      <c r="AK143" s="289" t="s">
        <v>403</v>
      </c>
      <c r="AL143" s="289" t="s">
        <v>403</v>
      </c>
      <c r="AM143" s="289" t="s">
        <v>403</v>
      </c>
      <c r="AN143" s="289" t="s">
        <v>403</v>
      </c>
      <c r="AO143" s="289" t="s">
        <v>403</v>
      </c>
      <c r="AP143" s="289" t="s">
        <v>403</v>
      </c>
      <c r="AQ143" s="289" t="s">
        <v>403</v>
      </c>
      <c r="AR143" s="289" t="s">
        <v>403</v>
      </c>
      <c r="AS143" s="296" t="s">
        <v>403</v>
      </c>
      <c r="AT143" s="296" t="s">
        <v>403</v>
      </c>
      <c r="AU143" s="296" t="s">
        <v>403</v>
      </c>
      <c r="AV143" s="296" t="s">
        <v>403</v>
      </c>
      <c r="AW143" s="296" t="s">
        <v>403</v>
      </c>
      <c r="AX143" s="296" t="s">
        <v>403</v>
      </c>
      <c r="AY143" s="296" t="s">
        <v>403</v>
      </c>
      <c r="AZ143" s="296" t="s">
        <v>403</v>
      </c>
      <c r="BA143" s="296" t="s">
        <v>403</v>
      </c>
      <c r="BB143" s="289" t="s">
        <v>403</v>
      </c>
      <c r="BC143" s="289" t="s">
        <v>403</v>
      </c>
      <c r="BD143" s="289" t="s">
        <v>403</v>
      </c>
      <c r="BE143" s="289" t="s">
        <v>403</v>
      </c>
      <c r="BF143" s="289" t="s">
        <v>403</v>
      </c>
      <c r="BG143" s="289" t="s">
        <v>403</v>
      </c>
      <c r="BH143" s="289" t="s">
        <v>403</v>
      </c>
      <c r="BI143" s="289" t="s">
        <v>403</v>
      </c>
      <c r="BJ143" s="289" t="s">
        <v>403</v>
      </c>
      <c r="BT143" s="160"/>
      <c r="BU143" s="160"/>
      <c r="BV143" s="160"/>
      <c r="BW143" s="160"/>
      <c r="BX143" s="160"/>
      <c r="BY143" s="160"/>
      <c r="BZ143" s="160"/>
      <c r="CA143" s="160"/>
      <c r="CB143" s="160"/>
      <c r="CC143" s="159"/>
      <c r="CD143" s="159"/>
      <c r="CE143" s="159"/>
      <c r="CF143" s="159"/>
      <c r="CG143" s="159"/>
      <c r="CH143" s="159"/>
      <c r="CI143" s="159"/>
      <c r="CJ143" s="159"/>
      <c r="CK143" s="159"/>
      <c r="CL143" s="160"/>
      <c r="CM143" s="160"/>
      <c r="CN143" s="160"/>
      <c r="CO143" s="160"/>
      <c r="CP143" s="160"/>
      <c r="CQ143" s="160"/>
      <c r="CR143" s="160"/>
      <c r="CS143" s="160"/>
      <c r="CT143" s="160"/>
      <c r="CU143" s="159"/>
      <c r="CV143" s="159"/>
      <c r="CW143" s="159"/>
      <c r="CX143" s="159"/>
      <c r="CY143" s="159"/>
      <c r="CZ143" s="159"/>
      <c r="DA143" s="159"/>
      <c r="DB143" s="159"/>
      <c r="DC143" s="159"/>
    </row>
    <row r="144" spans="1:107">
      <c r="A144" s="293" t="s">
        <v>726</v>
      </c>
      <c r="B144" s="293" t="s">
        <v>725</v>
      </c>
      <c r="C144" s="292" t="s">
        <v>546</v>
      </c>
      <c r="D144" s="292" t="s">
        <v>481</v>
      </c>
      <c r="E144" s="158">
        <v>0.8</v>
      </c>
      <c r="F144" s="155">
        <v>0.60940000000000005</v>
      </c>
      <c r="G144" s="157">
        <v>100</v>
      </c>
      <c r="H144" s="155">
        <v>16.408697656711521</v>
      </c>
      <c r="I144" s="290"/>
      <c r="J144" s="156">
        <v>1</v>
      </c>
      <c r="K144" s="155">
        <v>12.499325440000002</v>
      </c>
      <c r="L144" s="155">
        <v>9.9994603520000016</v>
      </c>
      <c r="M144" s="290"/>
      <c r="N144" s="294"/>
      <c r="O144" s="290"/>
      <c r="P144" s="289" t="s">
        <v>403</v>
      </c>
      <c r="Q144" s="290"/>
      <c r="R144" s="290"/>
      <c r="S144" s="290"/>
      <c r="T144" s="290"/>
      <c r="U144" s="289" t="s">
        <v>403</v>
      </c>
      <c r="V144" s="290"/>
      <c r="W144" s="290"/>
      <c r="X144" s="290"/>
      <c r="Y144" s="290"/>
      <c r="Z144" s="154">
        <v>0.8</v>
      </c>
      <c r="AA144" s="153">
        <v>0.8</v>
      </c>
      <c r="AB144" s="153">
        <v>0.8</v>
      </c>
      <c r="AC144" s="153">
        <v>0.8</v>
      </c>
      <c r="AD144" s="153">
        <v>0.8</v>
      </c>
      <c r="AE144" s="153">
        <v>0.8</v>
      </c>
      <c r="AF144" s="153">
        <v>0.8</v>
      </c>
      <c r="AG144" s="290"/>
      <c r="AH144" s="289">
        <v>49</v>
      </c>
      <c r="AI144" s="288"/>
      <c r="AJ144" s="289" t="s">
        <v>403</v>
      </c>
      <c r="AK144" s="289" t="s">
        <v>403</v>
      </c>
      <c r="AL144" s="289" t="s">
        <v>403</v>
      </c>
      <c r="AM144" s="289" t="s">
        <v>403</v>
      </c>
      <c r="AN144" s="289" t="s">
        <v>403</v>
      </c>
      <c r="AO144" s="289" t="s">
        <v>403</v>
      </c>
      <c r="AP144" s="289" t="s">
        <v>403</v>
      </c>
      <c r="AQ144" s="289" t="s">
        <v>403</v>
      </c>
      <c r="AR144" s="289" t="s">
        <v>403</v>
      </c>
      <c r="AS144" s="296" t="s">
        <v>403</v>
      </c>
      <c r="AT144" s="296" t="s">
        <v>403</v>
      </c>
      <c r="AU144" s="296" t="s">
        <v>403</v>
      </c>
      <c r="AV144" s="296" t="s">
        <v>403</v>
      </c>
      <c r="AW144" s="296" t="s">
        <v>403</v>
      </c>
      <c r="AX144" s="296" t="s">
        <v>403</v>
      </c>
      <c r="AY144" s="296" t="s">
        <v>403</v>
      </c>
      <c r="AZ144" s="296" t="s">
        <v>403</v>
      </c>
      <c r="BA144" s="296" t="s">
        <v>403</v>
      </c>
      <c r="BB144" s="289" t="s">
        <v>403</v>
      </c>
      <c r="BC144" s="289" t="s">
        <v>403</v>
      </c>
      <c r="BD144" s="289" t="s">
        <v>403</v>
      </c>
      <c r="BE144" s="289" t="s">
        <v>403</v>
      </c>
      <c r="BF144" s="289" t="s">
        <v>403</v>
      </c>
      <c r="BG144" s="289" t="s">
        <v>403</v>
      </c>
      <c r="BH144" s="289" t="s">
        <v>403</v>
      </c>
      <c r="BI144" s="289" t="s">
        <v>403</v>
      </c>
      <c r="BJ144" s="289" t="s">
        <v>403</v>
      </c>
      <c r="BT144" s="160"/>
      <c r="BU144" s="160"/>
      <c r="BV144" s="160"/>
      <c r="BW144" s="160"/>
      <c r="BX144" s="160"/>
      <c r="BY144" s="160"/>
      <c r="BZ144" s="160"/>
      <c r="CA144" s="160"/>
      <c r="CB144" s="160"/>
      <c r="CC144" s="159"/>
      <c r="CD144" s="159"/>
      <c r="CE144" s="159"/>
      <c r="CF144" s="159"/>
      <c r="CG144" s="159"/>
      <c r="CH144" s="159"/>
      <c r="CI144" s="159"/>
      <c r="CJ144" s="159"/>
      <c r="CK144" s="159"/>
      <c r="CL144" s="160"/>
      <c r="CM144" s="160"/>
      <c r="CN144" s="160"/>
      <c r="CO144" s="160"/>
      <c r="CP144" s="160"/>
      <c r="CQ144" s="160"/>
      <c r="CR144" s="160"/>
      <c r="CS144" s="160"/>
      <c r="CT144" s="160"/>
      <c r="CU144" s="159"/>
      <c r="CV144" s="159"/>
      <c r="CW144" s="159"/>
      <c r="CX144" s="159"/>
      <c r="CY144" s="159"/>
      <c r="CZ144" s="159"/>
      <c r="DA144" s="159"/>
      <c r="DB144" s="159"/>
      <c r="DC144" s="159"/>
    </row>
    <row r="145" spans="1:107">
      <c r="A145" s="293" t="s">
        <v>724</v>
      </c>
      <c r="B145" s="293" t="s">
        <v>723</v>
      </c>
      <c r="C145" s="292" t="s">
        <v>546</v>
      </c>
      <c r="D145" s="292" t="s">
        <v>480</v>
      </c>
      <c r="E145" s="158">
        <v>0.8</v>
      </c>
      <c r="F145" s="155">
        <v>0.65390000000000004</v>
      </c>
      <c r="G145" s="157">
        <v>100</v>
      </c>
      <c r="H145" s="155">
        <v>3.4953218192384159</v>
      </c>
      <c r="I145" s="290"/>
      <c r="J145" s="156">
        <v>1</v>
      </c>
      <c r="K145" s="155">
        <v>2.8569886720000004</v>
      </c>
      <c r="L145" s="155">
        <v>2.2855909376000003</v>
      </c>
      <c r="M145" s="290"/>
      <c r="N145" s="294"/>
      <c r="O145" s="290"/>
      <c r="P145" s="289" t="s">
        <v>403</v>
      </c>
      <c r="Q145" s="290"/>
      <c r="R145" s="290"/>
      <c r="S145" s="290"/>
      <c r="T145" s="290"/>
      <c r="U145" s="289" t="s">
        <v>403</v>
      </c>
      <c r="V145" s="290"/>
      <c r="W145" s="290"/>
      <c r="X145" s="290"/>
      <c r="Y145" s="290"/>
      <c r="Z145" s="154">
        <v>0.8</v>
      </c>
      <c r="AA145" s="153">
        <v>0.8</v>
      </c>
      <c r="AB145" s="153">
        <v>0.8</v>
      </c>
      <c r="AC145" s="153">
        <v>0.8</v>
      </c>
      <c r="AD145" s="153">
        <v>0.8</v>
      </c>
      <c r="AE145" s="153">
        <v>0.8</v>
      </c>
      <c r="AF145" s="153">
        <v>0.8</v>
      </c>
      <c r="AG145" s="290"/>
      <c r="AH145" s="289">
        <v>50</v>
      </c>
      <c r="AI145" s="288"/>
      <c r="AJ145" s="289" t="s">
        <v>403</v>
      </c>
      <c r="AK145" s="289" t="s">
        <v>403</v>
      </c>
      <c r="AL145" s="289" t="s">
        <v>403</v>
      </c>
      <c r="AM145" s="289" t="s">
        <v>403</v>
      </c>
      <c r="AN145" s="289" t="s">
        <v>403</v>
      </c>
      <c r="AO145" s="289" t="s">
        <v>403</v>
      </c>
      <c r="AP145" s="289" t="s">
        <v>403</v>
      </c>
      <c r="AQ145" s="289" t="s">
        <v>403</v>
      </c>
      <c r="AR145" s="289" t="s">
        <v>403</v>
      </c>
      <c r="AS145" s="296" t="s">
        <v>403</v>
      </c>
      <c r="AT145" s="296" t="s">
        <v>403</v>
      </c>
      <c r="AU145" s="296" t="s">
        <v>403</v>
      </c>
      <c r="AV145" s="296" t="s">
        <v>403</v>
      </c>
      <c r="AW145" s="296" t="s">
        <v>403</v>
      </c>
      <c r="AX145" s="296" t="s">
        <v>403</v>
      </c>
      <c r="AY145" s="296" t="s">
        <v>403</v>
      </c>
      <c r="AZ145" s="296" t="s">
        <v>403</v>
      </c>
      <c r="BA145" s="296" t="s">
        <v>403</v>
      </c>
      <c r="BB145" s="289" t="s">
        <v>403</v>
      </c>
      <c r="BC145" s="289" t="s">
        <v>403</v>
      </c>
      <c r="BD145" s="289" t="s">
        <v>403</v>
      </c>
      <c r="BE145" s="289" t="s">
        <v>403</v>
      </c>
      <c r="BF145" s="289" t="s">
        <v>403</v>
      </c>
      <c r="BG145" s="289" t="s">
        <v>403</v>
      </c>
      <c r="BH145" s="289" t="s">
        <v>403</v>
      </c>
      <c r="BI145" s="289" t="s">
        <v>403</v>
      </c>
      <c r="BJ145" s="289" t="s">
        <v>403</v>
      </c>
      <c r="BK145" s="296" t="s">
        <v>403</v>
      </c>
      <c r="BL145" s="296" t="s">
        <v>403</v>
      </c>
      <c r="BM145" s="296" t="s">
        <v>403</v>
      </c>
      <c r="BN145" s="296" t="s">
        <v>403</v>
      </c>
      <c r="BO145" s="296" t="s">
        <v>403</v>
      </c>
      <c r="BP145" s="296" t="s">
        <v>403</v>
      </c>
      <c r="BQ145" s="296" t="s">
        <v>403</v>
      </c>
      <c r="BR145" s="296" t="s">
        <v>403</v>
      </c>
      <c r="BS145" s="296" t="s">
        <v>403</v>
      </c>
      <c r="BT145" s="160"/>
      <c r="BU145" s="160"/>
      <c r="BV145" s="160"/>
      <c r="BW145" s="160"/>
      <c r="BX145" s="160"/>
      <c r="BY145" s="160"/>
      <c r="BZ145" s="160"/>
      <c r="CA145" s="160"/>
      <c r="CB145" s="160"/>
      <c r="CC145" s="159"/>
      <c r="CD145" s="159"/>
      <c r="CE145" s="159"/>
      <c r="CF145" s="159"/>
      <c r="CG145" s="159"/>
      <c r="CH145" s="159"/>
      <c r="CI145" s="159"/>
      <c r="CJ145" s="159"/>
      <c r="CK145" s="159"/>
      <c r="CL145" s="160"/>
      <c r="CM145" s="160"/>
      <c r="CN145" s="160"/>
      <c r="CO145" s="160"/>
      <c r="CP145" s="160"/>
      <c r="CQ145" s="160"/>
      <c r="CR145" s="160"/>
      <c r="CS145" s="160"/>
      <c r="CT145" s="160"/>
      <c r="CU145" s="159"/>
      <c r="CV145" s="159"/>
      <c r="CW145" s="159"/>
      <c r="CX145" s="159"/>
      <c r="CY145" s="159"/>
      <c r="CZ145" s="159"/>
      <c r="DA145" s="159"/>
      <c r="DB145" s="159"/>
      <c r="DC145" s="159"/>
    </row>
    <row r="146" spans="1:107">
      <c r="A146" s="293" t="s">
        <v>722</v>
      </c>
      <c r="B146" s="293" t="s">
        <v>721</v>
      </c>
      <c r="C146" s="292" t="s">
        <v>546</v>
      </c>
      <c r="D146" s="292" t="s">
        <v>479</v>
      </c>
      <c r="E146" s="158">
        <v>0.8</v>
      </c>
      <c r="F146" s="155">
        <v>0.5323</v>
      </c>
      <c r="G146" s="157">
        <v>100</v>
      </c>
      <c r="H146" s="155">
        <v>10.734505624647758</v>
      </c>
      <c r="I146" s="290"/>
      <c r="J146" s="156">
        <v>1</v>
      </c>
      <c r="K146" s="155">
        <v>7.1424716800000017</v>
      </c>
      <c r="L146" s="155">
        <v>5.7139773440000017</v>
      </c>
      <c r="M146" s="290"/>
      <c r="N146" s="294"/>
      <c r="O146" s="290"/>
      <c r="P146" s="289" t="s">
        <v>403</v>
      </c>
      <c r="Q146" s="290"/>
      <c r="R146" s="290"/>
      <c r="S146" s="290"/>
      <c r="T146" s="290"/>
      <c r="U146" s="289" t="s">
        <v>403</v>
      </c>
      <c r="V146" s="290"/>
      <c r="W146" s="290"/>
      <c r="X146" s="290"/>
      <c r="Y146" s="290"/>
      <c r="Z146" s="154">
        <v>0.8</v>
      </c>
      <c r="AA146" s="153">
        <v>0.8</v>
      </c>
      <c r="AB146" s="153">
        <v>0.8</v>
      </c>
      <c r="AC146" s="153">
        <v>0.8</v>
      </c>
      <c r="AD146" s="153">
        <v>0.8</v>
      </c>
      <c r="AE146" s="153">
        <v>0.8</v>
      </c>
      <c r="AF146" s="153">
        <v>0.8</v>
      </c>
      <c r="AG146" s="290"/>
      <c r="AH146" s="289">
        <v>51</v>
      </c>
      <c r="AI146" s="288"/>
      <c r="AJ146" s="289" t="s">
        <v>403</v>
      </c>
      <c r="AK146" s="289" t="s">
        <v>403</v>
      </c>
      <c r="AL146" s="289" t="s">
        <v>403</v>
      </c>
      <c r="AM146" s="289" t="s">
        <v>403</v>
      </c>
      <c r="AN146" s="289" t="s">
        <v>403</v>
      </c>
      <c r="AO146" s="289" t="s">
        <v>403</v>
      </c>
      <c r="AP146" s="289" t="s">
        <v>403</v>
      </c>
      <c r="AQ146" s="289" t="s">
        <v>403</v>
      </c>
      <c r="AR146" s="289" t="s">
        <v>403</v>
      </c>
      <c r="AS146" s="296" t="s">
        <v>403</v>
      </c>
      <c r="AT146" s="296" t="s">
        <v>403</v>
      </c>
      <c r="AU146" s="296" t="s">
        <v>403</v>
      </c>
      <c r="AV146" s="296" t="s">
        <v>403</v>
      </c>
      <c r="AW146" s="296" t="s">
        <v>403</v>
      </c>
      <c r="AX146" s="296" t="s">
        <v>403</v>
      </c>
      <c r="AY146" s="296" t="s">
        <v>403</v>
      </c>
      <c r="AZ146" s="296" t="s">
        <v>403</v>
      </c>
      <c r="BA146" s="296" t="s">
        <v>403</v>
      </c>
      <c r="BB146" s="289" t="s">
        <v>403</v>
      </c>
      <c r="BC146" s="289" t="s">
        <v>403</v>
      </c>
      <c r="BD146" s="289" t="s">
        <v>403</v>
      </c>
      <c r="BE146" s="289" t="s">
        <v>403</v>
      </c>
      <c r="BF146" s="289" t="s">
        <v>403</v>
      </c>
      <c r="BG146" s="289" t="s">
        <v>403</v>
      </c>
      <c r="BH146" s="289" t="s">
        <v>403</v>
      </c>
      <c r="BI146" s="289" t="s">
        <v>403</v>
      </c>
      <c r="BJ146" s="289" t="s">
        <v>403</v>
      </c>
      <c r="BK146" s="296" t="s">
        <v>403</v>
      </c>
      <c r="BL146" s="296" t="s">
        <v>403</v>
      </c>
      <c r="BM146" s="296" t="s">
        <v>403</v>
      </c>
      <c r="BN146" s="296" t="s">
        <v>403</v>
      </c>
      <c r="BO146" s="296" t="s">
        <v>403</v>
      </c>
      <c r="BP146" s="296" t="s">
        <v>403</v>
      </c>
      <c r="BQ146" s="296" t="s">
        <v>403</v>
      </c>
      <c r="BR146" s="296" t="s">
        <v>403</v>
      </c>
      <c r="BS146" s="296" t="s">
        <v>403</v>
      </c>
      <c r="BT146" s="160"/>
      <c r="BU146" s="160"/>
      <c r="BV146" s="160"/>
      <c r="BW146" s="160"/>
      <c r="BX146" s="160"/>
      <c r="BY146" s="160"/>
      <c r="BZ146" s="160"/>
      <c r="CA146" s="160"/>
      <c r="CB146" s="160"/>
      <c r="CC146" s="159"/>
      <c r="CD146" s="159"/>
      <c r="CE146" s="159"/>
      <c r="CF146" s="159"/>
      <c r="CG146" s="159"/>
      <c r="CH146" s="159"/>
      <c r="CI146" s="159"/>
      <c r="CJ146" s="159"/>
      <c r="CK146" s="159"/>
      <c r="CL146" s="160"/>
      <c r="CM146" s="160"/>
      <c r="CN146" s="160"/>
      <c r="CO146" s="160"/>
      <c r="CP146" s="160"/>
      <c r="CQ146" s="160"/>
      <c r="CR146" s="160"/>
      <c r="CS146" s="160"/>
      <c r="CT146" s="160"/>
      <c r="CU146" s="159"/>
      <c r="CV146" s="159"/>
      <c r="CW146" s="159"/>
      <c r="CX146" s="159"/>
      <c r="CY146" s="159"/>
      <c r="CZ146" s="159"/>
      <c r="DA146" s="159"/>
      <c r="DB146" s="159"/>
      <c r="DC146" s="159"/>
    </row>
    <row r="147" spans="1:107">
      <c r="A147" s="293" t="s">
        <v>720</v>
      </c>
      <c r="B147" s="293" t="s">
        <v>719</v>
      </c>
      <c r="C147" s="292" t="s">
        <v>546</v>
      </c>
      <c r="D147" s="292" t="s">
        <v>478</v>
      </c>
      <c r="E147" s="158">
        <v>0.76</v>
      </c>
      <c r="F147" s="155">
        <v>0.6845</v>
      </c>
      <c r="G147" s="157">
        <v>100</v>
      </c>
      <c r="H147" s="155">
        <v>3.1721130616800588</v>
      </c>
      <c r="I147" s="290"/>
      <c r="J147" s="156">
        <v>1</v>
      </c>
      <c r="K147" s="155">
        <v>2.8569886720000004</v>
      </c>
      <c r="L147" s="155">
        <v>2.1713113907200001</v>
      </c>
      <c r="M147" s="290"/>
      <c r="N147" s="294"/>
      <c r="O147" s="290"/>
      <c r="P147" s="289" t="s">
        <v>403</v>
      </c>
      <c r="Q147" s="290"/>
      <c r="R147" s="290"/>
      <c r="S147" s="290"/>
      <c r="T147" s="290"/>
      <c r="U147" s="289" t="s">
        <v>403</v>
      </c>
      <c r="V147" s="290"/>
      <c r="W147" s="290"/>
      <c r="X147" s="290"/>
      <c r="Y147" s="290"/>
      <c r="Z147" s="154">
        <v>0.76</v>
      </c>
      <c r="AA147" s="153">
        <v>0.76</v>
      </c>
      <c r="AB147" s="153">
        <v>0.76</v>
      </c>
      <c r="AC147" s="153">
        <v>0.76</v>
      </c>
      <c r="AD147" s="153">
        <v>0.76</v>
      </c>
      <c r="AE147" s="153">
        <v>0.76</v>
      </c>
      <c r="AF147" s="153">
        <v>0.76</v>
      </c>
      <c r="AG147" s="290"/>
      <c r="AH147" s="289">
        <v>52</v>
      </c>
      <c r="AI147" s="288"/>
      <c r="AJ147" s="289" t="s">
        <v>403</v>
      </c>
      <c r="AK147" s="289" t="s">
        <v>403</v>
      </c>
      <c r="AL147" s="289" t="s">
        <v>403</v>
      </c>
      <c r="AM147" s="289" t="s">
        <v>403</v>
      </c>
      <c r="AN147" s="289" t="s">
        <v>403</v>
      </c>
      <c r="AO147" s="289" t="s">
        <v>403</v>
      </c>
      <c r="AP147" s="289" t="s">
        <v>403</v>
      </c>
      <c r="AQ147" s="289" t="s">
        <v>403</v>
      </c>
      <c r="AR147" s="289" t="s">
        <v>403</v>
      </c>
      <c r="AS147" s="296" t="s">
        <v>403</v>
      </c>
      <c r="AT147" s="296" t="s">
        <v>403</v>
      </c>
      <c r="AU147" s="296" t="s">
        <v>403</v>
      </c>
      <c r="AV147" s="296" t="s">
        <v>403</v>
      </c>
      <c r="AW147" s="296" t="s">
        <v>403</v>
      </c>
      <c r="AX147" s="296" t="s">
        <v>403</v>
      </c>
      <c r="AY147" s="296" t="s">
        <v>403</v>
      </c>
      <c r="AZ147" s="296" t="s">
        <v>403</v>
      </c>
      <c r="BA147" s="296" t="s">
        <v>403</v>
      </c>
      <c r="BB147" s="289" t="s">
        <v>403</v>
      </c>
      <c r="BC147" s="289" t="s">
        <v>403</v>
      </c>
      <c r="BD147" s="289" t="s">
        <v>403</v>
      </c>
      <c r="BE147" s="289" t="s">
        <v>403</v>
      </c>
      <c r="BF147" s="289" t="s">
        <v>403</v>
      </c>
      <c r="BG147" s="289" t="s">
        <v>403</v>
      </c>
      <c r="BH147" s="289" t="s">
        <v>403</v>
      </c>
      <c r="BI147" s="289" t="s">
        <v>403</v>
      </c>
      <c r="BJ147" s="289" t="s">
        <v>403</v>
      </c>
      <c r="BK147" s="296" t="s">
        <v>403</v>
      </c>
      <c r="BL147" s="296" t="s">
        <v>403</v>
      </c>
      <c r="BM147" s="296" t="s">
        <v>403</v>
      </c>
      <c r="BN147" s="296" t="s">
        <v>403</v>
      </c>
      <c r="BO147" s="296" t="s">
        <v>403</v>
      </c>
      <c r="BP147" s="296" t="s">
        <v>403</v>
      </c>
      <c r="BQ147" s="296" t="s">
        <v>403</v>
      </c>
      <c r="BR147" s="296" t="s">
        <v>403</v>
      </c>
      <c r="BS147" s="296" t="s">
        <v>403</v>
      </c>
      <c r="BT147" s="160"/>
      <c r="BU147" s="160"/>
      <c r="BV147" s="160"/>
      <c r="BW147" s="160"/>
      <c r="BX147" s="160"/>
      <c r="BY147" s="160"/>
      <c r="BZ147" s="160"/>
      <c r="CA147" s="160"/>
      <c r="CB147" s="160"/>
      <c r="CC147" s="159"/>
      <c r="CD147" s="159"/>
      <c r="CE147" s="159"/>
      <c r="CF147" s="159"/>
      <c r="CG147" s="159"/>
      <c r="CH147" s="159"/>
      <c r="CI147" s="159"/>
      <c r="CJ147" s="159"/>
      <c r="CK147" s="159"/>
      <c r="CL147" s="160"/>
      <c r="CM147" s="160"/>
      <c r="CN147" s="160"/>
      <c r="CO147" s="160"/>
      <c r="CP147" s="160"/>
      <c r="CQ147" s="160"/>
      <c r="CR147" s="160"/>
      <c r="CS147" s="160"/>
      <c r="CT147" s="160"/>
      <c r="CU147" s="159"/>
      <c r="CV147" s="159"/>
      <c r="CW147" s="159"/>
      <c r="CX147" s="159"/>
      <c r="CY147" s="159"/>
      <c r="CZ147" s="159"/>
      <c r="DA147" s="159"/>
      <c r="DB147" s="159"/>
      <c r="DC147" s="159"/>
    </row>
    <row r="148" spans="1:107">
      <c r="A148" s="293" t="s">
        <v>561</v>
      </c>
      <c r="B148" s="293"/>
      <c r="C148" s="292"/>
      <c r="D148" s="292" t="s">
        <v>78</v>
      </c>
      <c r="E148" s="158"/>
      <c r="F148" s="155">
        <v>0</v>
      </c>
      <c r="G148" s="157"/>
      <c r="H148" s="155"/>
      <c r="I148" s="290"/>
      <c r="J148" s="156"/>
      <c r="K148" s="155"/>
      <c r="L148" s="155"/>
      <c r="M148" s="290"/>
      <c r="N148" s="294"/>
      <c r="O148" s="290"/>
      <c r="P148" s="289" t="s">
        <v>403</v>
      </c>
      <c r="Q148" s="290"/>
      <c r="R148" s="290"/>
      <c r="S148" s="290"/>
      <c r="T148" s="290"/>
      <c r="U148" s="289" t="s">
        <v>403</v>
      </c>
      <c r="V148" s="290"/>
      <c r="W148" s="290"/>
      <c r="X148" s="290"/>
      <c r="Y148" s="290"/>
      <c r="Z148" s="289" t="s">
        <v>403</v>
      </c>
      <c r="AA148" s="290"/>
      <c r="AB148" s="290"/>
      <c r="AC148" s="290"/>
      <c r="AD148" s="290"/>
      <c r="AE148" s="290"/>
      <c r="AF148" s="290"/>
      <c r="AG148" s="290"/>
      <c r="AH148" s="289">
        <v>53</v>
      </c>
      <c r="AI148" s="288" t="s">
        <v>403</v>
      </c>
      <c r="AJ148" s="289" t="s">
        <v>403</v>
      </c>
      <c r="AK148" s="289" t="s">
        <v>403</v>
      </c>
      <c r="AL148" s="289" t="s">
        <v>403</v>
      </c>
      <c r="AM148" s="289" t="s">
        <v>403</v>
      </c>
      <c r="AN148" s="289" t="s">
        <v>403</v>
      </c>
      <c r="AO148" s="289" t="s">
        <v>403</v>
      </c>
      <c r="AP148" s="289" t="s">
        <v>403</v>
      </c>
      <c r="AQ148" s="289" t="s">
        <v>403</v>
      </c>
      <c r="AR148" s="289" t="s">
        <v>403</v>
      </c>
      <c r="AS148" s="296" t="s">
        <v>403</v>
      </c>
      <c r="AT148" s="296" t="s">
        <v>403</v>
      </c>
      <c r="AU148" s="296" t="s">
        <v>403</v>
      </c>
      <c r="AV148" s="296" t="s">
        <v>403</v>
      </c>
      <c r="AW148" s="296" t="s">
        <v>403</v>
      </c>
      <c r="AX148" s="296" t="s">
        <v>403</v>
      </c>
      <c r="AY148" s="296" t="s">
        <v>403</v>
      </c>
      <c r="AZ148" s="296" t="s">
        <v>403</v>
      </c>
      <c r="BA148" s="296" t="s">
        <v>403</v>
      </c>
      <c r="BB148" s="289" t="s">
        <v>403</v>
      </c>
      <c r="BC148" s="289" t="s">
        <v>403</v>
      </c>
      <c r="BD148" s="289" t="s">
        <v>403</v>
      </c>
      <c r="BE148" s="289" t="s">
        <v>403</v>
      </c>
      <c r="BF148" s="289" t="s">
        <v>403</v>
      </c>
      <c r="BG148" s="289" t="s">
        <v>403</v>
      </c>
      <c r="BH148" s="289" t="s">
        <v>403</v>
      </c>
      <c r="BI148" s="289" t="s">
        <v>403</v>
      </c>
      <c r="BJ148" s="289" t="s">
        <v>403</v>
      </c>
      <c r="BK148" s="296" t="s">
        <v>403</v>
      </c>
      <c r="BL148" s="296" t="s">
        <v>403</v>
      </c>
      <c r="BM148" s="296" t="s">
        <v>403</v>
      </c>
      <c r="BN148" s="296" t="s">
        <v>403</v>
      </c>
      <c r="BO148" s="296" t="s">
        <v>403</v>
      </c>
      <c r="BP148" s="296" t="s">
        <v>403</v>
      </c>
      <c r="BQ148" s="296" t="s">
        <v>403</v>
      </c>
      <c r="BR148" s="296" t="s">
        <v>403</v>
      </c>
      <c r="BS148" s="296" t="s">
        <v>403</v>
      </c>
      <c r="BT148" s="168"/>
      <c r="BU148" s="168"/>
      <c r="BV148" s="168"/>
      <c r="BW148" s="168"/>
      <c r="BX148" s="168"/>
      <c r="BY148" s="168"/>
      <c r="BZ148" s="168"/>
      <c r="CA148" s="168"/>
      <c r="CB148" s="168"/>
      <c r="CC148" s="159"/>
      <c r="CD148" s="159"/>
      <c r="CE148" s="159"/>
      <c r="CF148" s="159"/>
      <c r="CG148" s="159"/>
      <c r="CH148" s="159"/>
      <c r="CI148" s="159"/>
      <c r="CJ148" s="159"/>
      <c r="CK148" s="159"/>
      <c r="CL148" s="168"/>
      <c r="CM148" s="168"/>
      <c r="CN148" s="168"/>
      <c r="CO148" s="168"/>
      <c r="CP148" s="168"/>
      <c r="CQ148" s="168"/>
      <c r="CR148" s="168"/>
      <c r="CS148" s="168"/>
      <c r="CT148" s="168"/>
      <c r="CU148" s="167"/>
      <c r="CV148" s="167"/>
      <c r="CW148" s="167"/>
      <c r="CX148" s="167"/>
      <c r="CY148" s="167"/>
      <c r="CZ148" s="167"/>
      <c r="DA148" s="167"/>
      <c r="DB148" s="167"/>
      <c r="DC148" s="167"/>
    </row>
    <row r="149" spans="1:107">
      <c r="A149" s="293" t="s">
        <v>718</v>
      </c>
      <c r="B149" s="293" t="s">
        <v>717</v>
      </c>
      <c r="C149" s="292" t="s">
        <v>558</v>
      </c>
      <c r="D149" s="292" t="s">
        <v>477</v>
      </c>
      <c r="E149" s="158">
        <v>0.64</v>
      </c>
      <c r="F149" s="155">
        <v>0.56299999999999994</v>
      </c>
      <c r="G149" s="157">
        <v>100</v>
      </c>
      <c r="H149" s="155">
        <v>57.795400071047958</v>
      </c>
      <c r="I149" s="290"/>
      <c r="J149" s="156">
        <v>1</v>
      </c>
      <c r="K149" s="155">
        <v>50.84189099999999</v>
      </c>
      <c r="L149" s="155">
        <v>32.538810239999997</v>
      </c>
      <c r="M149" s="290"/>
      <c r="N149" s="294"/>
      <c r="O149" s="290"/>
      <c r="P149" s="286">
        <v>0.43167516403479089</v>
      </c>
      <c r="Q149" s="153">
        <v>0.48167516403479088</v>
      </c>
      <c r="R149" s="153">
        <v>0.68167516403479089</v>
      </c>
      <c r="S149" s="153">
        <v>0.93167516403479089</v>
      </c>
      <c r="T149" s="290"/>
      <c r="U149" s="154">
        <v>0.43167516403479089</v>
      </c>
      <c r="V149" s="153">
        <v>0.25900509842087455</v>
      </c>
      <c r="W149" s="153">
        <v>0.17267006561391637</v>
      </c>
      <c r="X149" s="153">
        <v>8.6335032806958187E-2</v>
      </c>
      <c r="Y149" s="290"/>
      <c r="Z149" s="154">
        <v>0.64</v>
      </c>
      <c r="AA149" s="153">
        <v>0.64</v>
      </c>
      <c r="AB149" s="153">
        <v>0.64</v>
      </c>
      <c r="AC149" s="153">
        <v>0.64</v>
      </c>
      <c r="AD149" s="153">
        <v>0.64</v>
      </c>
      <c r="AE149" s="153">
        <v>0.64</v>
      </c>
      <c r="AF149" s="153">
        <v>0.64</v>
      </c>
      <c r="AG149" s="290"/>
      <c r="AH149" s="289">
        <v>54</v>
      </c>
      <c r="AI149" s="288" t="s">
        <v>1056</v>
      </c>
      <c r="AJ149" s="286">
        <v>0.42807445923855569</v>
      </c>
      <c r="AK149" s="286">
        <v>0.42807445923855569</v>
      </c>
      <c r="AL149" s="286">
        <v>0.42807445923855569</v>
      </c>
      <c r="AM149" s="286">
        <v>0.42807445923855569</v>
      </c>
      <c r="AN149" s="286">
        <v>0.42807445923855569</v>
      </c>
      <c r="AO149" s="286">
        <v>0.42807445923855569</v>
      </c>
      <c r="AP149" s="286">
        <v>0.42807445923855569</v>
      </c>
      <c r="AQ149" s="286">
        <v>0.42807445923855569</v>
      </c>
      <c r="AR149" s="286">
        <v>0.42807445923855569</v>
      </c>
      <c r="AS149" s="285">
        <v>0.42807445923855569</v>
      </c>
      <c r="AT149" s="285">
        <v>0.42807445923855569</v>
      </c>
      <c r="AU149" s="285">
        <v>0.42807445923855569</v>
      </c>
      <c r="AV149" s="285">
        <v>0.42807445923855569</v>
      </c>
      <c r="AW149" s="285">
        <v>0.42807445923855569</v>
      </c>
      <c r="AX149" s="285">
        <v>0.42807445923855569</v>
      </c>
      <c r="AY149" s="285">
        <v>0.42807445923855569</v>
      </c>
      <c r="AZ149" s="285">
        <v>0.42807445923855569</v>
      </c>
      <c r="BA149" s="285">
        <v>0.42807445923855569</v>
      </c>
      <c r="BB149" s="286">
        <v>0.42807445923855569</v>
      </c>
      <c r="BC149" s="286">
        <v>0.42807445923855569</v>
      </c>
      <c r="BD149" s="286">
        <v>0.42807445923855569</v>
      </c>
      <c r="BE149" s="286">
        <v>0.42807445923855569</v>
      </c>
      <c r="BF149" s="286">
        <v>0.42807445923855569</v>
      </c>
      <c r="BG149" s="286">
        <v>0.42807445923855569</v>
      </c>
      <c r="BH149" s="286">
        <v>0.42807445923855569</v>
      </c>
      <c r="BI149" s="286">
        <v>0.42807445923855569</v>
      </c>
      <c r="BJ149" s="286">
        <v>0.42807445923855569</v>
      </c>
      <c r="BK149" s="285">
        <v>0.42807445923855569</v>
      </c>
      <c r="BL149" s="285">
        <v>0.42807445923855569</v>
      </c>
      <c r="BM149" s="285">
        <v>0.42807445923855569</v>
      </c>
      <c r="BN149" s="285">
        <v>0.42807445923855569</v>
      </c>
      <c r="BO149" s="285">
        <v>0.42807445923855569</v>
      </c>
      <c r="BP149" s="285">
        <v>0.42807445923855569</v>
      </c>
      <c r="BQ149" s="285">
        <v>0.42807445923855569</v>
      </c>
      <c r="BR149" s="285">
        <v>0.42807445923855569</v>
      </c>
      <c r="BS149" s="285">
        <v>0.42807445923855569</v>
      </c>
      <c r="BT149" s="160">
        <v>0.64022400510231114</v>
      </c>
      <c r="BU149" s="160">
        <v>0.64069135279104783</v>
      </c>
      <c r="BV149" s="160">
        <v>0.64144256593763005</v>
      </c>
      <c r="BW149" s="160">
        <v>0.64248678290760342</v>
      </c>
      <c r="BX149" s="160">
        <v>0.64367912468360744</v>
      </c>
      <c r="BY149" s="160">
        <v>0.64476988832074622</v>
      </c>
      <c r="BZ149" s="160">
        <v>0.64558309357480281</v>
      </c>
      <c r="CA149" s="160">
        <v>0.6461016007575977</v>
      </c>
      <c r="CB149" s="160">
        <v>0.64639999999999997</v>
      </c>
      <c r="CC149" s="159">
        <v>0.6433600765346662</v>
      </c>
      <c r="CD149" s="159">
        <v>0.65037029186571771</v>
      </c>
      <c r="CE149" s="159">
        <v>0.66163848906445089</v>
      </c>
      <c r="CF149" s="159">
        <v>0.67730174361405104</v>
      </c>
      <c r="CG149" s="159">
        <v>0.69518687025411108</v>
      </c>
      <c r="CH149" s="159">
        <v>0.7115483248111929</v>
      </c>
      <c r="CI149" s="159">
        <v>0.72374640362204334</v>
      </c>
      <c r="CJ149" s="159">
        <v>0.73152401136396494</v>
      </c>
      <c r="CK149" s="159">
        <v>0.73599999999999999</v>
      </c>
      <c r="CL149" s="160">
        <v>0.6467201530693325</v>
      </c>
      <c r="CM149" s="160">
        <v>0.66074058373143563</v>
      </c>
      <c r="CN149" s="160">
        <v>0.68327697812890165</v>
      </c>
      <c r="CO149" s="160">
        <v>0.71460348722810196</v>
      </c>
      <c r="CP149" s="160">
        <v>0.75037374050822236</v>
      </c>
      <c r="CQ149" s="160">
        <v>0.78309664962238568</v>
      </c>
      <c r="CR149" s="160">
        <v>0.80749280724408679</v>
      </c>
      <c r="CS149" s="160">
        <v>0.82304802272792987</v>
      </c>
      <c r="CT149" s="160">
        <v>0.83200000000000007</v>
      </c>
      <c r="CU149" s="159">
        <v>0.64896020409244326</v>
      </c>
      <c r="CV149" s="159">
        <v>0.66765411164191402</v>
      </c>
      <c r="CW149" s="159">
        <v>0.69770263750520212</v>
      </c>
      <c r="CX149" s="159">
        <v>0.73947131630413609</v>
      </c>
      <c r="CY149" s="159">
        <v>0.78716498734429652</v>
      </c>
      <c r="CZ149" s="159">
        <v>0.83079553282984764</v>
      </c>
      <c r="DA149" s="159">
        <v>0.86332374299211578</v>
      </c>
      <c r="DB149" s="159">
        <v>0.88406403030390646</v>
      </c>
      <c r="DC149" s="159">
        <v>0.89599999999999991</v>
      </c>
    </row>
    <row r="150" spans="1:107">
      <c r="A150" s="293" t="s">
        <v>716</v>
      </c>
      <c r="B150" s="293" t="s">
        <v>715</v>
      </c>
      <c r="C150" s="292" t="s">
        <v>555</v>
      </c>
      <c r="D150" s="292" t="s">
        <v>477</v>
      </c>
      <c r="E150" s="158">
        <v>0.72</v>
      </c>
      <c r="F150" s="155">
        <v>0.56299999999999994</v>
      </c>
      <c r="G150" s="157">
        <v>100</v>
      </c>
      <c r="H150" s="155">
        <v>75.608836944937835</v>
      </c>
      <c r="I150" s="290"/>
      <c r="J150" s="156">
        <v>1</v>
      </c>
      <c r="K150" s="155">
        <v>59.121910000000007</v>
      </c>
      <c r="L150" s="155">
        <v>42.5677752</v>
      </c>
      <c r="M150" s="290"/>
      <c r="N150" s="294"/>
      <c r="O150" s="290"/>
      <c r="P150" s="286">
        <v>0.56472413116897369</v>
      </c>
      <c r="Q150" s="153">
        <v>0.61472413116897373</v>
      </c>
      <c r="R150" s="153">
        <v>0.81472413116897369</v>
      </c>
      <c r="S150" s="153">
        <v>1</v>
      </c>
      <c r="T150" s="290"/>
      <c r="U150" s="154">
        <v>0.56472413116897369</v>
      </c>
      <c r="V150" s="153">
        <v>0.33883447870138422</v>
      </c>
      <c r="W150" s="153">
        <v>0.22588965246758949</v>
      </c>
      <c r="X150" s="153">
        <v>0.11294482623379475</v>
      </c>
      <c r="Y150" s="290"/>
      <c r="Z150" s="154">
        <v>0.72</v>
      </c>
      <c r="AA150" s="153">
        <v>0.72</v>
      </c>
      <c r="AB150" s="153">
        <v>0.72</v>
      </c>
      <c r="AC150" s="153">
        <v>0.72</v>
      </c>
      <c r="AD150" s="153">
        <v>0.72</v>
      </c>
      <c r="AE150" s="153">
        <v>0.72</v>
      </c>
      <c r="AF150" s="153">
        <v>0.72</v>
      </c>
      <c r="AG150" s="290"/>
      <c r="AH150" s="289">
        <v>55</v>
      </c>
      <c r="AI150" s="288" t="s">
        <v>1057</v>
      </c>
      <c r="AJ150" s="286">
        <v>0.56472413116897369</v>
      </c>
      <c r="AK150" s="286">
        <v>0.56472413116897369</v>
      </c>
      <c r="AL150" s="286">
        <v>0.56472413116897369</v>
      </c>
      <c r="AM150" s="286">
        <v>0.56472413116897369</v>
      </c>
      <c r="AN150" s="286">
        <v>0.56472413116897369</v>
      </c>
      <c r="AO150" s="286">
        <v>0.56472413116897369</v>
      </c>
      <c r="AP150" s="286">
        <v>0.56472413116897369</v>
      </c>
      <c r="AQ150" s="286">
        <v>0.56472413116897369</v>
      </c>
      <c r="AR150" s="286">
        <v>0.56472413116897369</v>
      </c>
      <c r="AS150" s="307">
        <v>0.56472413116897369</v>
      </c>
      <c r="AT150" s="307">
        <v>0.56472413116897369</v>
      </c>
      <c r="AU150" s="307">
        <v>0.56472413116897369</v>
      </c>
      <c r="AV150" s="307">
        <v>0.56472413116897369</v>
      </c>
      <c r="AW150" s="307">
        <v>0.56472413116897369</v>
      </c>
      <c r="AX150" s="307">
        <v>0.56472413116897369</v>
      </c>
      <c r="AY150" s="307">
        <v>0.56472413116897369</v>
      </c>
      <c r="AZ150" s="307">
        <v>0.56472413116897369</v>
      </c>
      <c r="BA150" s="307">
        <v>0.56472413116897369</v>
      </c>
      <c r="BB150" s="286">
        <v>0.56472413116897369</v>
      </c>
      <c r="BC150" s="286">
        <v>0.56472413116897369</v>
      </c>
      <c r="BD150" s="286">
        <v>0.56472413116897369</v>
      </c>
      <c r="BE150" s="286">
        <v>0.56472413116897369</v>
      </c>
      <c r="BF150" s="286">
        <v>0.56472413116897369</v>
      </c>
      <c r="BG150" s="286">
        <v>0.56472413116897369</v>
      </c>
      <c r="BH150" s="286">
        <v>0.56472413116897369</v>
      </c>
      <c r="BI150" s="286">
        <v>0.56472413116897369</v>
      </c>
      <c r="BJ150" s="286">
        <v>0.56472413116897369</v>
      </c>
      <c r="BK150" s="285">
        <v>0.56472413116897369</v>
      </c>
      <c r="BL150" s="285">
        <v>0.56472413116897369</v>
      </c>
      <c r="BM150" s="285">
        <v>0.56472413116897369</v>
      </c>
      <c r="BN150" s="285">
        <v>0.56472413116897369</v>
      </c>
      <c r="BO150" s="285">
        <v>0.56472413116897369</v>
      </c>
      <c r="BP150" s="285">
        <v>0.56472413116897369</v>
      </c>
      <c r="BQ150" s="285">
        <v>0.56472413116897369</v>
      </c>
      <c r="BR150" s="285">
        <v>0.56472413116897369</v>
      </c>
      <c r="BS150" s="285">
        <v>0.56472413116897369</v>
      </c>
      <c r="BT150" s="160">
        <v>0.72025200574009995</v>
      </c>
      <c r="BU150" s="160">
        <v>0.72077777188992875</v>
      </c>
      <c r="BV150" s="160">
        <v>0.72162288667983376</v>
      </c>
      <c r="BW150" s="160">
        <v>0.72279763077105375</v>
      </c>
      <c r="BX150" s="160">
        <v>0.72413901526905833</v>
      </c>
      <c r="BY150" s="160">
        <v>0.72536612436083947</v>
      </c>
      <c r="BZ150" s="160">
        <v>0.72628098027165311</v>
      </c>
      <c r="CA150" s="160">
        <v>0.72686430085229736</v>
      </c>
      <c r="CB150" s="160">
        <v>0.72719999999999996</v>
      </c>
      <c r="CC150" s="159">
        <v>0.72378008610149946</v>
      </c>
      <c r="CD150" s="159">
        <v>0.73166657834893245</v>
      </c>
      <c r="CE150" s="159">
        <v>0.74434330019750716</v>
      </c>
      <c r="CF150" s="159">
        <v>0.76196446156580744</v>
      </c>
      <c r="CG150" s="159">
        <v>0.78208522903587496</v>
      </c>
      <c r="CH150" s="159">
        <v>0.80049186541259199</v>
      </c>
      <c r="CI150" s="159">
        <v>0.81421470407479868</v>
      </c>
      <c r="CJ150" s="159">
        <v>0.82296451278446048</v>
      </c>
      <c r="CK150" s="159">
        <v>0.82799999999999996</v>
      </c>
      <c r="CL150" s="160">
        <v>0.72756017220299896</v>
      </c>
      <c r="CM150" s="160">
        <v>0.74333315669786504</v>
      </c>
      <c r="CN150" s="160">
        <v>0.76868660039501435</v>
      </c>
      <c r="CO150" s="160">
        <v>0.80392892313161468</v>
      </c>
      <c r="CP150" s="160">
        <v>0.84417045807175017</v>
      </c>
      <c r="CQ150" s="160">
        <v>0.88098373082518389</v>
      </c>
      <c r="CR150" s="160">
        <v>0.90842940814959761</v>
      </c>
      <c r="CS150" s="160">
        <v>0.92592902556892098</v>
      </c>
      <c r="CT150" s="160">
        <v>0.93599999999999994</v>
      </c>
      <c r="CU150" s="159">
        <v>0.73008022960399865</v>
      </c>
      <c r="CV150" s="159">
        <v>0.75111087559715328</v>
      </c>
      <c r="CW150" s="159">
        <v>0.78491546719335237</v>
      </c>
      <c r="CX150" s="159">
        <v>0.83190523084215307</v>
      </c>
      <c r="CY150" s="159">
        <v>0.8855606107623335</v>
      </c>
      <c r="CZ150" s="159">
        <v>0.93464497443357852</v>
      </c>
      <c r="DA150" s="159">
        <v>0.97123921086613019</v>
      </c>
      <c r="DB150" s="159">
        <v>0.99457203409189476</v>
      </c>
      <c r="DC150" s="159">
        <v>1.008</v>
      </c>
    </row>
    <row r="151" spans="1:107">
      <c r="A151" s="293" t="s">
        <v>714</v>
      </c>
      <c r="B151" s="293" t="s">
        <v>713</v>
      </c>
      <c r="C151" s="292" t="s">
        <v>552</v>
      </c>
      <c r="D151" s="292" t="s">
        <v>477</v>
      </c>
      <c r="E151" s="158">
        <v>0.68</v>
      </c>
      <c r="F151" s="155">
        <v>0.56299999999999994</v>
      </c>
      <c r="G151" s="157">
        <v>100</v>
      </c>
      <c r="H151" s="155">
        <v>0</v>
      </c>
      <c r="I151" s="290"/>
      <c r="J151" s="156">
        <v>1</v>
      </c>
      <c r="K151" s="155">
        <v>0</v>
      </c>
      <c r="L151" s="155">
        <v>0</v>
      </c>
      <c r="M151" s="290"/>
      <c r="N151" s="294"/>
      <c r="O151" s="290"/>
      <c r="P151" s="286">
        <v>0</v>
      </c>
      <c r="Q151" s="153">
        <v>0.05</v>
      </c>
      <c r="R151" s="153">
        <v>0.25</v>
      </c>
      <c r="S151" s="153">
        <v>0.5</v>
      </c>
      <c r="T151" s="290"/>
      <c r="U151" s="154">
        <v>0</v>
      </c>
      <c r="V151" s="153">
        <v>0</v>
      </c>
      <c r="W151" s="153">
        <v>0</v>
      </c>
      <c r="X151" s="153">
        <v>0</v>
      </c>
      <c r="Y151" s="290"/>
      <c r="Z151" s="154">
        <v>0.68</v>
      </c>
      <c r="AA151" s="153">
        <v>0.68</v>
      </c>
      <c r="AB151" s="153">
        <v>0.68</v>
      </c>
      <c r="AC151" s="153">
        <v>0.68</v>
      </c>
      <c r="AD151" s="153">
        <v>0.68</v>
      </c>
      <c r="AE151" s="153">
        <v>0.68</v>
      </c>
      <c r="AF151" s="153">
        <v>0.68</v>
      </c>
      <c r="AG151" s="290"/>
      <c r="AH151" s="289">
        <v>56</v>
      </c>
      <c r="AI151" s="288" t="s">
        <v>1058</v>
      </c>
      <c r="AJ151" s="286">
        <v>0</v>
      </c>
      <c r="AK151" s="286">
        <v>0</v>
      </c>
      <c r="AL151" s="286">
        <v>0</v>
      </c>
      <c r="AM151" s="286">
        <v>0</v>
      </c>
      <c r="AN151" s="286">
        <v>0</v>
      </c>
      <c r="AO151" s="286">
        <v>0</v>
      </c>
      <c r="AP151" s="286">
        <v>0</v>
      </c>
      <c r="AQ151" s="286">
        <v>0</v>
      </c>
      <c r="AR151" s="286">
        <v>0</v>
      </c>
      <c r="AS151" s="285">
        <v>0</v>
      </c>
      <c r="AT151" s="285">
        <v>0</v>
      </c>
      <c r="AU151" s="285">
        <v>0</v>
      </c>
      <c r="AV151" s="285">
        <v>0</v>
      </c>
      <c r="AW151" s="285">
        <v>0</v>
      </c>
      <c r="AX151" s="285">
        <v>0</v>
      </c>
      <c r="AY151" s="285">
        <v>0</v>
      </c>
      <c r="AZ151" s="285">
        <v>0</v>
      </c>
      <c r="BA151" s="285">
        <v>0</v>
      </c>
      <c r="BB151" s="286">
        <v>0</v>
      </c>
      <c r="BC151" s="286">
        <v>0</v>
      </c>
      <c r="BD151" s="286">
        <v>0</v>
      </c>
      <c r="BE151" s="286">
        <v>0</v>
      </c>
      <c r="BF151" s="286">
        <v>0</v>
      </c>
      <c r="BG151" s="286">
        <v>0</v>
      </c>
      <c r="BH151" s="286">
        <v>0</v>
      </c>
      <c r="BI151" s="286">
        <v>0</v>
      </c>
      <c r="BJ151" s="286">
        <v>0</v>
      </c>
      <c r="BK151" s="285">
        <v>0</v>
      </c>
      <c r="BL151" s="285">
        <v>0</v>
      </c>
      <c r="BM151" s="285">
        <v>0</v>
      </c>
      <c r="BN151" s="285">
        <v>0</v>
      </c>
      <c r="BO151" s="285">
        <v>0</v>
      </c>
      <c r="BP151" s="285">
        <v>0</v>
      </c>
      <c r="BQ151" s="285">
        <v>0</v>
      </c>
      <c r="BR151" s="285">
        <v>0</v>
      </c>
      <c r="BS151" s="285">
        <v>0</v>
      </c>
      <c r="BT151" s="160">
        <v>0.6802380054212056</v>
      </c>
      <c r="BU151" s="160">
        <v>0.68073456234048835</v>
      </c>
      <c r="BV151" s="160">
        <v>0.68153272630873196</v>
      </c>
      <c r="BW151" s="160">
        <v>0.68264220683932864</v>
      </c>
      <c r="BX151" s="160">
        <v>0.68390906997633294</v>
      </c>
      <c r="BY151" s="160">
        <v>0.6850680063407929</v>
      </c>
      <c r="BZ151" s="160">
        <v>0.68593203692322802</v>
      </c>
      <c r="CA151" s="160">
        <v>0.68648295080494759</v>
      </c>
      <c r="CB151" s="160">
        <v>0.68680000000000008</v>
      </c>
      <c r="CC151" s="159">
        <v>0.68357008131808294</v>
      </c>
      <c r="CD151" s="159">
        <v>0.69101843510732508</v>
      </c>
      <c r="CE151" s="159">
        <v>0.70299089463097908</v>
      </c>
      <c r="CF151" s="159">
        <v>0.7196331025899293</v>
      </c>
      <c r="CG151" s="159">
        <v>0.73863604964499308</v>
      </c>
      <c r="CH151" s="159">
        <v>0.7560200951118925</v>
      </c>
      <c r="CI151" s="159">
        <v>0.76898055384842112</v>
      </c>
      <c r="CJ151" s="159">
        <v>0.77724426207421282</v>
      </c>
      <c r="CK151" s="159">
        <v>0.78200000000000003</v>
      </c>
      <c r="CL151" s="160">
        <v>0.68714016263616584</v>
      </c>
      <c r="CM151" s="160">
        <v>0.70203687021465033</v>
      </c>
      <c r="CN151" s="160">
        <v>0.725981789261958</v>
      </c>
      <c r="CO151" s="160">
        <v>0.75926620517985843</v>
      </c>
      <c r="CP151" s="160">
        <v>0.79727209928998632</v>
      </c>
      <c r="CQ151" s="160">
        <v>0.83204019022378484</v>
      </c>
      <c r="CR151" s="160">
        <v>0.85796110769684231</v>
      </c>
      <c r="CS151" s="160">
        <v>0.87448852414842548</v>
      </c>
      <c r="CT151" s="160">
        <v>0.88400000000000012</v>
      </c>
      <c r="CU151" s="159">
        <v>0.68952021684822107</v>
      </c>
      <c r="CV151" s="159">
        <v>0.70938249361953376</v>
      </c>
      <c r="CW151" s="159">
        <v>0.74130905234927735</v>
      </c>
      <c r="CX151" s="159">
        <v>0.78568827357314464</v>
      </c>
      <c r="CY151" s="159">
        <v>0.83636279905331512</v>
      </c>
      <c r="CZ151" s="159">
        <v>0.88272025363171314</v>
      </c>
      <c r="DA151" s="159">
        <v>0.9172814769291231</v>
      </c>
      <c r="DB151" s="159">
        <v>0.93931803219790067</v>
      </c>
      <c r="DC151" s="159">
        <v>0.95199999999999996</v>
      </c>
    </row>
    <row r="152" spans="1:107">
      <c r="A152" s="293" t="s">
        <v>712</v>
      </c>
      <c r="B152" s="293" t="s">
        <v>711</v>
      </c>
      <c r="C152" s="292" t="s">
        <v>549</v>
      </c>
      <c r="D152" s="292" t="s">
        <v>477</v>
      </c>
      <c r="E152" s="158">
        <v>0.72</v>
      </c>
      <c r="F152" s="155">
        <v>0.56299999999999994</v>
      </c>
      <c r="G152" s="157">
        <v>100</v>
      </c>
      <c r="H152" s="155">
        <v>0</v>
      </c>
      <c r="I152" s="290"/>
      <c r="J152" s="156">
        <v>1</v>
      </c>
      <c r="K152" s="155">
        <v>0</v>
      </c>
      <c r="L152" s="155">
        <v>0</v>
      </c>
      <c r="M152" s="290"/>
      <c r="N152" s="294"/>
      <c r="O152" s="290"/>
      <c r="P152" s="286">
        <v>0</v>
      </c>
      <c r="Q152" s="153">
        <v>0.05</v>
      </c>
      <c r="R152" s="153">
        <v>0.25</v>
      </c>
      <c r="S152" s="153">
        <v>0.5</v>
      </c>
      <c r="T152" s="290"/>
      <c r="U152" s="154">
        <v>0</v>
      </c>
      <c r="V152" s="153">
        <v>0</v>
      </c>
      <c r="W152" s="153">
        <v>0</v>
      </c>
      <c r="X152" s="153">
        <v>0</v>
      </c>
      <c r="Y152" s="290"/>
      <c r="Z152" s="154">
        <v>0.72</v>
      </c>
      <c r="AA152" s="153">
        <v>0.72</v>
      </c>
      <c r="AB152" s="153">
        <v>0.72</v>
      </c>
      <c r="AC152" s="153">
        <v>0.72</v>
      </c>
      <c r="AD152" s="153">
        <v>0.72</v>
      </c>
      <c r="AE152" s="153">
        <v>0.72</v>
      </c>
      <c r="AF152" s="153">
        <v>0.72</v>
      </c>
      <c r="AG152" s="290"/>
      <c r="AH152" s="289">
        <v>57</v>
      </c>
      <c r="AI152" s="288" t="s">
        <v>1059</v>
      </c>
      <c r="AJ152" s="286">
        <v>0</v>
      </c>
      <c r="AK152" s="286">
        <v>0</v>
      </c>
      <c r="AL152" s="286">
        <v>0</v>
      </c>
      <c r="AM152" s="286">
        <v>0</v>
      </c>
      <c r="AN152" s="286">
        <v>0</v>
      </c>
      <c r="AO152" s="286">
        <v>0</v>
      </c>
      <c r="AP152" s="286">
        <v>0</v>
      </c>
      <c r="AQ152" s="286">
        <v>0</v>
      </c>
      <c r="AR152" s="286">
        <v>0</v>
      </c>
      <c r="AS152" s="285">
        <v>0</v>
      </c>
      <c r="AT152" s="285">
        <v>0</v>
      </c>
      <c r="AU152" s="285">
        <v>0</v>
      </c>
      <c r="AV152" s="285">
        <v>0</v>
      </c>
      <c r="AW152" s="285">
        <v>0</v>
      </c>
      <c r="AX152" s="285">
        <v>0</v>
      </c>
      <c r="AY152" s="285">
        <v>0</v>
      </c>
      <c r="AZ152" s="285">
        <v>0</v>
      </c>
      <c r="BA152" s="285">
        <v>0</v>
      </c>
      <c r="BB152" s="286">
        <v>0</v>
      </c>
      <c r="BC152" s="286">
        <v>0</v>
      </c>
      <c r="BD152" s="286">
        <v>0</v>
      </c>
      <c r="BE152" s="286">
        <v>0</v>
      </c>
      <c r="BF152" s="286">
        <v>0</v>
      </c>
      <c r="BG152" s="286">
        <v>0</v>
      </c>
      <c r="BH152" s="286">
        <v>0</v>
      </c>
      <c r="BI152" s="286">
        <v>0</v>
      </c>
      <c r="BJ152" s="286">
        <v>0</v>
      </c>
      <c r="BK152" s="285">
        <v>0</v>
      </c>
      <c r="BL152" s="285">
        <v>0</v>
      </c>
      <c r="BM152" s="285">
        <v>0</v>
      </c>
      <c r="BN152" s="285">
        <v>0</v>
      </c>
      <c r="BO152" s="285">
        <v>0</v>
      </c>
      <c r="BP152" s="285">
        <v>0</v>
      </c>
      <c r="BQ152" s="285">
        <v>0</v>
      </c>
      <c r="BR152" s="285">
        <v>0</v>
      </c>
      <c r="BS152" s="285">
        <v>0</v>
      </c>
      <c r="BT152" s="160">
        <v>0.72025200574009995</v>
      </c>
      <c r="BU152" s="160">
        <v>0.72077777188992875</v>
      </c>
      <c r="BV152" s="160">
        <v>0.72162288667983376</v>
      </c>
      <c r="BW152" s="160">
        <v>0.72279763077105375</v>
      </c>
      <c r="BX152" s="160">
        <v>0.72413901526905833</v>
      </c>
      <c r="BY152" s="160">
        <v>0.72536612436083947</v>
      </c>
      <c r="BZ152" s="160">
        <v>0.72628098027165311</v>
      </c>
      <c r="CA152" s="160">
        <v>0.72686430085229736</v>
      </c>
      <c r="CB152" s="160">
        <v>0.72719999999999996</v>
      </c>
      <c r="CC152" s="159">
        <v>0.72378008610149946</v>
      </c>
      <c r="CD152" s="159">
        <v>0.73166657834893245</v>
      </c>
      <c r="CE152" s="159">
        <v>0.74434330019750716</v>
      </c>
      <c r="CF152" s="159">
        <v>0.76196446156580744</v>
      </c>
      <c r="CG152" s="159">
        <v>0.78208522903587496</v>
      </c>
      <c r="CH152" s="159">
        <v>0.80049186541259199</v>
      </c>
      <c r="CI152" s="159">
        <v>0.81421470407479868</v>
      </c>
      <c r="CJ152" s="159">
        <v>0.82296451278446048</v>
      </c>
      <c r="CK152" s="159">
        <v>0.82799999999999996</v>
      </c>
      <c r="CL152" s="160">
        <v>0.72756017220299896</v>
      </c>
      <c r="CM152" s="160">
        <v>0.74333315669786504</v>
      </c>
      <c r="CN152" s="160">
        <v>0.76868660039501435</v>
      </c>
      <c r="CO152" s="160">
        <v>0.80392892313161468</v>
      </c>
      <c r="CP152" s="160">
        <v>0.84417045807175017</v>
      </c>
      <c r="CQ152" s="160">
        <v>0.88098373082518389</v>
      </c>
      <c r="CR152" s="160">
        <v>0.90842940814959761</v>
      </c>
      <c r="CS152" s="160">
        <v>0.92592902556892098</v>
      </c>
      <c r="CT152" s="160">
        <v>0.93599999999999994</v>
      </c>
      <c r="CU152" s="159">
        <v>0.73008022960399865</v>
      </c>
      <c r="CV152" s="159">
        <v>0.75111087559715328</v>
      </c>
      <c r="CW152" s="159">
        <v>0.78491546719335237</v>
      </c>
      <c r="CX152" s="159">
        <v>0.83190523084215307</v>
      </c>
      <c r="CY152" s="159">
        <v>0.8855606107623335</v>
      </c>
      <c r="CZ152" s="159">
        <v>0.93464497443357852</v>
      </c>
      <c r="DA152" s="159">
        <v>0.97123921086613019</v>
      </c>
      <c r="DB152" s="159">
        <v>0.99457203409189476</v>
      </c>
      <c r="DC152" s="159">
        <v>1.008</v>
      </c>
    </row>
    <row r="153" spans="1:107">
      <c r="A153" s="293" t="s">
        <v>710</v>
      </c>
      <c r="B153" s="293" t="s">
        <v>709</v>
      </c>
      <c r="C153" s="292" t="s">
        <v>546</v>
      </c>
      <c r="D153" s="292" t="s">
        <v>477</v>
      </c>
      <c r="E153" s="158">
        <v>0.76</v>
      </c>
      <c r="F153" s="155">
        <v>0.56299999999999994</v>
      </c>
      <c r="G153" s="157">
        <v>100</v>
      </c>
      <c r="H153" s="155">
        <v>0.48208512227353473</v>
      </c>
      <c r="I153" s="290"/>
      <c r="J153" s="156">
        <v>1</v>
      </c>
      <c r="K153" s="155">
        <v>0.35712358400000005</v>
      </c>
      <c r="L153" s="155">
        <v>0.27141392384000002</v>
      </c>
      <c r="M153" s="290"/>
      <c r="N153" s="294"/>
      <c r="O153" s="290"/>
      <c r="P153" s="286">
        <v>3.6007047962352988E-3</v>
      </c>
      <c r="Q153" s="153">
        <v>5.3600704796235299E-2</v>
      </c>
      <c r="R153" s="153">
        <v>0.25360070479623531</v>
      </c>
      <c r="S153" s="153">
        <v>0.50360070479623531</v>
      </c>
      <c r="T153" s="290"/>
      <c r="U153" s="154">
        <v>3.6007047962352988E-3</v>
      </c>
      <c r="V153" s="153">
        <v>2.1604228777411792E-3</v>
      </c>
      <c r="W153" s="153">
        <v>1.4402819184941196E-3</v>
      </c>
      <c r="X153" s="153">
        <v>7.201409592470598E-4</v>
      </c>
      <c r="Y153" s="290"/>
      <c r="Z153" s="154">
        <v>0.76</v>
      </c>
      <c r="AA153" s="153">
        <v>0.76</v>
      </c>
      <c r="AB153" s="153">
        <v>0.76</v>
      </c>
      <c r="AC153" s="153">
        <v>0.76</v>
      </c>
      <c r="AD153" s="153">
        <v>0.76</v>
      </c>
      <c r="AE153" s="153">
        <v>0.76</v>
      </c>
      <c r="AF153" s="153">
        <v>0.76</v>
      </c>
      <c r="AG153" s="290"/>
      <c r="AH153" s="289">
        <v>58</v>
      </c>
      <c r="AI153" s="288" t="s">
        <v>1060</v>
      </c>
      <c r="AJ153" s="286">
        <v>3.6007047962352988E-3</v>
      </c>
      <c r="AK153" s="286">
        <v>3.6007047962352988E-3</v>
      </c>
      <c r="AL153" s="286">
        <v>3.6007047962352988E-3</v>
      </c>
      <c r="AM153" s="286">
        <v>3.6007047962352988E-3</v>
      </c>
      <c r="AN153" s="286">
        <v>3.6007047962352988E-3</v>
      </c>
      <c r="AO153" s="286">
        <v>3.6007047962352988E-3</v>
      </c>
      <c r="AP153" s="286">
        <v>3.6007047962352988E-3</v>
      </c>
      <c r="AQ153" s="286">
        <v>3.6007047962352988E-3</v>
      </c>
      <c r="AR153" s="286">
        <v>3.6007047962352988E-3</v>
      </c>
      <c r="AS153" s="285">
        <v>3.6007047962352988E-3</v>
      </c>
      <c r="AT153" s="285">
        <v>3.6007047962352988E-3</v>
      </c>
      <c r="AU153" s="285">
        <v>3.6007047962352988E-3</v>
      </c>
      <c r="AV153" s="285">
        <v>3.6007047962352988E-3</v>
      </c>
      <c r="AW153" s="285">
        <v>3.6007047962352988E-3</v>
      </c>
      <c r="AX153" s="285">
        <v>3.6007047962352988E-3</v>
      </c>
      <c r="AY153" s="285">
        <v>3.6007047962352988E-3</v>
      </c>
      <c r="AZ153" s="285">
        <v>3.6007047962352988E-3</v>
      </c>
      <c r="BA153" s="285">
        <v>3.6007047962352988E-3</v>
      </c>
      <c r="BB153" s="286">
        <v>3.6007047962352988E-3</v>
      </c>
      <c r="BC153" s="286">
        <v>3.6007047962352988E-3</v>
      </c>
      <c r="BD153" s="286">
        <v>3.6007047962352988E-3</v>
      </c>
      <c r="BE153" s="286">
        <v>3.6007047962352988E-3</v>
      </c>
      <c r="BF153" s="286">
        <v>3.6007047962352988E-3</v>
      </c>
      <c r="BG153" s="286">
        <v>3.6007047962352988E-3</v>
      </c>
      <c r="BH153" s="286">
        <v>3.6007047962352988E-3</v>
      </c>
      <c r="BI153" s="286">
        <v>3.6007047962352988E-3</v>
      </c>
      <c r="BJ153" s="286">
        <v>3.6007047962352988E-3</v>
      </c>
      <c r="BK153" s="285">
        <v>3.6007047962352988E-3</v>
      </c>
      <c r="BL153" s="285">
        <v>3.6007047962352988E-3</v>
      </c>
      <c r="BM153" s="285">
        <v>3.6007047962352988E-3</v>
      </c>
      <c r="BN153" s="285">
        <v>3.6007047962352988E-3</v>
      </c>
      <c r="BO153" s="285">
        <v>3.6007047962352988E-3</v>
      </c>
      <c r="BP153" s="285">
        <v>3.6007047962352988E-3</v>
      </c>
      <c r="BQ153" s="285">
        <v>3.6007047962352988E-3</v>
      </c>
      <c r="BR153" s="285">
        <v>3.6007047962352988E-3</v>
      </c>
      <c r="BS153" s="285">
        <v>3.6007047962352988E-3</v>
      </c>
      <c r="BT153" s="160">
        <v>0.76026600605899441</v>
      </c>
      <c r="BU153" s="160">
        <v>0.76082098143936938</v>
      </c>
      <c r="BV153" s="160">
        <v>0.76171304705093568</v>
      </c>
      <c r="BW153" s="160">
        <v>0.76295305470277908</v>
      </c>
      <c r="BX153" s="160">
        <v>0.76436896056178383</v>
      </c>
      <c r="BY153" s="160">
        <v>0.76566424238088615</v>
      </c>
      <c r="BZ153" s="160">
        <v>0.76662992362007842</v>
      </c>
      <c r="CA153" s="160">
        <v>0.76724565089964725</v>
      </c>
      <c r="CB153" s="160">
        <v>0.76760000000000006</v>
      </c>
      <c r="CC153" s="159">
        <v>0.76399009088491621</v>
      </c>
      <c r="CD153" s="159">
        <v>0.77231472159053982</v>
      </c>
      <c r="CE153" s="159">
        <v>0.78569570576403536</v>
      </c>
      <c r="CF153" s="159">
        <v>0.80429582054168558</v>
      </c>
      <c r="CG153" s="159">
        <v>0.82553440842675696</v>
      </c>
      <c r="CH153" s="159">
        <v>0.84496363571329147</v>
      </c>
      <c r="CI153" s="159">
        <v>0.85944885430117646</v>
      </c>
      <c r="CJ153" s="159">
        <v>0.86868476349470836</v>
      </c>
      <c r="CK153" s="159">
        <v>0.87399999999999989</v>
      </c>
      <c r="CL153" s="160">
        <v>0.76798018176983229</v>
      </c>
      <c r="CM153" s="160">
        <v>0.78462944318107974</v>
      </c>
      <c r="CN153" s="160">
        <v>0.81139141152807071</v>
      </c>
      <c r="CO153" s="160">
        <v>0.84859164108337104</v>
      </c>
      <c r="CP153" s="160">
        <v>0.89106881685351402</v>
      </c>
      <c r="CQ153" s="160">
        <v>0.92992727142658305</v>
      </c>
      <c r="CR153" s="160">
        <v>0.95889770860235302</v>
      </c>
      <c r="CS153" s="160">
        <v>0.9773695269894167</v>
      </c>
      <c r="CT153" s="160">
        <v>0.9880000000000001</v>
      </c>
      <c r="CU153" s="159">
        <v>0.77064024235977646</v>
      </c>
      <c r="CV153" s="159">
        <v>0.79283925757477292</v>
      </c>
      <c r="CW153" s="159">
        <v>0.8285218820374276</v>
      </c>
      <c r="CX153" s="159">
        <v>0.87812218811116161</v>
      </c>
      <c r="CY153" s="159">
        <v>0.9347584224713521</v>
      </c>
      <c r="CZ153" s="159">
        <v>0.98656969523544402</v>
      </c>
      <c r="DA153" s="159">
        <v>1.0251969448031375</v>
      </c>
      <c r="DB153" s="159">
        <v>1.0498260359858889</v>
      </c>
      <c r="DC153" s="159">
        <v>1.0639999999999998</v>
      </c>
    </row>
    <row r="154" spans="1:107">
      <c r="A154" s="166" t="s">
        <v>708</v>
      </c>
      <c r="B154" s="166" t="s">
        <v>707</v>
      </c>
      <c r="C154" s="165" t="s">
        <v>543</v>
      </c>
      <c r="D154" s="165" t="s">
        <v>477</v>
      </c>
      <c r="E154" s="143">
        <v>0.6</v>
      </c>
      <c r="F154" s="145">
        <v>0.56299999999999994</v>
      </c>
      <c r="G154" s="144">
        <v>100</v>
      </c>
      <c r="H154" s="145">
        <v>0</v>
      </c>
      <c r="I154" s="161"/>
      <c r="J154" s="146">
        <v>1</v>
      </c>
      <c r="K154" s="145">
        <v>0</v>
      </c>
      <c r="L154" s="145">
        <v>0</v>
      </c>
      <c r="M154" s="161"/>
      <c r="N154" s="175"/>
      <c r="O154" s="161"/>
      <c r="P154" s="164">
        <v>0</v>
      </c>
      <c r="Q154" s="162">
        <v>0.05</v>
      </c>
      <c r="R154" s="162">
        <v>0.25</v>
      </c>
      <c r="S154" s="162">
        <v>0.5</v>
      </c>
      <c r="T154" s="161"/>
      <c r="U154" s="163">
        <v>0</v>
      </c>
      <c r="V154" s="162">
        <v>0</v>
      </c>
      <c r="W154" s="162">
        <v>0</v>
      </c>
      <c r="X154" s="162">
        <v>0</v>
      </c>
      <c r="Y154" s="161"/>
      <c r="Z154" s="163">
        <v>0.7</v>
      </c>
      <c r="AA154" s="162">
        <v>0.7</v>
      </c>
      <c r="AB154" s="162">
        <v>0.7</v>
      </c>
      <c r="AC154" s="162">
        <v>0.7</v>
      </c>
      <c r="AD154" s="162">
        <v>0.7</v>
      </c>
      <c r="AE154" s="162">
        <v>0.7</v>
      </c>
      <c r="AF154" s="162">
        <v>0.7</v>
      </c>
      <c r="AG154" s="161"/>
      <c r="AH154" s="289">
        <v>59</v>
      </c>
      <c r="AI154" s="288" t="s">
        <v>1061</v>
      </c>
      <c r="AJ154" s="286">
        <v>3.6007047962352988E-3</v>
      </c>
      <c r="AK154" s="286">
        <v>3.6007047962352988E-3</v>
      </c>
      <c r="AL154" s="286">
        <v>3.6007047962352988E-3</v>
      </c>
      <c r="AM154" s="286">
        <v>3.6007047962352988E-3</v>
      </c>
      <c r="AN154" s="286">
        <v>3.6007047962352988E-3</v>
      </c>
      <c r="AO154" s="286">
        <v>3.6007047962352988E-3</v>
      </c>
      <c r="AP154" s="286">
        <v>3.6007047962352988E-3</v>
      </c>
      <c r="AQ154" s="286">
        <v>3.6007047962352988E-3</v>
      </c>
      <c r="AR154" s="286">
        <v>3.6007047962352988E-3</v>
      </c>
      <c r="AS154" s="307">
        <v>3.6007047962352988E-3</v>
      </c>
      <c r="AT154" s="307">
        <v>3.6007047962352988E-3</v>
      </c>
      <c r="AU154" s="307">
        <v>3.6007047962352988E-3</v>
      </c>
      <c r="AV154" s="307">
        <v>3.6007047962352988E-3</v>
      </c>
      <c r="AW154" s="307">
        <v>3.6007047962352988E-3</v>
      </c>
      <c r="AX154" s="307">
        <v>3.6007047962352988E-3</v>
      </c>
      <c r="AY154" s="307">
        <v>3.6007047962352988E-3</v>
      </c>
      <c r="AZ154" s="307">
        <v>3.6007047962352988E-3</v>
      </c>
      <c r="BA154" s="307">
        <v>3.6007047962352988E-3</v>
      </c>
      <c r="BB154" s="286">
        <v>3.6007047962352988E-3</v>
      </c>
      <c r="BC154" s="286">
        <v>3.6007047962352988E-3</v>
      </c>
      <c r="BD154" s="286">
        <v>3.6007047962352988E-3</v>
      </c>
      <c r="BE154" s="286">
        <v>3.6007047962352988E-3</v>
      </c>
      <c r="BF154" s="286">
        <v>3.6007047962352988E-3</v>
      </c>
      <c r="BG154" s="286">
        <v>3.6007047962352988E-3</v>
      </c>
      <c r="BH154" s="286">
        <v>3.6007047962352988E-3</v>
      </c>
      <c r="BI154" s="286">
        <v>3.6007047962352988E-3</v>
      </c>
      <c r="BJ154" s="286">
        <v>3.6007047962352988E-3</v>
      </c>
      <c r="BK154" s="285">
        <v>3.6007047962352988E-3</v>
      </c>
      <c r="BL154" s="285">
        <v>3.6007047962352988E-3</v>
      </c>
      <c r="BM154" s="285">
        <v>3.6007047962352988E-3</v>
      </c>
      <c r="BN154" s="285">
        <v>3.6007047962352988E-3</v>
      </c>
      <c r="BO154" s="285">
        <v>3.6007047962352988E-3</v>
      </c>
      <c r="BP154" s="285">
        <v>3.6007047962352988E-3</v>
      </c>
      <c r="BQ154" s="285">
        <v>3.6007047962352988E-3</v>
      </c>
      <c r="BR154" s="285">
        <v>3.6007047962352988E-3</v>
      </c>
      <c r="BS154" s="285">
        <v>3.6007047962352988E-3</v>
      </c>
      <c r="BT154" s="160">
        <v>0.70024500558065272</v>
      </c>
      <c r="BU154" s="160">
        <v>0.70075616711520849</v>
      </c>
      <c r="BV154" s="160">
        <v>0.70157780649428281</v>
      </c>
      <c r="BW154" s="160">
        <v>0.70271991880519113</v>
      </c>
      <c r="BX154" s="160">
        <v>0.70402404262269558</v>
      </c>
      <c r="BY154" s="160">
        <v>0.70521706535081619</v>
      </c>
      <c r="BZ154" s="160">
        <v>0.70610650859744051</v>
      </c>
      <c r="CA154" s="160">
        <v>0.70667362582862236</v>
      </c>
      <c r="CB154" s="160">
        <v>0.70699999999999996</v>
      </c>
      <c r="CC154" s="159">
        <v>0.70367508370979115</v>
      </c>
      <c r="CD154" s="159">
        <v>0.71134250672812871</v>
      </c>
      <c r="CE154" s="159">
        <v>0.72366709741424307</v>
      </c>
      <c r="CF154" s="159">
        <v>0.74079878207786831</v>
      </c>
      <c r="CG154" s="159">
        <v>0.76036063934043396</v>
      </c>
      <c r="CH154" s="159">
        <v>0.77825598026224219</v>
      </c>
      <c r="CI154" s="159">
        <v>0.79159762896160979</v>
      </c>
      <c r="CJ154" s="159">
        <v>0.80010438742933654</v>
      </c>
      <c r="CK154" s="159">
        <v>0.80499999999999994</v>
      </c>
      <c r="CL154" s="160">
        <v>0.70735016741958234</v>
      </c>
      <c r="CM154" s="160">
        <v>0.72268501345625757</v>
      </c>
      <c r="CN154" s="160">
        <v>0.74733419482848618</v>
      </c>
      <c r="CO154" s="160">
        <v>0.78159756415573645</v>
      </c>
      <c r="CP154" s="160">
        <v>0.82072127868086819</v>
      </c>
      <c r="CQ154" s="160">
        <v>0.85651196052448431</v>
      </c>
      <c r="CR154" s="160">
        <v>0.88319525792321985</v>
      </c>
      <c r="CS154" s="160">
        <v>0.90020877485867323</v>
      </c>
      <c r="CT154" s="160">
        <v>0.90999999999999992</v>
      </c>
      <c r="CU154" s="159">
        <v>0.70980022322610981</v>
      </c>
      <c r="CV154" s="159">
        <v>0.73024668460834341</v>
      </c>
      <c r="CW154" s="159">
        <v>0.7631122597713148</v>
      </c>
      <c r="CX154" s="159">
        <v>0.80879675220764879</v>
      </c>
      <c r="CY154" s="159">
        <v>0.8609617049078242</v>
      </c>
      <c r="CZ154" s="159">
        <v>0.90868261403264572</v>
      </c>
      <c r="DA154" s="159">
        <v>0.94426034389762659</v>
      </c>
      <c r="DB154" s="159">
        <v>0.96694503314489766</v>
      </c>
      <c r="DC154" s="159">
        <v>0.97999999999999987</v>
      </c>
    </row>
    <row r="155" spans="1:107" ht="52" customHeight="1" thickBot="1">
      <c r="A155" s="306" t="s">
        <v>580</v>
      </c>
      <c r="B155" s="305" t="s">
        <v>370</v>
      </c>
      <c r="C155" s="305" t="s">
        <v>371</v>
      </c>
      <c r="D155" s="305" t="s">
        <v>372</v>
      </c>
      <c r="E155" s="305" t="s">
        <v>200</v>
      </c>
      <c r="F155" s="305" t="s">
        <v>373</v>
      </c>
      <c r="G155" s="305" t="s">
        <v>374</v>
      </c>
      <c r="H155" s="305" t="s">
        <v>375</v>
      </c>
      <c r="I155" s="290"/>
      <c r="J155" s="305" t="s">
        <v>376</v>
      </c>
      <c r="K155" s="305" t="s">
        <v>377</v>
      </c>
      <c r="L155" s="305" t="s">
        <v>378</v>
      </c>
      <c r="M155" s="305" t="s">
        <v>379</v>
      </c>
      <c r="N155" s="305" t="s">
        <v>400</v>
      </c>
      <c r="O155" s="294"/>
      <c r="P155" s="289" t="s">
        <v>403</v>
      </c>
      <c r="Q155" s="290"/>
      <c r="R155" s="290"/>
      <c r="S155" s="290"/>
      <c r="T155" s="290"/>
      <c r="U155" s="289" t="s">
        <v>403</v>
      </c>
      <c r="V155" s="290"/>
      <c r="W155" s="290"/>
      <c r="X155" s="290"/>
      <c r="Y155" s="290"/>
      <c r="Z155" s="289" t="s">
        <v>403</v>
      </c>
      <c r="AA155" s="290"/>
      <c r="AB155" s="290"/>
      <c r="AC155" s="290"/>
      <c r="AD155" s="290"/>
      <c r="AE155" s="290"/>
      <c r="AF155" s="290"/>
      <c r="AG155" s="290"/>
      <c r="AH155" s="289">
        <v>60</v>
      </c>
      <c r="AI155" s="288"/>
      <c r="AJ155" s="289" t="s">
        <v>403</v>
      </c>
      <c r="AK155" s="289" t="s">
        <v>403</v>
      </c>
      <c r="AL155" s="289" t="s">
        <v>403</v>
      </c>
      <c r="AM155" s="289" t="s">
        <v>403</v>
      </c>
      <c r="AN155" s="289" t="s">
        <v>403</v>
      </c>
      <c r="AO155" s="289" t="s">
        <v>403</v>
      </c>
      <c r="AP155" s="289" t="s">
        <v>403</v>
      </c>
      <c r="AQ155" s="289" t="s">
        <v>403</v>
      </c>
      <c r="AR155" s="289" t="s">
        <v>403</v>
      </c>
      <c r="AS155" s="296" t="s">
        <v>403</v>
      </c>
      <c r="AT155" s="296" t="s">
        <v>403</v>
      </c>
      <c r="AU155" s="296" t="s">
        <v>403</v>
      </c>
      <c r="AV155" s="296" t="s">
        <v>403</v>
      </c>
      <c r="AW155" s="296" t="s">
        <v>403</v>
      </c>
      <c r="AX155" s="296" t="s">
        <v>403</v>
      </c>
      <c r="AY155" s="296" t="s">
        <v>403</v>
      </c>
      <c r="AZ155" s="296" t="s">
        <v>403</v>
      </c>
      <c r="BA155" s="296" t="s">
        <v>403</v>
      </c>
      <c r="BB155" s="289" t="s">
        <v>403</v>
      </c>
      <c r="BC155" s="289" t="s">
        <v>403</v>
      </c>
      <c r="BD155" s="289" t="s">
        <v>403</v>
      </c>
      <c r="BE155" s="289" t="s">
        <v>403</v>
      </c>
      <c r="BF155" s="289" t="s">
        <v>403</v>
      </c>
      <c r="BG155" s="289" t="s">
        <v>403</v>
      </c>
      <c r="BH155" s="289" t="s">
        <v>403</v>
      </c>
      <c r="BI155" s="289" t="s">
        <v>403</v>
      </c>
      <c r="BJ155" s="289" t="s">
        <v>403</v>
      </c>
      <c r="BK155" s="296" t="s">
        <v>403</v>
      </c>
      <c r="BL155" s="296" t="s">
        <v>403</v>
      </c>
      <c r="BM155" s="296" t="s">
        <v>403</v>
      </c>
      <c r="BN155" s="296" t="s">
        <v>403</v>
      </c>
      <c r="BO155" s="296" t="s">
        <v>403</v>
      </c>
      <c r="BP155" s="296" t="s">
        <v>403</v>
      </c>
      <c r="BQ155" s="296" t="s">
        <v>403</v>
      </c>
      <c r="BR155" s="296" t="s">
        <v>403</v>
      </c>
      <c r="BS155" s="296" t="s">
        <v>403</v>
      </c>
      <c r="BT155" s="173"/>
      <c r="BU155" s="173"/>
      <c r="BV155" s="173"/>
      <c r="BW155" s="173"/>
      <c r="BX155" s="173"/>
      <c r="BY155" s="173"/>
      <c r="BZ155" s="173"/>
      <c r="CA155" s="173"/>
      <c r="CB155" s="173"/>
      <c r="CC155" s="174"/>
      <c r="CD155" s="174"/>
      <c r="CE155" s="174"/>
      <c r="CF155" s="174"/>
      <c r="CG155" s="174"/>
      <c r="CH155" s="174"/>
      <c r="CI155" s="174"/>
      <c r="CJ155" s="174"/>
      <c r="CK155" s="174"/>
      <c r="CL155" s="173"/>
      <c r="CM155" s="173"/>
      <c r="CN155" s="173"/>
      <c r="CO155" s="173"/>
      <c r="CP155" s="173"/>
      <c r="CQ155" s="173"/>
      <c r="CR155" s="173"/>
      <c r="CS155" s="173"/>
      <c r="CT155" s="173"/>
      <c r="CU155" s="160"/>
      <c r="CV155" s="160"/>
      <c r="CW155" s="160"/>
      <c r="CX155" s="160"/>
      <c r="CY155" s="160"/>
      <c r="CZ155" s="160"/>
      <c r="DA155" s="160"/>
      <c r="DB155" s="160"/>
      <c r="DC155" s="160"/>
    </row>
    <row r="156" spans="1:107">
      <c r="A156" s="299" t="s">
        <v>380</v>
      </c>
      <c r="B156" s="304" t="s">
        <v>525</v>
      </c>
      <c r="C156" s="303"/>
      <c r="D156" s="303"/>
      <c r="E156" s="302" t="s">
        <v>381</v>
      </c>
      <c r="F156" s="302" t="s">
        <v>382</v>
      </c>
      <c r="G156" s="300" t="s">
        <v>383</v>
      </c>
      <c r="H156" s="301" t="s">
        <v>384</v>
      </c>
      <c r="I156" s="290"/>
      <c r="J156" s="300" t="s">
        <v>385</v>
      </c>
      <c r="K156" s="300" t="s">
        <v>386</v>
      </c>
      <c r="L156" s="300" t="s">
        <v>386</v>
      </c>
      <c r="M156" s="294"/>
      <c r="N156" s="294"/>
      <c r="O156" s="294"/>
      <c r="P156" s="289" t="s">
        <v>403</v>
      </c>
      <c r="Q156" s="290"/>
      <c r="R156" s="290"/>
      <c r="S156" s="290"/>
      <c r="T156" s="290"/>
      <c r="U156" s="289" t="s">
        <v>403</v>
      </c>
      <c r="V156" s="290"/>
      <c r="W156" s="290"/>
      <c r="X156" s="290"/>
      <c r="Y156" s="290"/>
      <c r="Z156" s="289" t="s">
        <v>403</v>
      </c>
      <c r="AA156" s="290"/>
      <c r="AB156" s="290"/>
      <c r="AC156" s="290"/>
      <c r="AD156" s="290"/>
      <c r="AE156" s="290"/>
      <c r="AF156" s="290"/>
      <c r="AG156" s="290"/>
      <c r="AH156" s="289">
        <v>61</v>
      </c>
      <c r="AI156" s="288" t="s">
        <v>403</v>
      </c>
      <c r="AJ156" s="289" t="s">
        <v>403</v>
      </c>
      <c r="AK156" s="289" t="s">
        <v>403</v>
      </c>
      <c r="AL156" s="289" t="s">
        <v>403</v>
      </c>
      <c r="AM156" s="289" t="s">
        <v>403</v>
      </c>
      <c r="AN156" s="289" t="s">
        <v>403</v>
      </c>
      <c r="AO156" s="289" t="s">
        <v>403</v>
      </c>
      <c r="AP156" s="289" t="s">
        <v>403</v>
      </c>
      <c r="AQ156" s="289" t="s">
        <v>403</v>
      </c>
      <c r="AR156" s="289" t="s">
        <v>403</v>
      </c>
      <c r="AS156" s="296" t="s">
        <v>403</v>
      </c>
      <c r="AT156" s="296" t="s">
        <v>403</v>
      </c>
      <c r="AU156" s="296" t="s">
        <v>403</v>
      </c>
      <c r="AV156" s="296" t="s">
        <v>403</v>
      </c>
      <c r="AW156" s="296" t="s">
        <v>403</v>
      </c>
      <c r="AX156" s="296" t="s">
        <v>403</v>
      </c>
      <c r="AY156" s="296" t="s">
        <v>403</v>
      </c>
      <c r="AZ156" s="296" t="s">
        <v>403</v>
      </c>
      <c r="BA156" s="296" t="s">
        <v>403</v>
      </c>
      <c r="BB156" s="289" t="s">
        <v>403</v>
      </c>
      <c r="BC156" s="289" t="s">
        <v>403</v>
      </c>
      <c r="BD156" s="289" t="s">
        <v>403</v>
      </c>
      <c r="BE156" s="289" t="s">
        <v>403</v>
      </c>
      <c r="BF156" s="289" t="s">
        <v>403</v>
      </c>
      <c r="BG156" s="289" t="s">
        <v>403</v>
      </c>
      <c r="BH156" s="289" t="s">
        <v>403</v>
      </c>
      <c r="BI156" s="289" t="s">
        <v>403</v>
      </c>
      <c r="BJ156" s="289" t="s">
        <v>403</v>
      </c>
      <c r="BK156" s="296" t="s">
        <v>403</v>
      </c>
      <c r="BL156" s="296" t="s">
        <v>403</v>
      </c>
      <c r="BM156" s="296" t="s">
        <v>403</v>
      </c>
      <c r="BN156" s="296" t="s">
        <v>403</v>
      </c>
      <c r="BO156" s="296" t="s">
        <v>403</v>
      </c>
      <c r="BP156" s="296" t="s">
        <v>403</v>
      </c>
      <c r="BQ156" s="296" t="s">
        <v>403</v>
      </c>
      <c r="BR156" s="296" t="s">
        <v>403</v>
      </c>
      <c r="BS156" s="296" t="s">
        <v>403</v>
      </c>
      <c r="BT156" s="171"/>
      <c r="BU156" s="171"/>
      <c r="BV156" s="171"/>
      <c r="BW156" s="171"/>
      <c r="BX156" s="171"/>
      <c r="BY156" s="171"/>
      <c r="BZ156" s="171"/>
      <c r="CA156" s="171"/>
      <c r="CB156" s="171"/>
      <c r="CC156" s="172"/>
      <c r="CD156" s="172"/>
      <c r="CE156" s="172"/>
      <c r="CF156" s="172"/>
      <c r="CG156" s="172"/>
      <c r="CH156" s="172"/>
      <c r="CI156" s="172"/>
      <c r="CJ156" s="172"/>
      <c r="CK156" s="172"/>
      <c r="CL156" s="171"/>
      <c r="CM156" s="171"/>
      <c r="CN156" s="171"/>
      <c r="CO156" s="171"/>
      <c r="CP156" s="171"/>
      <c r="CQ156" s="171"/>
      <c r="CR156" s="171"/>
      <c r="CS156" s="171"/>
      <c r="CT156" s="171"/>
      <c r="CU156" s="159"/>
      <c r="CV156" s="159"/>
      <c r="CW156" s="159"/>
      <c r="CX156" s="159"/>
      <c r="CY156" s="159"/>
      <c r="CZ156" s="159"/>
      <c r="DA156" s="159"/>
      <c r="DB156" s="159"/>
      <c r="DC156" s="159"/>
    </row>
    <row r="157" spans="1:107">
      <c r="A157" s="299" t="s">
        <v>387</v>
      </c>
      <c r="B157" s="293"/>
      <c r="C157" s="298">
        <v>1</v>
      </c>
      <c r="D157" s="298">
        <v>2</v>
      </c>
      <c r="E157" s="298">
        <v>3</v>
      </c>
      <c r="F157" s="298">
        <v>4</v>
      </c>
      <c r="G157" s="298">
        <v>5</v>
      </c>
      <c r="H157" s="298">
        <v>6</v>
      </c>
      <c r="I157" s="290"/>
      <c r="J157" s="170"/>
      <c r="K157" s="297"/>
      <c r="L157" s="297"/>
      <c r="M157" s="294"/>
      <c r="N157" s="294"/>
      <c r="O157" s="294"/>
      <c r="P157" s="289" t="s">
        <v>403</v>
      </c>
      <c r="Q157" s="290"/>
      <c r="R157" s="290"/>
      <c r="S157" s="290"/>
      <c r="T157" s="290"/>
      <c r="U157" s="289" t="s">
        <v>403</v>
      </c>
      <c r="V157" s="290"/>
      <c r="W157" s="290"/>
      <c r="X157" s="290"/>
      <c r="Y157" s="290"/>
      <c r="Z157" s="289" t="s">
        <v>403</v>
      </c>
      <c r="AA157" s="290"/>
      <c r="AB157" s="290"/>
      <c r="AC157" s="290"/>
      <c r="AD157" s="290"/>
      <c r="AE157" s="290"/>
      <c r="AF157" s="290"/>
      <c r="AG157" s="290"/>
      <c r="AH157" s="289">
        <v>62</v>
      </c>
      <c r="AI157" s="288" t="s">
        <v>403</v>
      </c>
      <c r="AJ157" s="289" t="s">
        <v>403</v>
      </c>
      <c r="AK157" s="289" t="s">
        <v>403</v>
      </c>
      <c r="AL157" s="289" t="s">
        <v>403</v>
      </c>
      <c r="AM157" s="289" t="s">
        <v>403</v>
      </c>
      <c r="AN157" s="289" t="s">
        <v>403</v>
      </c>
      <c r="AO157" s="289" t="s">
        <v>403</v>
      </c>
      <c r="AP157" s="289" t="s">
        <v>403</v>
      </c>
      <c r="AQ157" s="289" t="s">
        <v>403</v>
      </c>
      <c r="AR157" s="289" t="s">
        <v>403</v>
      </c>
      <c r="AS157" s="296" t="s">
        <v>403</v>
      </c>
      <c r="AT157" s="296" t="s">
        <v>403</v>
      </c>
      <c r="AU157" s="296" t="s">
        <v>403</v>
      </c>
      <c r="AV157" s="296" t="s">
        <v>403</v>
      </c>
      <c r="AW157" s="296" t="s">
        <v>403</v>
      </c>
      <c r="AX157" s="296" t="s">
        <v>403</v>
      </c>
      <c r="AY157" s="296" t="s">
        <v>403</v>
      </c>
      <c r="AZ157" s="296" t="s">
        <v>403</v>
      </c>
      <c r="BA157" s="296" t="s">
        <v>403</v>
      </c>
      <c r="BB157" s="289" t="s">
        <v>403</v>
      </c>
      <c r="BC157" s="289" t="s">
        <v>403</v>
      </c>
      <c r="BD157" s="289" t="s">
        <v>403</v>
      </c>
      <c r="BE157" s="289" t="s">
        <v>403</v>
      </c>
      <c r="BF157" s="289" t="s">
        <v>403</v>
      </c>
      <c r="BG157" s="289" t="s">
        <v>403</v>
      </c>
      <c r="BH157" s="289" t="s">
        <v>403</v>
      </c>
      <c r="BI157" s="289" t="s">
        <v>403</v>
      </c>
      <c r="BJ157" s="289" t="s">
        <v>403</v>
      </c>
      <c r="BK157" s="296" t="s">
        <v>403</v>
      </c>
      <c r="BL157" s="296" t="s">
        <v>403</v>
      </c>
      <c r="BM157" s="296" t="s">
        <v>403</v>
      </c>
      <c r="BN157" s="296" t="s">
        <v>403</v>
      </c>
      <c r="BO157" s="296" t="s">
        <v>403</v>
      </c>
      <c r="BP157" s="296" t="s">
        <v>403</v>
      </c>
      <c r="BQ157" s="296" t="s">
        <v>403</v>
      </c>
      <c r="BR157" s="296" t="s">
        <v>403</v>
      </c>
      <c r="BS157" s="296" t="s">
        <v>403</v>
      </c>
      <c r="BT157" s="169"/>
      <c r="BU157" s="169"/>
      <c r="BV157" s="169"/>
      <c r="BW157" s="169"/>
      <c r="BX157" s="169"/>
      <c r="BY157" s="169"/>
      <c r="BZ157" s="169"/>
      <c r="CA157" s="169"/>
      <c r="CB157" s="169"/>
      <c r="CC157" s="159"/>
      <c r="CD157" s="159"/>
      <c r="CE157" s="159"/>
      <c r="CF157" s="159"/>
      <c r="CG157" s="159"/>
      <c r="CH157" s="159"/>
      <c r="CI157" s="159"/>
      <c r="CJ157" s="159"/>
      <c r="CK157" s="159"/>
      <c r="CL157" s="169"/>
      <c r="CM157" s="169"/>
      <c r="CN157" s="169"/>
      <c r="CO157" s="169"/>
      <c r="CP157" s="169"/>
      <c r="CQ157" s="169"/>
      <c r="CR157" s="169"/>
      <c r="CS157" s="169"/>
      <c r="CT157" s="169"/>
      <c r="CU157" s="169"/>
      <c r="CV157" s="169"/>
      <c r="CW157" s="169"/>
      <c r="CX157" s="169"/>
      <c r="CY157" s="169"/>
      <c r="CZ157" s="169"/>
      <c r="DA157" s="169"/>
      <c r="DB157" s="169"/>
      <c r="DC157" s="169"/>
    </row>
    <row r="158" spans="1:107">
      <c r="A158" s="293" t="s">
        <v>706</v>
      </c>
      <c r="B158" s="293" t="s">
        <v>705</v>
      </c>
      <c r="C158" s="292" t="s">
        <v>546</v>
      </c>
      <c r="D158" s="292" t="s">
        <v>476</v>
      </c>
      <c r="E158" s="158">
        <v>1</v>
      </c>
      <c r="F158" s="155">
        <v>0.79010000000000002</v>
      </c>
      <c r="G158" s="157">
        <v>100</v>
      </c>
      <c r="H158" s="155">
        <v>0.94524210261992159</v>
      </c>
      <c r="I158" s="290"/>
      <c r="J158" s="156">
        <v>1</v>
      </c>
      <c r="K158" s="155">
        <v>0.74683578528000005</v>
      </c>
      <c r="L158" s="155">
        <v>0.74683578528000005</v>
      </c>
      <c r="M158" s="294"/>
      <c r="N158" s="294">
        <v>1</v>
      </c>
      <c r="O158" s="294"/>
      <c r="P158" s="289" t="s">
        <v>403</v>
      </c>
      <c r="Q158" s="290"/>
      <c r="R158" s="290"/>
      <c r="S158" s="290"/>
      <c r="T158" s="290"/>
      <c r="U158" s="289" t="s">
        <v>403</v>
      </c>
      <c r="V158" s="290"/>
      <c r="W158" s="290"/>
      <c r="X158" s="290"/>
      <c r="Y158" s="290"/>
      <c r="Z158" s="154">
        <v>1</v>
      </c>
      <c r="AA158" s="153">
        <v>1</v>
      </c>
      <c r="AB158" s="153">
        <v>1</v>
      </c>
      <c r="AC158" s="153">
        <v>1</v>
      </c>
      <c r="AD158" s="153">
        <v>1</v>
      </c>
      <c r="AE158" s="153">
        <v>1</v>
      </c>
      <c r="AF158" s="153">
        <v>1</v>
      </c>
      <c r="AG158" s="290"/>
      <c r="AH158" s="289">
        <v>63</v>
      </c>
      <c r="AI158" s="288" t="s">
        <v>1062</v>
      </c>
      <c r="AJ158" s="289" t="s">
        <v>403</v>
      </c>
      <c r="AK158" s="289" t="s">
        <v>403</v>
      </c>
      <c r="AL158" s="289" t="s">
        <v>403</v>
      </c>
      <c r="AM158" s="289" t="s">
        <v>403</v>
      </c>
      <c r="AN158" s="289" t="s">
        <v>403</v>
      </c>
      <c r="AO158" s="289" t="s">
        <v>403</v>
      </c>
      <c r="AP158" s="289" t="s">
        <v>403</v>
      </c>
      <c r="AQ158" s="289" t="s">
        <v>403</v>
      </c>
      <c r="AR158" s="289" t="s">
        <v>403</v>
      </c>
      <c r="AS158" s="296" t="s">
        <v>403</v>
      </c>
      <c r="AT158" s="296" t="s">
        <v>403</v>
      </c>
      <c r="AU158" s="296" t="s">
        <v>403</v>
      </c>
      <c r="AV158" s="296" t="s">
        <v>403</v>
      </c>
      <c r="AW158" s="296" t="s">
        <v>403</v>
      </c>
      <c r="AX158" s="296" t="s">
        <v>403</v>
      </c>
      <c r="AY158" s="296" t="s">
        <v>403</v>
      </c>
      <c r="AZ158" s="296" t="s">
        <v>403</v>
      </c>
      <c r="BA158" s="296" t="s">
        <v>403</v>
      </c>
      <c r="BB158" s="289" t="s">
        <v>403</v>
      </c>
      <c r="BC158" s="289" t="s">
        <v>403</v>
      </c>
      <c r="BD158" s="289" t="s">
        <v>403</v>
      </c>
      <c r="BE158" s="289" t="s">
        <v>403</v>
      </c>
      <c r="BF158" s="289" t="s">
        <v>403</v>
      </c>
      <c r="BG158" s="289" t="s">
        <v>403</v>
      </c>
      <c r="BH158" s="289" t="s">
        <v>403</v>
      </c>
      <c r="BI158" s="289" t="s">
        <v>403</v>
      </c>
      <c r="BJ158" s="289" t="s">
        <v>403</v>
      </c>
      <c r="BT158" s="380">
        <v>3.5000797236106555E-5</v>
      </c>
      <c r="BU158" s="380">
        <v>1.0802387360122672E-4</v>
      </c>
      <c r="BV158" s="380">
        <v>2.2540092775469604E-4</v>
      </c>
      <c r="BW158" s="380">
        <v>3.8855982931303135E-4</v>
      </c>
      <c r="BX158" s="380">
        <v>5.7486323181365811E-4</v>
      </c>
      <c r="BY158" s="380">
        <v>7.4529505011659239E-4</v>
      </c>
      <c r="BZ158" s="380">
        <v>8.7235837106295201E-4</v>
      </c>
      <c r="CA158" s="380">
        <v>9.5337511837463476E-4</v>
      </c>
      <c r="CB158" s="380">
        <v>1E-3</v>
      </c>
      <c r="CC158" s="380">
        <v>3.5700813180828727E-3</v>
      </c>
      <c r="CD158" s="380">
        <v>1.101843510732514E-2</v>
      </c>
      <c r="CE158" s="380">
        <v>2.2990894630979024E-2</v>
      </c>
      <c r="CF158" s="380">
        <v>3.9633102589929248E-2</v>
      </c>
      <c r="CG158" s="380">
        <v>5.86360496449932E-2</v>
      </c>
      <c r="CH158" s="380">
        <v>7.6020095111892519E-2</v>
      </c>
      <c r="CI158" s="380">
        <v>8.8980553848421226E-2</v>
      </c>
      <c r="CJ158" s="380">
        <v>9.724426207421287E-2</v>
      </c>
      <c r="CK158" s="380">
        <v>0.10200000000000013</v>
      </c>
      <c r="CL158" s="380">
        <v>7.6389239967802561E-3</v>
      </c>
      <c r="CM158" s="380">
        <v>2.3576210413467736E-2</v>
      </c>
      <c r="CN158" s="380">
        <v>4.9193752482462418E-2</v>
      </c>
      <c r="CO158" s="380">
        <v>8.4803182747569109E-2</v>
      </c>
      <c r="CP158" s="380">
        <v>0.12546390034333088</v>
      </c>
      <c r="CQ158" s="380">
        <v>0.1626606446879463</v>
      </c>
      <c r="CR158" s="380">
        <v>0.19039221448448929</v>
      </c>
      <c r="CS158" s="380">
        <v>0.20807411958526406</v>
      </c>
      <c r="CT158" s="380">
        <v>0.21825000000000003</v>
      </c>
      <c r="CU158" s="380">
        <v>1.4385327664039795E-2</v>
      </c>
      <c r="CV158" s="380">
        <v>4.4397812050104193E-2</v>
      </c>
      <c r="CW158" s="380">
        <v>9.2639781307180091E-2</v>
      </c>
      <c r="CX158" s="380">
        <v>0.15969808984765591</v>
      </c>
      <c r="CY158" s="380">
        <v>0.2362687882754135</v>
      </c>
      <c r="CZ158" s="380">
        <v>0.30631626559791952</v>
      </c>
      <c r="DA158" s="380">
        <v>0.35853929050687333</v>
      </c>
      <c r="DB158" s="380">
        <v>0.39183717365197496</v>
      </c>
      <c r="DC158" s="380">
        <v>0.41100000000000009</v>
      </c>
    </row>
    <row r="159" spans="1:107">
      <c r="A159" s="293" t="s">
        <v>704</v>
      </c>
      <c r="B159" s="293" t="s">
        <v>703</v>
      </c>
      <c r="C159" s="292" t="s">
        <v>546</v>
      </c>
      <c r="D159" s="292" t="s">
        <v>475</v>
      </c>
      <c r="E159" s="158">
        <v>0.05</v>
      </c>
      <c r="F159" s="155">
        <v>0.7833</v>
      </c>
      <c r="G159" s="157">
        <v>100</v>
      </c>
      <c r="H159" s="155">
        <v>0</v>
      </c>
      <c r="I159" s="290"/>
      <c r="J159" s="156">
        <v>1</v>
      </c>
      <c r="K159" s="155">
        <v>0</v>
      </c>
      <c r="L159" s="155">
        <v>0</v>
      </c>
      <c r="M159" s="290"/>
      <c r="N159" s="294"/>
      <c r="O159" s="290"/>
      <c r="P159" s="289" t="s">
        <v>403</v>
      </c>
      <c r="Q159" s="290"/>
      <c r="R159" s="290"/>
      <c r="S159" s="290"/>
      <c r="T159" s="290"/>
      <c r="U159" s="289" t="s">
        <v>403</v>
      </c>
      <c r="V159" s="290"/>
      <c r="W159" s="290"/>
      <c r="X159" s="290"/>
      <c r="Y159" s="290"/>
      <c r="Z159" s="154">
        <v>0.05</v>
      </c>
      <c r="AA159" s="153">
        <v>0.05</v>
      </c>
      <c r="AB159" s="153">
        <v>0.05</v>
      </c>
      <c r="AC159" s="153">
        <v>0.05</v>
      </c>
      <c r="AD159" s="153">
        <v>0.05</v>
      </c>
      <c r="AE159" s="153">
        <v>0.05</v>
      </c>
      <c r="AF159" s="153">
        <v>0.05</v>
      </c>
      <c r="AG159" s="290"/>
      <c r="AH159" s="289">
        <v>64</v>
      </c>
      <c r="AI159" s="288"/>
      <c r="AJ159" s="289" t="s">
        <v>403</v>
      </c>
      <c r="AK159" s="289" t="s">
        <v>403</v>
      </c>
      <c r="AL159" s="289" t="s">
        <v>403</v>
      </c>
      <c r="AM159" s="289" t="s">
        <v>403</v>
      </c>
      <c r="AN159" s="289" t="s">
        <v>403</v>
      </c>
      <c r="AO159" s="289" t="s">
        <v>403</v>
      </c>
      <c r="AP159" s="289" t="s">
        <v>403</v>
      </c>
      <c r="AQ159" s="289" t="s">
        <v>403</v>
      </c>
      <c r="AR159" s="289" t="s">
        <v>403</v>
      </c>
      <c r="AS159" s="296" t="s">
        <v>403</v>
      </c>
      <c r="AT159" s="296" t="s">
        <v>403</v>
      </c>
      <c r="AU159" s="296" t="s">
        <v>403</v>
      </c>
      <c r="AV159" s="296" t="s">
        <v>403</v>
      </c>
      <c r="AW159" s="296" t="s">
        <v>403</v>
      </c>
      <c r="AX159" s="296" t="s">
        <v>403</v>
      </c>
      <c r="AY159" s="296" t="s">
        <v>403</v>
      </c>
      <c r="AZ159" s="296" t="s">
        <v>403</v>
      </c>
      <c r="BA159" s="296" t="s">
        <v>403</v>
      </c>
      <c r="BB159" s="289" t="s">
        <v>403</v>
      </c>
      <c r="BC159" s="289" t="s">
        <v>403</v>
      </c>
      <c r="BD159" s="289" t="s">
        <v>403</v>
      </c>
      <c r="BE159" s="289" t="s">
        <v>403</v>
      </c>
      <c r="BF159" s="289" t="s">
        <v>403</v>
      </c>
      <c r="BG159" s="289" t="s">
        <v>403</v>
      </c>
      <c r="BH159" s="289" t="s">
        <v>403</v>
      </c>
      <c r="BI159" s="289" t="s">
        <v>403</v>
      </c>
      <c r="BJ159" s="289" t="s">
        <v>403</v>
      </c>
      <c r="BT159" s="160"/>
      <c r="BU159" s="160"/>
      <c r="BV159" s="160"/>
      <c r="BW159" s="160"/>
      <c r="BX159" s="160"/>
      <c r="BY159" s="160"/>
      <c r="BZ159" s="160"/>
      <c r="CA159" s="160"/>
      <c r="CB159" s="160"/>
      <c r="CC159" s="159"/>
      <c r="CD159" s="159"/>
      <c r="CE159" s="159"/>
      <c r="CF159" s="159"/>
      <c r="CG159" s="159"/>
      <c r="CH159" s="159"/>
      <c r="CI159" s="159"/>
      <c r="CJ159" s="159"/>
      <c r="CK159" s="159"/>
      <c r="CL159" s="160"/>
      <c r="CM159" s="160"/>
      <c r="CN159" s="160"/>
      <c r="CO159" s="160"/>
      <c r="CP159" s="160"/>
      <c r="CQ159" s="160"/>
      <c r="CR159" s="160"/>
      <c r="CS159" s="160"/>
      <c r="CT159" s="160"/>
      <c r="CU159" s="159"/>
      <c r="CV159" s="159"/>
      <c r="CW159" s="159"/>
      <c r="CX159" s="159"/>
      <c r="CY159" s="159"/>
      <c r="CZ159" s="159"/>
      <c r="DA159" s="159"/>
      <c r="DB159" s="159"/>
      <c r="DC159" s="159"/>
    </row>
    <row r="160" spans="1:107">
      <c r="A160" s="293" t="s">
        <v>702</v>
      </c>
      <c r="B160" s="293" t="s">
        <v>701</v>
      </c>
      <c r="C160" s="292" t="s">
        <v>546</v>
      </c>
      <c r="D160" s="292" t="s">
        <v>474</v>
      </c>
      <c r="E160" s="158">
        <v>0.3</v>
      </c>
      <c r="F160" s="155">
        <v>0.60640000000000005</v>
      </c>
      <c r="G160" s="157">
        <v>100</v>
      </c>
      <c r="H160" s="155">
        <v>0.36947680670184696</v>
      </c>
      <c r="I160" s="290"/>
      <c r="J160" s="156">
        <v>1</v>
      </c>
      <c r="K160" s="155">
        <v>0.74683578528000005</v>
      </c>
      <c r="L160" s="155">
        <v>0.22405073558400002</v>
      </c>
      <c r="M160" s="290"/>
      <c r="N160" s="294"/>
      <c r="O160" s="290"/>
      <c r="P160" s="289" t="s">
        <v>403</v>
      </c>
      <c r="Q160" s="290"/>
      <c r="R160" s="290"/>
      <c r="S160" s="290"/>
      <c r="T160" s="290"/>
      <c r="U160" s="289" t="s">
        <v>403</v>
      </c>
      <c r="V160" s="290"/>
      <c r="W160" s="290"/>
      <c r="X160" s="290"/>
      <c r="Y160" s="290"/>
      <c r="Z160" s="154">
        <v>0.3</v>
      </c>
      <c r="AA160" s="153">
        <v>0.3</v>
      </c>
      <c r="AB160" s="153">
        <v>0.3</v>
      </c>
      <c r="AC160" s="153">
        <v>0.3</v>
      </c>
      <c r="AD160" s="153">
        <v>0.3</v>
      </c>
      <c r="AE160" s="153">
        <v>0.3</v>
      </c>
      <c r="AF160" s="153">
        <v>0.3</v>
      </c>
      <c r="AG160" s="290"/>
      <c r="AH160" s="289">
        <v>65</v>
      </c>
      <c r="AI160" s="288"/>
      <c r="AJ160" s="289" t="s">
        <v>403</v>
      </c>
      <c r="AK160" s="289" t="s">
        <v>403</v>
      </c>
      <c r="AL160" s="289" t="s">
        <v>403</v>
      </c>
      <c r="AM160" s="289" t="s">
        <v>403</v>
      </c>
      <c r="AN160" s="289" t="s">
        <v>403</v>
      </c>
      <c r="AO160" s="289" t="s">
        <v>403</v>
      </c>
      <c r="AP160" s="289" t="s">
        <v>403</v>
      </c>
      <c r="AQ160" s="289" t="s">
        <v>403</v>
      </c>
      <c r="AR160" s="289" t="s">
        <v>403</v>
      </c>
      <c r="AS160" s="296" t="s">
        <v>403</v>
      </c>
      <c r="AT160" s="296" t="s">
        <v>403</v>
      </c>
      <c r="AU160" s="296" t="s">
        <v>403</v>
      </c>
      <c r="AV160" s="296" t="s">
        <v>403</v>
      </c>
      <c r="AW160" s="296" t="s">
        <v>403</v>
      </c>
      <c r="AX160" s="296" t="s">
        <v>403</v>
      </c>
      <c r="AY160" s="296" t="s">
        <v>403</v>
      </c>
      <c r="AZ160" s="296" t="s">
        <v>403</v>
      </c>
      <c r="BA160" s="296" t="s">
        <v>403</v>
      </c>
      <c r="BB160" s="289" t="s">
        <v>403</v>
      </c>
      <c r="BC160" s="289" t="s">
        <v>403</v>
      </c>
      <c r="BD160" s="289" t="s">
        <v>403</v>
      </c>
      <c r="BE160" s="289" t="s">
        <v>403</v>
      </c>
      <c r="BF160" s="289" t="s">
        <v>403</v>
      </c>
      <c r="BG160" s="289" t="s">
        <v>403</v>
      </c>
      <c r="BH160" s="289" t="s">
        <v>403</v>
      </c>
      <c r="BI160" s="289" t="s">
        <v>403</v>
      </c>
      <c r="BJ160" s="289" t="s">
        <v>403</v>
      </c>
      <c r="BT160" s="160"/>
      <c r="BU160" s="160"/>
      <c r="BV160" s="160"/>
      <c r="BW160" s="160"/>
      <c r="BX160" s="160"/>
      <c r="BY160" s="160"/>
      <c r="BZ160" s="160"/>
      <c r="CA160" s="160"/>
      <c r="CB160" s="160"/>
      <c r="CC160" s="159"/>
      <c r="CD160" s="159"/>
      <c r="CE160" s="159"/>
      <c r="CF160" s="159"/>
      <c r="CG160" s="159"/>
      <c r="CH160" s="159"/>
      <c r="CI160" s="159"/>
      <c r="CJ160" s="159"/>
      <c r="CK160" s="159"/>
      <c r="CL160" s="160"/>
      <c r="CM160" s="160"/>
      <c r="CN160" s="160"/>
      <c r="CO160" s="160"/>
      <c r="CP160" s="160"/>
      <c r="CQ160" s="160"/>
      <c r="CR160" s="160"/>
      <c r="CS160" s="160"/>
      <c r="CT160" s="160"/>
      <c r="CU160" s="159"/>
      <c r="CV160" s="159"/>
      <c r="CW160" s="159"/>
      <c r="CX160" s="159"/>
      <c r="CY160" s="159"/>
      <c r="CZ160" s="159"/>
      <c r="DA160" s="159"/>
      <c r="DB160" s="159"/>
      <c r="DC160" s="159"/>
    </row>
    <row r="161" spans="1:107">
      <c r="A161" s="293" t="s">
        <v>700</v>
      </c>
      <c r="B161" s="293" t="s">
        <v>699</v>
      </c>
      <c r="C161" s="292" t="s">
        <v>546</v>
      </c>
      <c r="D161" s="292" t="s">
        <v>473</v>
      </c>
      <c r="E161" s="158">
        <v>2</v>
      </c>
      <c r="F161" s="155">
        <v>0.83289999999999997</v>
      </c>
      <c r="G161" s="157">
        <v>100</v>
      </c>
      <c r="H161" s="155">
        <v>0</v>
      </c>
      <c r="I161" s="290"/>
      <c r="J161" s="156">
        <v>1</v>
      </c>
      <c r="K161" s="155">
        <v>0</v>
      </c>
      <c r="L161" s="155">
        <v>0</v>
      </c>
      <c r="M161" s="290"/>
      <c r="N161" s="294"/>
      <c r="O161" s="290"/>
      <c r="P161" s="289" t="s">
        <v>403</v>
      </c>
      <c r="Q161" s="290"/>
      <c r="R161" s="290"/>
      <c r="S161" s="290"/>
      <c r="T161" s="290"/>
      <c r="U161" s="289" t="s">
        <v>403</v>
      </c>
      <c r="V161" s="290"/>
      <c r="W161" s="290"/>
      <c r="X161" s="290"/>
      <c r="Y161" s="290"/>
      <c r="Z161" s="154">
        <v>2</v>
      </c>
      <c r="AA161" s="153">
        <v>2</v>
      </c>
      <c r="AB161" s="153">
        <v>2</v>
      </c>
      <c r="AC161" s="153">
        <v>2</v>
      </c>
      <c r="AD161" s="153">
        <v>2</v>
      </c>
      <c r="AE161" s="153">
        <v>2</v>
      </c>
      <c r="AF161" s="153">
        <v>2</v>
      </c>
      <c r="AG161" s="290"/>
      <c r="AH161" s="289">
        <v>66</v>
      </c>
      <c r="AI161" s="288"/>
      <c r="AJ161" s="289" t="s">
        <v>403</v>
      </c>
      <c r="AK161" s="289" t="s">
        <v>403</v>
      </c>
      <c r="AL161" s="289" t="s">
        <v>403</v>
      </c>
      <c r="AM161" s="289" t="s">
        <v>403</v>
      </c>
      <c r="AN161" s="289" t="s">
        <v>403</v>
      </c>
      <c r="AO161" s="289" t="s">
        <v>403</v>
      </c>
      <c r="AP161" s="289" t="s">
        <v>403</v>
      </c>
      <c r="AQ161" s="289" t="s">
        <v>403</v>
      </c>
      <c r="AR161" s="289" t="s">
        <v>403</v>
      </c>
      <c r="AS161" s="296" t="s">
        <v>403</v>
      </c>
      <c r="AT161" s="296" t="s">
        <v>403</v>
      </c>
      <c r="AU161" s="296" t="s">
        <v>403</v>
      </c>
      <c r="AV161" s="296" t="s">
        <v>403</v>
      </c>
      <c r="AW161" s="296" t="s">
        <v>403</v>
      </c>
      <c r="AX161" s="296" t="s">
        <v>403</v>
      </c>
      <c r="AY161" s="296" t="s">
        <v>403</v>
      </c>
      <c r="AZ161" s="296" t="s">
        <v>403</v>
      </c>
      <c r="BA161" s="296" t="s">
        <v>403</v>
      </c>
      <c r="BB161" s="289" t="s">
        <v>403</v>
      </c>
      <c r="BC161" s="289" t="s">
        <v>403</v>
      </c>
      <c r="BD161" s="289" t="s">
        <v>403</v>
      </c>
      <c r="BE161" s="289" t="s">
        <v>403</v>
      </c>
      <c r="BF161" s="289" t="s">
        <v>403</v>
      </c>
      <c r="BG161" s="289" t="s">
        <v>403</v>
      </c>
      <c r="BH161" s="289" t="s">
        <v>403</v>
      </c>
      <c r="BI161" s="289" t="s">
        <v>403</v>
      </c>
      <c r="BJ161" s="289" t="s">
        <v>403</v>
      </c>
      <c r="BT161" s="160"/>
      <c r="BU161" s="160"/>
      <c r="BV161" s="160"/>
      <c r="BW161" s="160"/>
      <c r="BX161" s="160"/>
      <c r="BY161" s="160"/>
      <c r="BZ161" s="160"/>
      <c r="CA161" s="160"/>
      <c r="CB161" s="160"/>
      <c r="CC161" s="159"/>
      <c r="CD161" s="159"/>
      <c r="CE161" s="159"/>
      <c r="CF161" s="159"/>
      <c r="CG161" s="159"/>
      <c r="CH161" s="159"/>
      <c r="CI161" s="159"/>
      <c r="CJ161" s="159"/>
      <c r="CK161" s="159"/>
      <c r="CL161" s="160"/>
      <c r="CM161" s="160"/>
      <c r="CN161" s="160"/>
      <c r="CO161" s="160"/>
      <c r="CP161" s="160"/>
      <c r="CQ161" s="160"/>
      <c r="CR161" s="160"/>
      <c r="CS161" s="160"/>
      <c r="CT161" s="160"/>
      <c r="CU161" s="159"/>
      <c r="CV161" s="159"/>
      <c r="CW161" s="159"/>
      <c r="CX161" s="159"/>
      <c r="CY161" s="159"/>
      <c r="CZ161" s="159"/>
      <c r="DA161" s="159"/>
      <c r="DB161" s="159"/>
      <c r="DC161" s="159"/>
    </row>
    <row r="162" spans="1:107">
      <c r="A162" s="293" t="s">
        <v>698</v>
      </c>
      <c r="B162" s="293" t="s">
        <v>697</v>
      </c>
      <c r="C162" s="292" t="s">
        <v>546</v>
      </c>
      <c r="D162" s="292" t="s">
        <v>472</v>
      </c>
      <c r="E162" s="158">
        <v>0.9</v>
      </c>
      <c r="F162" s="155">
        <v>0.60340000000000005</v>
      </c>
      <c r="G162" s="157">
        <v>100</v>
      </c>
      <c r="H162" s="155">
        <v>1.1139413436393768</v>
      </c>
      <c r="I162" s="290"/>
      <c r="J162" s="156">
        <v>1</v>
      </c>
      <c r="K162" s="155">
        <v>0.74683578528000005</v>
      </c>
      <c r="L162" s="155">
        <v>0.67215220675200005</v>
      </c>
      <c r="M162" s="290"/>
      <c r="N162" s="294"/>
      <c r="O162" s="290"/>
      <c r="P162" s="289" t="s">
        <v>403</v>
      </c>
      <c r="Q162" s="290"/>
      <c r="R162" s="290"/>
      <c r="S162" s="290"/>
      <c r="T162" s="290"/>
      <c r="U162" s="289" t="s">
        <v>403</v>
      </c>
      <c r="V162" s="290"/>
      <c r="W162" s="290"/>
      <c r="X162" s="290"/>
      <c r="Y162" s="290"/>
      <c r="Z162" s="154">
        <v>0.9</v>
      </c>
      <c r="AA162" s="153">
        <v>0.9</v>
      </c>
      <c r="AB162" s="153">
        <v>0.9</v>
      </c>
      <c r="AC162" s="153">
        <v>0.9</v>
      </c>
      <c r="AD162" s="153">
        <v>0.9</v>
      </c>
      <c r="AE162" s="153">
        <v>0.9</v>
      </c>
      <c r="AF162" s="153">
        <v>0.9</v>
      </c>
      <c r="AG162" s="290"/>
      <c r="AH162" s="289">
        <v>67</v>
      </c>
      <c r="AI162" s="288"/>
      <c r="AJ162" s="289" t="s">
        <v>403</v>
      </c>
      <c r="AK162" s="289" t="s">
        <v>403</v>
      </c>
      <c r="AL162" s="289" t="s">
        <v>403</v>
      </c>
      <c r="AM162" s="289" t="s">
        <v>403</v>
      </c>
      <c r="AN162" s="289" t="s">
        <v>403</v>
      </c>
      <c r="AO162" s="289" t="s">
        <v>403</v>
      </c>
      <c r="AP162" s="289" t="s">
        <v>403</v>
      </c>
      <c r="AQ162" s="289" t="s">
        <v>403</v>
      </c>
      <c r="AR162" s="289" t="s">
        <v>403</v>
      </c>
      <c r="AS162" s="296" t="s">
        <v>403</v>
      </c>
      <c r="AT162" s="296" t="s">
        <v>403</v>
      </c>
      <c r="AU162" s="296" t="s">
        <v>403</v>
      </c>
      <c r="AV162" s="296" t="s">
        <v>403</v>
      </c>
      <c r="AW162" s="296" t="s">
        <v>403</v>
      </c>
      <c r="AX162" s="296" t="s">
        <v>403</v>
      </c>
      <c r="AY162" s="296" t="s">
        <v>403</v>
      </c>
      <c r="AZ162" s="296" t="s">
        <v>403</v>
      </c>
      <c r="BA162" s="296" t="s">
        <v>403</v>
      </c>
      <c r="BB162" s="289" t="s">
        <v>403</v>
      </c>
      <c r="BC162" s="289" t="s">
        <v>403</v>
      </c>
      <c r="BD162" s="289" t="s">
        <v>403</v>
      </c>
      <c r="BE162" s="289" t="s">
        <v>403</v>
      </c>
      <c r="BF162" s="289" t="s">
        <v>403</v>
      </c>
      <c r="BG162" s="289" t="s">
        <v>403</v>
      </c>
      <c r="BH162" s="289" t="s">
        <v>403</v>
      </c>
      <c r="BI162" s="289" t="s">
        <v>403</v>
      </c>
      <c r="BJ162" s="289" t="s">
        <v>403</v>
      </c>
      <c r="BT162" s="160"/>
      <c r="BU162" s="160"/>
      <c r="BV162" s="160"/>
      <c r="BW162" s="160"/>
      <c r="BX162" s="160"/>
      <c r="BY162" s="160"/>
      <c r="BZ162" s="160"/>
      <c r="CA162" s="160"/>
      <c r="CB162" s="160"/>
      <c r="CC162" s="159"/>
      <c r="CD162" s="159"/>
      <c r="CE162" s="159"/>
      <c r="CF162" s="159"/>
      <c r="CG162" s="159"/>
      <c r="CH162" s="159"/>
      <c r="CI162" s="159"/>
      <c r="CJ162" s="159"/>
      <c r="CK162" s="159"/>
      <c r="CL162" s="160"/>
      <c r="CM162" s="160"/>
      <c r="CN162" s="160"/>
      <c r="CO162" s="160"/>
      <c r="CP162" s="160"/>
      <c r="CQ162" s="160"/>
      <c r="CR162" s="160"/>
      <c r="CS162" s="160"/>
      <c r="CT162" s="160"/>
      <c r="CU162" s="159"/>
      <c r="CV162" s="159"/>
      <c r="CW162" s="159"/>
      <c r="CX162" s="159"/>
      <c r="CY162" s="159"/>
      <c r="CZ162" s="159"/>
      <c r="DA162" s="159"/>
      <c r="DB162" s="159"/>
      <c r="DC162" s="159"/>
    </row>
    <row r="163" spans="1:107">
      <c r="A163" s="293" t="s">
        <v>696</v>
      </c>
      <c r="B163" s="293" t="s">
        <v>695</v>
      </c>
      <c r="C163" s="292" t="s">
        <v>546</v>
      </c>
      <c r="D163" s="292" t="s">
        <v>471</v>
      </c>
      <c r="E163" s="158">
        <v>0.8</v>
      </c>
      <c r="F163" s="155">
        <v>0.60940000000000005</v>
      </c>
      <c r="G163" s="157">
        <v>100</v>
      </c>
      <c r="H163" s="155">
        <v>0</v>
      </c>
      <c r="I163" s="290"/>
      <c r="J163" s="156">
        <v>1</v>
      </c>
      <c r="K163" s="155">
        <v>0</v>
      </c>
      <c r="L163" s="155">
        <v>0</v>
      </c>
      <c r="M163" s="290"/>
      <c r="N163" s="294"/>
      <c r="O163" s="290"/>
      <c r="P163" s="289" t="s">
        <v>403</v>
      </c>
      <c r="Q163" s="290"/>
      <c r="R163" s="290"/>
      <c r="S163" s="290"/>
      <c r="T163" s="290"/>
      <c r="U163" s="289" t="s">
        <v>403</v>
      </c>
      <c r="V163" s="290"/>
      <c r="W163" s="290"/>
      <c r="X163" s="290"/>
      <c r="Y163" s="290"/>
      <c r="Z163" s="154">
        <v>0.8</v>
      </c>
      <c r="AA163" s="153">
        <v>0.8</v>
      </c>
      <c r="AB163" s="153">
        <v>0.8</v>
      </c>
      <c r="AC163" s="153">
        <v>0.8</v>
      </c>
      <c r="AD163" s="153">
        <v>0.8</v>
      </c>
      <c r="AE163" s="153">
        <v>0.8</v>
      </c>
      <c r="AF163" s="153">
        <v>0.8</v>
      </c>
      <c r="AG163" s="290"/>
      <c r="AH163" s="289">
        <v>68</v>
      </c>
      <c r="AI163" s="288"/>
      <c r="AJ163" s="289" t="s">
        <v>403</v>
      </c>
      <c r="AK163" s="289" t="s">
        <v>403</v>
      </c>
      <c r="AL163" s="289" t="s">
        <v>403</v>
      </c>
      <c r="AM163" s="289" t="s">
        <v>403</v>
      </c>
      <c r="AN163" s="289" t="s">
        <v>403</v>
      </c>
      <c r="AO163" s="289" t="s">
        <v>403</v>
      </c>
      <c r="AP163" s="289" t="s">
        <v>403</v>
      </c>
      <c r="AQ163" s="289" t="s">
        <v>403</v>
      </c>
      <c r="AR163" s="289" t="s">
        <v>403</v>
      </c>
      <c r="AS163" s="296" t="s">
        <v>403</v>
      </c>
      <c r="AT163" s="296" t="s">
        <v>403</v>
      </c>
      <c r="AU163" s="296" t="s">
        <v>403</v>
      </c>
      <c r="AV163" s="296" t="s">
        <v>403</v>
      </c>
      <c r="AW163" s="296" t="s">
        <v>403</v>
      </c>
      <c r="AX163" s="296" t="s">
        <v>403</v>
      </c>
      <c r="AY163" s="296" t="s">
        <v>403</v>
      </c>
      <c r="AZ163" s="296" t="s">
        <v>403</v>
      </c>
      <c r="BA163" s="296" t="s">
        <v>403</v>
      </c>
      <c r="BB163" s="289" t="s">
        <v>403</v>
      </c>
      <c r="BC163" s="289" t="s">
        <v>403</v>
      </c>
      <c r="BD163" s="289" t="s">
        <v>403</v>
      </c>
      <c r="BE163" s="289" t="s">
        <v>403</v>
      </c>
      <c r="BF163" s="289" t="s">
        <v>403</v>
      </c>
      <c r="BG163" s="289" t="s">
        <v>403</v>
      </c>
      <c r="BH163" s="289" t="s">
        <v>403</v>
      </c>
      <c r="BI163" s="289" t="s">
        <v>403</v>
      </c>
      <c r="BJ163" s="289" t="s">
        <v>403</v>
      </c>
      <c r="BK163" s="296" t="s">
        <v>403</v>
      </c>
      <c r="BL163" s="296" t="s">
        <v>403</v>
      </c>
      <c r="BM163" s="296" t="s">
        <v>403</v>
      </c>
      <c r="BN163" s="296" t="s">
        <v>403</v>
      </c>
      <c r="BO163" s="296" t="s">
        <v>403</v>
      </c>
      <c r="BP163" s="296" t="s">
        <v>403</v>
      </c>
      <c r="BQ163" s="296" t="s">
        <v>403</v>
      </c>
      <c r="BR163" s="296" t="s">
        <v>403</v>
      </c>
      <c r="BS163" s="296" t="s">
        <v>403</v>
      </c>
      <c r="BT163" s="160"/>
      <c r="BU163" s="160"/>
      <c r="BV163" s="160"/>
      <c r="BW163" s="160"/>
      <c r="BX163" s="160"/>
      <c r="BY163" s="160"/>
      <c r="BZ163" s="160"/>
      <c r="CA163" s="160"/>
      <c r="CB163" s="160"/>
      <c r="CC163" s="159"/>
      <c r="CD163" s="159"/>
      <c r="CE163" s="159"/>
      <c r="CF163" s="159"/>
      <c r="CG163" s="159"/>
      <c r="CH163" s="159"/>
      <c r="CI163" s="159"/>
      <c r="CJ163" s="159"/>
      <c r="CK163" s="159"/>
      <c r="CL163" s="160"/>
      <c r="CM163" s="160"/>
      <c r="CN163" s="160"/>
      <c r="CO163" s="160"/>
      <c r="CP163" s="160"/>
      <c r="CQ163" s="160"/>
      <c r="CR163" s="160"/>
      <c r="CS163" s="160"/>
      <c r="CT163" s="160"/>
      <c r="CU163" s="159"/>
      <c r="CV163" s="159"/>
      <c r="CW163" s="159"/>
      <c r="CX163" s="159"/>
      <c r="CY163" s="159"/>
      <c r="CZ163" s="159"/>
      <c r="DA163" s="159"/>
      <c r="DB163" s="159"/>
      <c r="DC163" s="159"/>
    </row>
    <row r="164" spans="1:107">
      <c r="A164" s="293" t="s">
        <v>694</v>
      </c>
      <c r="B164" s="293" t="s">
        <v>693</v>
      </c>
      <c r="C164" s="292" t="s">
        <v>546</v>
      </c>
      <c r="D164" s="292" t="s">
        <v>470</v>
      </c>
      <c r="E164" s="158">
        <v>0.8</v>
      </c>
      <c r="F164" s="155">
        <v>0.65390000000000004</v>
      </c>
      <c r="G164" s="157">
        <v>100</v>
      </c>
      <c r="H164" s="155">
        <v>0</v>
      </c>
      <c r="I164" s="290"/>
      <c r="J164" s="156">
        <v>1</v>
      </c>
      <c r="K164" s="155">
        <v>0</v>
      </c>
      <c r="L164" s="155">
        <v>0</v>
      </c>
      <c r="M164" s="290"/>
      <c r="N164" s="294"/>
      <c r="O164" s="290"/>
      <c r="P164" s="289" t="s">
        <v>403</v>
      </c>
      <c r="Q164" s="290"/>
      <c r="R164" s="290"/>
      <c r="S164" s="290"/>
      <c r="T164" s="290"/>
      <c r="U164" s="289" t="s">
        <v>403</v>
      </c>
      <c r="V164" s="290"/>
      <c r="W164" s="290"/>
      <c r="X164" s="290"/>
      <c r="Y164" s="290"/>
      <c r="Z164" s="154">
        <v>0.8</v>
      </c>
      <c r="AA164" s="153">
        <v>0.8</v>
      </c>
      <c r="AB164" s="153">
        <v>0.8</v>
      </c>
      <c r="AC164" s="153">
        <v>0.8</v>
      </c>
      <c r="AD164" s="153">
        <v>0.8</v>
      </c>
      <c r="AE164" s="153">
        <v>0.8</v>
      </c>
      <c r="AF164" s="153">
        <v>0.8</v>
      </c>
      <c r="AG164" s="290"/>
      <c r="AH164" s="289">
        <v>69</v>
      </c>
      <c r="AI164" s="288"/>
      <c r="AJ164" s="289" t="s">
        <v>403</v>
      </c>
      <c r="AK164" s="289" t="s">
        <v>403</v>
      </c>
      <c r="AL164" s="289" t="s">
        <v>403</v>
      </c>
      <c r="AM164" s="289" t="s">
        <v>403</v>
      </c>
      <c r="AN164" s="289" t="s">
        <v>403</v>
      </c>
      <c r="AO164" s="289" t="s">
        <v>403</v>
      </c>
      <c r="AP164" s="289" t="s">
        <v>403</v>
      </c>
      <c r="AQ164" s="289" t="s">
        <v>403</v>
      </c>
      <c r="AR164" s="289" t="s">
        <v>403</v>
      </c>
      <c r="AS164" s="296" t="s">
        <v>403</v>
      </c>
      <c r="AT164" s="296" t="s">
        <v>403</v>
      </c>
      <c r="AU164" s="296" t="s">
        <v>403</v>
      </c>
      <c r="AV164" s="296" t="s">
        <v>403</v>
      </c>
      <c r="AW164" s="296" t="s">
        <v>403</v>
      </c>
      <c r="AX164" s="296" t="s">
        <v>403</v>
      </c>
      <c r="AY164" s="296" t="s">
        <v>403</v>
      </c>
      <c r="AZ164" s="296" t="s">
        <v>403</v>
      </c>
      <c r="BA164" s="296" t="s">
        <v>403</v>
      </c>
      <c r="BB164" s="289" t="s">
        <v>403</v>
      </c>
      <c r="BC164" s="289" t="s">
        <v>403</v>
      </c>
      <c r="BD164" s="289" t="s">
        <v>403</v>
      </c>
      <c r="BE164" s="289" t="s">
        <v>403</v>
      </c>
      <c r="BF164" s="289" t="s">
        <v>403</v>
      </c>
      <c r="BG164" s="289" t="s">
        <v>403</v>
      </c>
      <c r="BH164" s="289" t="s">
        <v>403</v>
      </c>
      <c r="BI164" s="289" t="s">
        <v>403</v>
      </c>
      <c r="BJ164" s="289" t="s">
        <v>403</v>
      </c>
      <c r="BK164" s="296" t="s">
        <v>403</v>
      </c>
      <c r="BL164" s="296" t="s">
        <v>403</v>
      </c>
      <c r="BM164" s="296" t="s">
        <v>403</v>
      </c>
      <c r="BN164" s="296" t="s">
        <v>403</v>
      </c>
      <c r="BO164" s="296" t="s">
        <v>403</v>
      </c>
      <c r="BP164" s="296" t="s">
        <v>403</v>
      </c>
      <c r="BQ164" s="296" t="s">
        <v>403</v>
      </c>
      <c r="BR164" s="296" t="s">
        <v>403</v>
      </c>
      <c r="BS164" s="296" t="s">
        <v>403</v>
      </c>
      <c r="BT164" s="160"/>
      <c r="BU164" s="160"/>
      <c r="BV164" s="160"/>
      <c r="BW164" s="160"/>
      <c r="BX164" s="160"/>
      <c r="BY164" s="160"/>
      <c r="BZ164" s="160"/>
      <c r="CA164" s="160"/>
      <c r="CB164" s="160"/>
      <c r="CC164" s="159"/>
      <c r="CD164" s="159"/>
      <c r="CE164" s="159"/>
      <c r="CF164" s="159"/>
      <c r="CG164" s="159"/>
      <c r="CH164" s="159"/>
      <c r="CI164" s="159"/>
      <c r="CJ164" s="159"/>
      <c r="CK164" s="159"/>
      <c r="CL164" s="160"/>
      <c r="CM164" s="160"/>
      <c r="CN164" s="160"/>
      <c r="CO164" s="160"/>
      <c r="CP164" s="160"/>
      <c r="CQ164" s="160"/>
      <c r="CR164" s="160"/>
      <c r="CS164" s="160"/>
      <c r="CT164" s="160"/>
      <c r="CU164" s="159"/>
      <c r="CV164" s="159"/>
      <c r="CW164" s="159"/>
      <c r="CX164" s="159"/>
      <c r="CY164" s="159"/>
      <c r="CZ164" s="159"/>
      <c r="DA164" s="159"/>
      <c r="DB164" s="159"/>
      <c r="DC164" s="159"/>
    </row>
    <row r="165" spans="1:107">
      <c r="A165" s="293" t="s">
        <v>692</v>
      </c>
      <c r="B165" s="293" t="s">
        <v>691</v>
      </c>
      <c r="C165" s="292" t="s">
        <v>546</v>
      </c>
      <c r="D165" s="292" t="s">
        <v>469</v>
      </c>
      <c r="E165" s="158">
        <v>0.8</v>
      </c>
      <c r="F165" s="155">
        <v>0.5323</v>
      </c>
      <c r="G165" s="157">
        <v>100</v>
      </c>
      <c r="H165" s="155">
        <v>7.856998680383243</v>
      </c>
      <c r="I165" s="290"/>
      <c r="J165" s="156">
        <v>1</v>
      </c>
      <c r="K165" s="155">
        <v>5.2278504969600004</v>
      </c>
      <c r="L165" s="155">
        <v>4.1822803975680003</v>
      </c>
      <c r="M165" s="290"/>
      <c r="N165" s="294"/>
      <c r="O165" s="290"/>
      <c r="P165" s="289" t="s">
        <v>403</v>
      </c>
      <c r="Q165" s="290"/>
      <c r="R165" s="290"/>
      <c r="S165" s="290"/>
      <c r="T165" s="290"/>
      <c r="U165" s="289" t="s">
        <v>403</v>
      </c>
      <c r="V165" s="290"/>
      <c r="W165" s="290"/>
      <c r="X165" s="290"/>
      <c r="Y165" s="290"/>
      <c r="Z165" s="154">
        <v>0.8</v>
      </c>
      <c r="AA165" s="153">
        <v>0.8</v>
      </c>
      <c r="AB165" s="153">
        <v>0.8</v>
      </c>
      <c r="AC165" s="153">
        <v>0.8</v>
      </c>
      <c r="AD165" s="153">
        <v>0.8</v>
      </c>
      <c r="AE165" s="153">
        <v>0.8</v>
      </c>
      <c r="AF165" s="153">
        <v>0.8</v>
      </c>
      <c r="AG165" s="290"/>
      <c r="AH165" s="289">
        <v>70</v>
      </c>
      <c r="AI165" s="288"/>
      <c r="AJ165" s="289" t="s">
        <v>403</v>
      </c>
      <c r="AK165" s="289" t="s">
        <v>403</v>
      </c>
      <c r="AL165" s="289" t="s">
        <v>403</v>
      </c>
      <c r="AM165" s="289" t="s">
        <v>403</v>
      </c>
      <c r="AN165" s="289" t="s">
        <v>403</v>
      </c>
      <c r="AO165" s="289" t="s">
        <v>403</v>
      </c>
      <c r="AP165" s="289" t="s">
        <v>403</v>
      </c>
      <c r="AQ165" s="289" t="s">
        <v>403</v>
      </c>
      <c r="AR165" s="289" t="s">
        <v>403</v>
      </c>
      <c r="AS165" s="296" t="s">
        <v>403</v>
      </c>
      <c r="AT165" s="296" t="s">
        <v>403</v>
      </c>
      <c r="AU165" s="296" t="s">
        <v>403</v>
      </c>
      <c r="AV165" s="296" t="s">
        <v>403</v>
      </c>
      <c r="AW165" s="296" t="s">
        <v>403</v>
      </c>
      <c r="AX165" s="296" t="s">
        <v>403</v>
      </c>
      <c r="AY165" s="296" t="s">
        <v>403</v>
      </c>
      <c r="AZ165" s="296" t="s">
        <v>403</v>
      </c>
      <c r="BA165" s="296" t="s">
        <v>403</v>
      </c>
      <c r="BB165" s="289" t="s">
        <v>403</v>
      </c>
      <c r="BC165" s="289" t="s">
        <v>403</v>
      </c>
      <c r="BD165" s="289" t="s">
        <v>403</v>
      </c>
      <c r="BE165" s="289" t="s">
        <v>403</v>
      </c>
      <c r="BF165" s="289" t="s">
        <v>403</v>
      </c>
      <c r="BG165" s="289" t="s">
        <v>403</v>
      </c>
      <c r="BH165" s="289" t="s">
        <v>403</v>
      </c>
      <c r="BI165" s="289" t="s">
        <v>403</v>
      </c>
      <c r="BJ165" s="289" t="s">
        <v>403</v>
      </c>
      <c r="BK165" s="296" t="s">
        <v>403</v>
      </c>
      <c r="BL165" s="296" t="s">
        <v>403</v>
      </c>
      <c r="BM165" s="296" t="s">
        <v>403</v>
      </c>
      <c r="BN165" s="296" t="s">
        <v>403</v>
      </c>
      <c r="BO165" s="296" t="s">
        <v>403</v>
      </c>
      <c r="BP165" s="296" t="s">
        <v>403</v>
      </c>
      <c r="BQ165" s="296" t="s">
        <v>403</v>
      </c>
      <c r="BR165" s="296" t="s">
        <v>403</v>
      </c>
      <c r="BS165" s="296" t="s">
        <v>403</v>
      </c>
      <c r="BT165" s="160"/>
      <c r="BU165" s="160"/>
      <c r="BV165" s="160"/>
      <c r="BW165" s="160"/>
      <c r="BX165" s="160"/>
      <c r="BY165" s="160"/>
      <c r="BZ165" s="160"/>
      <c r="CA165" s="160"/>
      <c r="CB165" s="160"/>
      <c r="CC165" s="159"/>
      <c r="CD165" s="159"/>
      <c r="CE165" s="159"/>
      <c r="CF165" s="159"/>
      <c r="CG165" s="159"/>
      <c r="CH165" s="159"/>
      <c r="CI165" s="159"/>
      <c r="CJ165" s="159"/>
      <c r="CK165" s="159"/>
      <c r="CL165" s="160"/>
      <c r="CM165" s="160"/>
      <c r="CN165" s="160"/>
      <c r="CO165" s="160"/>
      <c r="CP165" s="160"/>
      <c r="CQ165" s="160"/>
      <c r="CR165" s="160"/>
      <c r="CS165" s="160"/>
      <c r="CT165" s="160"/>
      <c r="CU165" s="159"/>
      <c r="CV165" s="159"/>
      <c r="CW165" s="159"/>
      <c r="CX165" s="159"/>
      <c r="CY165" s="159"/>
      <c r="CZ165" s="159"/>
      <c r="DA165" s="159"/>
      <c r="DB165" s="159"/>
      <c r="DC165" s="159"/>
    </row>
    <row r="166" spans="1:107">
      <c r="A166" s="293" t="s">
        <v>690</v>
      </c>
      <c r="B166" s="293" t="s">
        <v>689</v>
      </c>
      <c r="C166" s="292" t="s">
        <v>546</v>
      </c>
      <c r="D166" s="292" t="s">
        <v>468</v>
      </c>
      <c r="E166" s="158">
        <v>0.76</v>
      </c>
      <c r="F166" s="155">
        <v>0.6845</v>
      </c>
      <c r="G166" s="157">
        <v>100</v>
      </c>
      <c r="H166" s="155">
        <v>74.629025147044558</v>
      </c>
      <c r="I166" s="290"/>
      <c r="J166" s="156">
        <v>1</v>
      </c>
      <c r="K166" s="155">
        <v>67.215220675200001</v>
      </c>
      <c r="L166" s="155">
        <v>51.083567713152</v>
      </c>
      <c r="M166" s="290"/>
      <c r="N166" s="294"/>
      <c r="O166" s="290"/>
      <c r="P166" s="289" t="s">
        <v>403</v>
      </c>
      <c r="Q166" s="290"/>
      <c r="R166" s="290"/>
      <c r="S166" s="290"/>
      <c r="T166" s="290"/>
      <c r="U166" s="289" t="s">
        <v>403</v>
      </c>
      <c r="V166" s="290"/>
      <c r="W166" s="290"/>
      <c r="X166" s="290"/>
      <c r="Y166" s="290"/>
      <c r="Z166" s="154">
        <v>0.76</v>
      </c>
      <c r="AA166" s="153">
        <v>0.76</v>
      </c>
      <c r="AB166" s="153">
        <v>0.76</v>
      </c>
      <c r="AC166" s="153">
        <v>0.76</v>
      </c>
      <c r="AD166" s="153">
        <v>0.76</v>
      </c>
      <c r="AE166" s="153">
        <v>0.76</v>
      </c>
      <c r="AF166" s="153">
        <v>0.76</v>
      </c>
      <c r="AG166" s="290"/>
      <c r="AH166" s="289">
        <v>71</v>
      </c>
      <c r="AI166" s="288"/>
      <c r="AJ166" s="289" t="s">
        <v>403</v>
      </c>
      <c r="AK166" s="289" t="s">
        <v>403</v>
      </c>
      <c r="AL166" s="289" t="s">
        <v>403</v>
      </c>
      <c r="AM166" s="289" t="s">
        <v>403</v>
      </c>
      <c r="AN166" s="289" t="s">
        <v>403</v>
      </c>
      <c r="AO166" s="289" t="s">
        <v>403</v>
      </c>
      <c r="AP166" s="289" t="s">
        <v>403</v>
      </c>
      <c r="AQ166" s="289" t="s">
        <v>403</v>
      </c>
      <c r="AR166" s="289" t="s">
        <v>403</v>
      </c>
      <c r="AS166" s="296" t="s">
        <v>403</v>
      </c>
      <c r="AT166" s="296" t="s">
        <v>403</v>
      </c>
      <c r="AU166" s="296" t="s">
        <v>403</v>
      </c>
      <c r="AV166" s="296" t="s">
        <v>403</v>
      </c>
      <c r="AW166" s="296" t="s">
        <v>403</v>
      </c>
      <c r="AX166" s="296" t="s">
        <v>403</v>
      </c>
      <c r="AY166" s="296" t="s">
        <v>403</v>
      </c>
      <c r="AZ166" s="296" t="s">
        <v>403</v>
      </c>
      <c r="BA166" s="296" t="s">
        <v>403</v>
      </c>
      <c r="BB166" s="289" t="s">
        <v>403</v>
      </c>
      <c r="BC166" s="289" t="s">
        <v>403</v>
      </c>
      <c r="BD166" s="289" t="s">
        <v>403</v>
      </c>
      <c r="BE166" s="289" t="s">
        <v>403</v>
      </c>
      <c r="BF166" s="289" t="s">
        <v>403</v>
      </c>
      <c r="BG166" s="289" t="s">
        <v>403</v>
      </c>
      <c r="BH166" s="289" t="s">
        <v>403</v>
      </c>
      <c r="BI166" s="289" t="s">
        <v>403</v>
      </c>
      <c r="BJ166" s="289" t="s">
        <v>403</v>
      </c>
      <c r="BK166" s="296" t="s">
        <v>403</v>
      </c>
      <c r="BL166" s="296" t="s">
        <v>403</v>
      </c>
      <c r="BM166" s="296" t="s">
        <v>403</v>
      </c>
      <c r="BN166" s="296" t="s">
        <v>403</v>
      </c>
      <c r="BO166" s="296" t="s">
        <v>403</v>
      </c>
      <c r="BP166" s="296" t="s">
        <v>403</v>
      </c>
      <c r="BQ166" s="296" t="s">
        <v>403</v>
      </c>
      <c r="BR166" s="296" t="s">
        <v>403</v>
      </c>
      <c r="BS166" s="296" t="s">
        <v>403</v>
      </c>
      <c r="BT166" s="160"/>
      <c r="BU166" s="160"/>
      <c r="BV166" s="160"/>
      <c r="BW166" s="160"/>
      <c r="BX166" s="160"/>
      <c r="BY166" s="160"/>
      <c r="BZ166" s="160"/>
      <c r="CA166" s="160"/>
      <c r="CB166" s="160"/>
      <c r="CC166" s="159"/>
      <c r="CD166" s="159"/>
      <c r="CE166" s="159"/>
      <c r="CF166" s="159"/>
      <c r="CG166" s="159"/>
      <c r="CH166" s="159"/>
      <c r="CI166" s="159"/>
      <c r="CJ166" s="159"/>
      <c r="CK166" s="159"/>
      <c r="CL166" s="160"/>
      <c r="CM166" s="160"/>
      <c r="CN166" s="160"/>
      <c r="CO166" s="160"/>
      <c r="CP166" s="160"/>
      <c r="CQ166" s="160"/>
      <c r="CR166" s="160"/>
      <c r="CS166" s="160"/>
      <c r="CT166" s="160"/>
      <c r="CU166" s="159"/>
      <c r="CV166" s="159"/>
      <c r="CW166" s="159"/>
      <c r="CX166" s="159"/>
      <c r="CY166" s="159"/>
      <c r="CZ166" s="159"/>
      <c r="DA166" s="159"/>
      <c r="DB166" s="159"/>
      <c r="DC166" s="159"/>
    </row>
    <row r="167" spans="1:107">
      <c r="A167" s="293" t="s">
        <v>561</v>
      </c>
      <c r="B167" s="293"/>
      <c r="C167" s="292"/>
      <c r="D167" s="292" t="s">
        <v>78</v>
      </c>
      <c r="E167" s="158"/>
      <c r="F167" s="155">
        <v>0</v>
      </c>
      <c r="G167" s="157"/>
      <c r="H167" s="155"/>
      <c r="I167" s="290"/>
      <c r="J167" s="156"/>
      <c r="K167" s="155"/>
      <c r="L167" s="155"/>
      <c r="M167" s="290"/>
      <c r="N167" s="294"/>
      <c r="O167" s="290"/>
      <c r="P167" s="289" t="s">
        <v>403</v>
      </c>
      <c r="Q167" s="290"/>
      <c r="R167" s="290"/>
      <c r="S167" s="290"/>
      <c r="T167" s="290"/>
      <c r="U167" s="289" t="s">
        <v>403</v>
      </c>
      <c r="V167" s="290"/>
      <c r="W167" s="290"/>
      <c r="X167" s="290"/>
      <c r="Y167" s="290"/>
      <c r="Z167" s="289" t="s">
        <v>403</v>
      </c>
      <c r="AA167" s="290"/>
      <c r="AB167" s="290"/>
      <c r="AC167" s="290"/>
      <c r="AD167" s="290"/>
      <c r="AE167" s="290"/>
      <c r="AF167" s="290"/>
      <c r="AG167" s="290"/>
      <c r="AH167" s="289">
        <v>72</v>
      </c>
      <c r="AI167" s="288"/>
      <c r="AJ167" s="289" t="s">
        <v>403</v>
      </c>
      <c r="AK167" s="289" t="s">
        <v>403</v>
      </c>
      <c r="AL167" s="289" t="s">
        <v>403</v>
      </c>
      <c r="AM167" s="289" t="s">
        <v>403</v>
      </c>
      <c r="AN167" s="289" t="s">
        <v>403</v>
      </c>
      <c r="AO167" s="289" t="s">
        <v>403</v>
      </c>
      <c r="AP167" s="289" t="s">
        <v>403</v>
      </c>
      <c r="AQ167" s="289" t="s">
        <v>403</v>
      </c>
      <c r="AR167" s="289" t="s">
        <v>403</v>
      </c>
      <c r="AS167" s="296" t="s">
        <v>403</v>
      </c>
      <c r="AT167" s="296" t="s">
        <v>403</v>
      </c>
      <c r="AU167" s="296" t="s">
        <v>403</v>
      </c>
      <c r="AV167" s="296" t="s">
        <v>403</v>
      </c>
      <c r="AW167" s="296" t="s">
        <v>403</v>
      </c>
      <c r="AX167" s="296" t="s">
        <v>403</v>
      </c>
      <c r="AY167" s="296" t="s">
        <v>403</v>
      </c>
      <c r="AZ167" s="296" t="s">
        <v>403</v>
      </c>
      <c r="BA167" s="296" t="s">
        <v>403</v>
      </c>
      <c r="BB167" s="289" t="s">
        <v>403</v>
      </c>
      <c r="BC167" s="289" t="s">
        <v>403</v>
      </c>
      <c r="BD167" s="289" t="s">
        <v>403</v>
      </c>
      <c r="BE167" s="289" t="s">
        <v>403</v>
      </c>
      <c r="BF167" s="289" t="s">
        <v>403</v>
      </c>
      <c r="BG167" s="289" t="s">
        <v>403</v>
      </c>
      <c r="BH167" s="289" t="s">
        <v>403</v>
      </c>
      <c r="BI167" s="289" t="s">
        <v>403</v>
      </c>
      <c r="BJ167" s="289" t="s">
        <v>403</v>
      </c>
      <c r="BK167" s="296" t="s">
        <v>403</v>
      </c>
      <c r="BL167" s="296" t="s">
        <v>403</v>
      </c>
      <c r="BM167" s="296" t="s">
        <v>403</v>
      </c>
      <c r="BN167" s="296" t="s">
        <v>403</v>
      </c>
      <c r="BO167" s="296" t="s">
        <v>403</v>
      </c>
      <c r="BP167" s="296" t="s">
        <v>403</v>
      </c>
      <c r="BQ167" s="296" t="s">
        <v>403</v>
      </c>
      <c r="BR167" s="296" t="s">
        <v>403</v>
      </c>
      <c r="BS167" s="296" t="s">
        <v>403</v>
      </c>
      <c r="BT167" s="168"/>
      <c r="BU167" s="168"/>
      <c r="BV167" s="168"/>
      <c r="BW167" s="168"/>
      <c r="BX167" s="168"/>
      <c r="BY167" s="168"/>
      <c r="BZ167" s="168"/>
      <c r="CA167" s="168"/>
      <c r="CB167" s="168"/>
      <c r="CC167" s="159"/>
      <c r="CD167" s="159"/>
      <c r="CE167" s="159"/>
      <c r="CF167" s="159"/>
      <c r="CG167" s="159"/>
      <c r="CH167" s="159"/>
      <c r="CI167" s="159"/>
      <c r="CJ167" s="159"/>
      <c r="CK167" s="159"/>
      <c r="CL167" s="168"/>
      <c r="CM167" s="168"/>
      <c r="CN167" s="168"/>
      <c r="CO167" s="168"/>
      <c r="CP167" s="168"/>
      <c r="CQ167" s="168"/>
      <c r="CR167" s="168"/>
      <c r="CS167" s="168"/>
      <c r="CT167" s="168"/>
      <c r="CU167" s="167"/>
      <c r="CV167" s="167"/>
      <c r="CW167" s="167"/>
      <c r="CX167" s="167"/>
      <c r="CY167" s="167"/>
      <c r="CZ167" s="167"/>
      <c r="DA167" s="167"/>
      <c r="DB167" s="167"/>
      <c r="DC167" s="167"/>
    </row>
    <row r="168" spans="1:107">
      <c r="A168" s="293" t="s">
        <v>688</v>
      </c>
      <c r="B168" s="293" t="s">
        <v>687</v>
      </c>
      <c r="C168" s="292" t="s">
        <v>558</v>
      </c>
      <c r="D168" s="292" t="s">
        <v>467</v>
      </c>
      <c r="E168" s="158">
        <v>0.64</v>
      </c>
      <c r="F168" s="155">
        <v>0.56299999999999994</v>
      </c>
      <c r="G168" s="157">
        <v>100</v>
      </c>
      <c r="H168" s="155">
        <v>0.92078152753108333</v>
      </c>
      <c r="I168" s="290"/>
      <c r="J168" s="156">
        <v>1</v>
      </c>
      <c r="K168" s="155">
        <v>0.80999999999999972</v>
      </c>
      <c r="L168" s="155">
        <v>0.51839999999999986</v>
      </c>
      <c r="M168" s="290"/>
      <c r="N168" s="294"/>
      <c r="O168" s="290"/>
      <c r="P168" s="286">
        <v>1</v>
      </c>
      <c r="Q168" s="153">
        <v>1</v>
      </c>
      <c r="R168" s="153">
        <v>1</v>
      </c>
      <c r="S168" s="153">
        <v>1</v>
      </c>
      <c r="T168" s="290"/>
      <c r="U168" s="154">
        <v>1</v>
      </c>
      <c r="V168" s="153">
        <v>0.6</v>
      </c>
      <c r="W168" s="153">
        <v>0.4</v>
      </c>
      <c r="X168" s="153">
        <v>0.2</v>
      </c>
      <c r="Y168" s="290"/>
      <c r="Z168" s="154">
        <v>0.64</v>
      </c>
      <c r="AA168" s="153">
        <v>0.64</v>
      </c>
      <c r="AB168" s="153">
        <v>0.64</v>
      </c>
      <c r="AC168" s="153">
        <v>0.64</v>
      </c>
      <c r="AD168" s="153">
        <v>0.64</v>
      </c>
      <c r="AE168" s="153">
        <v>0.64</v>
      </c>
      <c r="AF168" s="153">
        <v>0.64</v>
      </c>
      <c r="AG168" s="290"/>
      <c r="AH168" s="289">
        <v>73</v>
      </c>
      <c r="AI168" s="288" t="s">
        <v>1063</v>
      </c>
      <c r="AJ168" s="286">
        <v>1</v>
      </c>
      <c r="AK168" s="286">
        <v>1</v>
      </c>
      <c r="AL168" s="286">
        <v>1</v>
      </c>
      <c r="AM168" s="286">
        <v>1</v>
      </c>
      <c r="AN168" s="286">
        <v>1</v>
      </c>
      <c r="AO168" s="286">
        <v>1</v>
      </c>
      <c r="AP168" s="286">
        <v>1</v>
      </c>
      <c r="AQ168" s="286">
        <v>1</v>
      </c>
      <c r="AR168" s="286">
        <v>1</v>
      </c>
      <c r="AS168" s="285">
        <v>1</v>
      </c>
      <c r="AT168" s="285">
        <v>1</v>
      </c>
      <c r="AU168" s="285">
        <v>1</v>
      </c>
      <c r="AV168" s="285">
        <v>1</v>
      </c>
      <c r="AW168" s="285">
        <v>1</v>
      </c>
      <c r="AX168" s="285">
        <v>1</v>
      </c>
      <c r="AY168" s="285">
        <v>1</v>
      </c>
      <c r="AZ168" s="285">
        <v>1</v>
      </c>
      <c r="BA168" s="285">
        <v>1</v>
      </c>
      <c r="BB168" s="286">
        <v>1</v>
      </c>
      <c r="BC168" s="286">
        <v>1</v>
      </c>
      <c r="BD168" s="286">
        <v>1</v>
      </c>
      <c r="BE168" s="286">
        <v>1</v>
      </c>
      <c r="BF168" s="286">
        <v>1</v>
      </c>
      <c r="BG168" s="286">
        <v>1</v>
      </c>
      <c r="BH168" s="286">
        <v>1</v>
      </c>
      <c r="BI168" s="286">
        <v>1</v>
      </c>
      <c r="BJ168" s="286">
        <v>1</v>
      </c>
      <c r="BK168" s="285">
        <v>1</v>
      </c>
      <c r="BL168" s="285">
        <v>1</v>
      </c>
      <c r="BM168" s="285">
        <v>1</v>
      </c>
      <c r="BN168" s="285">
        <v>1</v>
      </c>
      <c r="BO168" s="285">
        <v>1</v>
      </c>
      <c r="BP168" s="285">
        <v>1</v>
      </c>
      <c r="BQ168" s="285">
        <v>1</v>
      </c>
      <c r="BR168" s="285">
        <v>1</v>
      </c>
      <c r="BS168" s="285">
        <v>1</v>
      </c>
      <c r="BT168" s="160">
        <v>0.64022400510231114</v>
      </c>
      <c r="BU168" s="160">
        <v>0.64069135279104783</v>
      </c>
      <c r="BV168" s="160">
        <v>0.64144256593763005</v>
      </c>
      <c r="BW168" s="160">
        <v>0.64248678290760342</v>
      </c>
      <c r="BX168" s="160">
        <v>0.64367912468360744</v>
      </c>
      <c r="BY168" s="160">
        <v>0.64476988832074622</v>
      </c>
      <c r="BZ168" s="160">
        <v>0.64558309357480281</v>
      </c>
      <c r="CA168" s="160">
        <v>0.6461016007575977</v>
      </c>
      <c r="CB168" s="160">
        <v>0.64639999999999997</v>
      </c>
      <c r="CC168" s="159">
        <v>0.6433600765346662</v>
      </c>
      <c r="CD168" s="159">
        <v>0.65037029186571771</v>
      </c>
      <c r="CE168" s="159">
        <v>0.66163848906445089</v>
      </c>
      <c r="CF168" s="159">
        <v>0.67730174361405104</v>
      </c>
      <c r="CG168" s="159">
        <v>0.69518687025411108</v>
      </c>
      <c r="CH168" s="159">
        <v>0.7115483248111929</v>
      </c>
      <c r="CI168" s="159">
        <v>0.72374640362204334</v>
      </c>
      <c r="CJ168" s="159">
        <v>0.73152401136396494</v>
      </c>
      <c r="CK168" s="159">
        <v>0.73599999999999999</v>
      </c>
      <c r="CL168" s="160">
        <v>0.6467201530693325</v>
      </c>
      <c r="CM168" s="160">
        <v>0.66074058373143563</v>
      </c>
      <c r="CN168" s="160">
        <v>0.68327697812890165</v>
      </c>
      <c r="CO168" s="160">
        <v>0.71460348722810196</v>
      </c>
      <c r="CP168" s="160">
        <v>0.75037374050822236</v>
      </c>
      <c r="CQ168" s="160">
        <v>0.78309664962238568</v>
      </c>
      <c r="CR168" s="160">
        <v>0.80749280724408679</v>
      </c>
      <c r="CS168" s="160">
        <v>0.82304802272792987</v>
      </c>
      <c r="CT168" s="160">
        <v>0.83200000000000007</v>
      </c>
      <c r="CU168" s="159">
        <v>0.64896020409244326</v>
      </c>
      <c r="CV168" s="159">
        <v>0.66765411164191402</v>
      </c>
      <c r="CW168" s="159">
        <v>0.69770263750520212</v>
      </c>
      <c r="CX168" s="159">
        <v>0.73947131630413609</v>
      </c>
      <c r="CY168" s="159">
        <v>0.78716498734429652</v>
      </c>
      <c r="CZ168" s="159">
        <v>0.83079553282984764</v>
      </c>
      <c r="DA168" s="159">
        <v>0.86332374299211578</v>
      </c>
      <c r="DB168" s="159">
        <v>0.88406403030390646</v>
      </c>
      <c r="DC168" s="159">
        <v>0.89599999999999991</v>
      </c>
    </row>
    <row r="169" spans="1:107">
      <c r="A169" s="293" t="s">
        <v>686</v>
      </c>
      <c r="B169" s="293" t="s">
        <v>685</v>
      </c>
      <c r="C169" s="292" t="s">
        <v>555</v>
      </c>
      <c r="D169" s="292" t="s">
        <v>467</v>
      </c>
      <c r="E169" s="158">
        <v>0.72</v>
      </c>
      <c r="F169" s="155">
        <v>0.56299999999999994</v>
      </c>
      <c r="G169" s="157">
        <v>100</v>
      </c>
      <c r="H169" s="155">
        <v>0</v>
      </c>
      <c r="I169" s="290"/>
      <c r="J169" s="156">
        <v>1</v>
      </c>
      <c r="K169" s="155">
        <v>0</v>
      </c>
      <c r="L169" s="155">
        <v>0</v>
      </c>
      <c r="M169" s="290"/>
      <c r="N169" s="294"/>
      <c r="O169" s="290"/>
      <c r="P169" s="286">
        <v>0</v>
      </c>
      <c r="Q169" s="153">
        <v>0.05</v>
      </c>
      <c r="R169" s="153">
        <v>0.25</v>
      </c>
      <c r="S169" s="153">
        <v>0.5</v>
      </c>
      <c r="T169" s="290"/>
      <c r="U169" s="154">
        <v>0</v>
      </c>
      <c r="V169" s="153">
        <v>0</v>
      </c>
      <c r="W169" s="153">
        <v>0</v>
      </c>
      <c r="X169" s="153">
        <v>0</v>
      </c>
      <c r="Y169" s="290"/>
      <c r="Z169" s="154">
        <v>0.72</v>
      </c>
      <c r="AA169" s="153">
        <v>0.72</v>
      </c>
      <c r="AB169" s="153">
        <v>0.72</v>
      </c>
      <c r="AC169" s="153">
        <v>0.72</v>
      </c>
      <c r="AD169" s="153">
        <v>0.72</v>
      </c>
      <c r="AE169" s="153">
        <v>0.72</v>
      </c>
      <c r="AF169" s="153">
        <v>0.72</v>
      </c>
      <c r="AG169" s="290"/>
      <c r="AH169" s="289">
        <v>74</v>
      </c>
      <c r="AI169" s="288" t="s">
        <v>1064</v>
      </c>
      <c r="AJ169" s="286">
        <v>0</v>
      </c>
      <c r="AK169" s="286">
        <v>0</v>
      </c>
      <c r="AL169" s="286">
        <v>0</v>
      </c>
      <c r="AM169" s="286">
        <v>0</v>
      </c>
      <c r="AN169" s="286">
        <v>0</v>
      </c>
      <c r="AO169" s="286">
        <v>0</v>
      </c>
      <c r="AP169" s="286">
        <v>0</v>
      </c>
      <c r="AQ169" s="286">
        <v>0</v>
      </c>
      <c r="AR169" s="286">
        <v>0</v>
      </c>
      <c r="AS169" s="307">
        <v>0</v>
      </c>
      <c r="AT169" s="307">
        <v>0</v>
      </c>
      <c r="AU169" s="307">
        <v>0</v>
      </c>
      <c r="AV169" s="307">
        <v>0</v>
      </c>
      <c r="AW169" s="307">
        <v>0</v>
      </c>
      <c r="AX169" s="307">
        <v>0</v>
      </c>
      <c r="AY169" s="307">
        <v>0</v>
      </c>
      <c r="AZ169" s="307">
        <v>0</v>
      </c>
      <c r="BA169" s="307">
        <v>0</v>
      </c>
      <c r="BB169" s="286">
        <v>0</v>
      </c>
      <c r="BC169" s="286">
        <v>0</v>
      </c>
      <c r="BD169" s="286">
        <v>0</v>
      </c>
      <c r="BE169" s="286">
        <v>0</v>
      </c>
      <c r="BF169" s="286">
        <v>0</v>
      </c>
      <c r="BG169" s="286">
        <v>0</v>
      </c>
      <c r="BH169" s="286">
        <v>0</v>
      </c>
      <c r="BI169" s="286">
        <v>0</v>
      </c>
      <c r="BJ169" s="286">
        <v>0</v>
      </c>
      <c r="BK169" s="285">
        <v>0</v>
      </c>
      <c r="BL169" s="285">
        <v>0</v>
      </c>
      <c r="BM169" s="285">
        <v>0</v>
      </c>
      <c r="BN169" s="285">
        <v>0</v>
      </c>
      <c r="BO169" s="285">
        <v>0</v>
      </c>
      <c r="BP169" s="285">
        <v>0</v>
      </c>
      <c r="BQ169" s="285">
        <v>0</v>
      </c>
      <c r="BR169" s="285">
        <v>0</v>
      </c>
      <c r="BS169" s="285">
        <v>0</v>
      </c>
      <c r="BT169" s="160">
        <v>0.72025200574009995</v>
      </c>
      <c r="BU169" s="160">
        <v>0.72077777188992875</v>
      </c>
      <c r="BV169" s="160">
        <v>0.72162288667983376</v>
      </c>
      <c r="BW169" s="160">
        <v>0.72279763077105375</v>
      </c>
      <c r="BX169" s="160">
        <v>0.72413901526905833</v>
      </c>
      <c r="BY169" s="160">
        <v>0.72536612436083947</v>
      </c>
      <c r="BZ169" s="160">
        <v>0.72628098027165311</v>
      </c>
      <c r="CA169" s="160">
        <v>0.72686430085229736</v>
      </c>
      <c r="CB169" s="160">
        <v>0.72719999999999996</v>
      </c>
      <c r="CC169" s="159">
        <v>0.72378008610149946</v>
      </c>
      <c r="CD169" s="159">
        <v>0.73166657834893245</v>
      </c>
      <c r="CE169" s="159">
        <v>0.74434330019750716</v>
      </c>
      <c r="CF169" s="159">
        <v>0.76196446156580744</v>
      </c>
      <c r="CG169" s="159">
        <v>0.78208522903587496</v>
      </c>
      <c r="CH169" s="159">
        <v>0.80049186541259199</v>
      </c>
      <c r="CI169" s="159">
        <v>0.81421470407479868</v>
      </c>
      <c r="CJ169" s="159">
        <v>0.82296451278446048</v>
      </c>
      <c r="CK169" s="159">
        <v>0.82799999999999996</v>
      </c>
      <c r="CL169" s="160">
        <v>0.72756017220299896</v>
      </c>
      <c r="CM169" s="160">
        <v>0.74333315669786504</v>
      </c>
      <c r="CN169" s="160">
        <v>0.76868660039501435</v>
      </c>
      <c r="CO169" s="160">
        <v>0.80392892313161468</v>
      </c>
      <c r="CP169" s="160">
        <v>0.84417045807175017</v>
      </c>
      <c r="CQ169" s="160">
        <v>0.88098373082518389</v>
      </c>
      <c r="CR169" s="160">
        <v>0.90842940814959761</v>
      </c>
      <c r="CS169" s="160">
        <v>0.92592902556892098</v>
      </c>
      <c r="CT169" s="160">
        <v>0.93599999999999994</v>
      </c>
      <c r="CU169" s="159">
        <v>0.73008022960399865</v>
      </c>
      <c r="CV169" s="159">
        <v>0.75111087559715328</v>
      </c>
      <c r="CW169" s="159">
        <v>0.78491546719335237</v>
      </c>
      <c r="CX169" s="159">
        <v>0.83190523084215307</v>
      </c>
      <c r="CY169" s="159">
        <v>0.8855606107623335</v>
      </c>
      <c r="CZ169" s="159">
        <v>0.93464497443357852</v>
      </c>
      <c r="DA169" s="159">
        <v>0.97123921086613019</v>
      </c>
      <c r="DB169" s="159">
        <v>0.99457203409189476</v>
      </c>
      <c r="DC169" s="159">
        <v>1.008</v>
      </c>
    </row>
    <row r="170" spans="1:107">
      <c r="A170" s="293" t="s">
        <v>684</v>
      </c>
      <c r="B170" s="293" t="s">
        <v>683</v>
      </c>
      <c r="C170" s="292" t="s">
        <v>552</v>
      </c>
      <c r="D170" s="292" t="s">
        <v>467</v>
      </c>
      <c r="E170" s="158">
        <v>0.68</v>
      </c>
      <c r="F170" s="155">
        <v>0.56299999999999994</v>
      </c>
      <c r="G170" s="157">
        <v>100</v>
      </c>
      <c r="H170" s="155">
        <v>0</v>
      </c>
      <c r="I170" s="290"/>
      <c r="J170" s="156">
        <v>1</v>
      </c>
      <c r="K170" s="155">
        <v>0</v>
      </c>
      <c r="L170" s="155">
        <v>0</v>
      </c>
      <c r="M170" s="290"/>
      <c r="N170" s="294"/>
      <c r="O170" s="290"/>
      <c r="P170" s="286">
        <v>0</v>
      </c>
      <c r="Q170" s="153">
        <v>0.05</v>
      </c>
      <c r="R170" s="153">
        <v>0.25</v>
      </c>
      <c r="S170" s="153">
        <v>0.5</v>
      </c>
      <c r="T170" s="290"/>
      <c r="U170" s="154">
        <v>0</v>
      </c>
      <c r="V170" s="153">
        <v>0</v>
      </c>
      <c r="W170" s="153">
        <v>0</v>
      </c>
      <c r="X170" s="153">
        <v>0</v>
      </c>
      <c r="Y170" s="290"/>
      <c r="Z170" s="154">
        <v>0.68</v>
      </c>
      <c r="AA170" s="153">
        <v>0.68</v>
      </c>
      <c r="AB170" s="153">
        <v>0.68</v>
      </c>
      <c r="AC170" s="153">
        <v>0.68</v>
      </c>
      <c r="AD170" s="153">
        <v>0.68</v>
      </c>
      <c r="AE170" s="153">
        <v>0.68</v>
      </c>
      <c r="AF170" s="153">
        <v>0.68</v>
      </c>
      <c r="AG170" s="290"/>
      <c r="AH170" s="289">
        <v>75</v>
      </c>
      <c r="AI170" s="288" t="s">
        <v>1065</v>
      </c>
      <c r="AJ170" s="286">
        <v>0</v>
      </c>
      <c r="AK170" s="286">
        <v>0</v>
      </c>
      <c r="AL170" s="286">
        <v>0</v>
      </c>
      <c r="AM170" s="286">
        <v>0</v>
      </c>
      <c r="AN170" s="286">
        <v>0</v>
      </c>
      <c r="AO170" s="286">
        <v>0</v>
      </c>
      <c r="AP170" s="286">
        <v>0</v>
      </c>
      <c r="AQ170" s="286">
        <v>0</v>
      </c>
      <c r="AR170" s="286">
        <v>0</v>
      </c>
      <c r="AS170" s="285">
        <v>0</v>
      </c>
      <c r="AT170" s="285">
        <v>0</v>
      </c>
      <c r="AU170" s="285">
        <v>0</v>
      </c>
      <c r="AV170" s="285">
        <v>0</v>
      </c>
      <c r="AW170" s="285">
        <v>0</v>
      </c>
      <c r="AX170" s="285">
        <v>0</v>
      </c>
      <c r="AY170" s="285">
        <v>0</v>
      </c>
      <c r="AZ170" s="285">
        <v>0</v>
      </c>
      <c r="BA170" s="285">
        <v>0</v>
      </c>
      <c r="BB170" s="286">
        <v>0</v>
      </c>
      <c r="BC170" s="286">
        <v>0</v>
      </c>
      <c r="BD170" s="286">
        <v>0</v>
      </c>
      <c r="BE170" s="286">
        <v>0</v>
      </c>
      <c r="BF170" s="286">
        <v>0</v>
      </c>
      <c r="BG170" s="286">
        <v>0</v>
      </c>
      <c r="BH170" s="286">
        <v>0</v>
      </c>
      <c r="BI170" s="286">
        <v>0</v>
      </c>
      <c r="BJ170" s="286">
        <v>0</v>
      </c>
      <c r="BK170" s="285">
        <v>0</v>
      </c>
      <c r="BL170" s="285">
        <v>0</v>
      </c>
      <c r="BM170" s="285">
        <v>0</v>
      </c>
      <c r="BN170" s="285">
        <v>0</v>
      </c>
      <c r="BO170" s="285">
        <v>0</v>
      </c>
      <c r="BP170" s="285">
        <v>0</v>
      </c>
      <c r="BQ170" s="285">
        <v>0</v>
      </c>
      <c r="BR170" s="285">
        <v>0</v>
      </c>
      <c r="BS170" s="285">
        <v>0</v>
      </c>
      <c r="BT170" s="160">
        <v>0.6802380054212056</v>
      </c>
      <c r="BU170" s="160">
        <v>0.68073456234048835</v>
      </c>
      <c r="BV170" s="160">
        <v>0.68153272630873196</v>
      </c>
      <c r="BW170" s="160">
        <v>0.68264220683932864</v>
      </c>
      <c r="BX170" s="160">
        <v>0.68390906997633294</v>
      </c>
      <c r="BY170" s="160">
        <v>0.6850680063407929</v>
      </c>
      <c r="BZ170" s="160">
        <v>0.68593203692322802</v>
      </c>
      <c r="CA170" s="160">
        <v>0.68648295080494759</v>
      </c>
      <c r="CB170" s="160">
        <v>0.68680000000000008</v>
      </c>
      <c r="CC170" s="159">
        <v>0.68357008131808294</v>
      </c>
      <c r="CD170" s="159">
        <v>0.69101843510732508</v>
      </c>
      <c r="CE170" s="159">
        <v>0.70299089463097908</v>
      </c>
      <c r="CF170" s="159">
        <v>0.7196331025899293</v>
      </c>
      <c r="CG170" s="159">
        <v>0.73863604964499308</v>
      </c>
      <c r="CH170" s="159">
        <v>0.7560200951118925</v>
      </c>
      <c r="CI170" s="159">
        <v>0.76898055384842112</v>
      </c>
      <c r="CJ170" s="159">
        <v>0.77724426207421282</v>
      </c>
      <c r="CK170" s="159">
        <v>0.78200000000000003</v>
      </c>
      <c r="CL170" s="160">
        <v>0.68714016263616584</v>
      </c>
      <c r="CM170" s="160">
        <v>0.70203687021465033</v>
      </c>
      <c r="CN170" s="160">
        <v>0.725981789261958</v>
      </c>
      <c r="CO170" s="160">
        <v>0.75926620517985843</v>
      </c>
      <c r="CP170" s="160">
        <v>0.79727209928998632</v>
      </c>
      <c r="CQ170" s="160">
        <v>0.83204019022378484</v>
      </c>
      <c r="CR170" s="160">
        <v>0.85796110769684231</v>
      </c>
      <c r="CS170" s="160">
        <v>0.87448852414842548</v>
      </c>
      <c r="CT170" s="160">
        <v>0.88400000000000012</v>
      </c>
      <c r="CU170" s="159">
        <v>0.68952021684822107</v>
      </c>
      <c r="CV170" s="159">
        <v>0.70938249361953376</v>
      </c>
      <c r="CW170" s="159">
        <v>0.74130905234927735</v>
      </c>
      <c r="CX170" s="159">
        <v>0.78568827357314464</v>
      </c>
      <c r="CY170" s="159">
        <v>0.83636279905331512</v>
      </c>
      <c r="CZ170" s="159">
        <v>0.88272025363171314</v>
      </c>
      <c r="DA170" s="159">
        <v>0.9172814769291231</v>
      </c>
      <c r="DB170" s="159">
        <v>0.93931803219790067</v>
      </c>
      <c r="DC170" s="159">
        <v>0.95199999999999996</v>
      </c>
    </row>
    <row r="171" spans="1:107">
      <c r="A171" s="293" t="s">
        <v>682</v>
      </c>
      <c r="B171" s="293" t="s">
        <v>681</v>
      </c>
      <c r="C171" s="292" t="s">
        <v>549</v>
      </c>
      <c r="D171" s="292" t="s">
        <v>467</v>
      </c>
      <c r="E171" s="158">
        <v>0.72</v>
      </c>
      <c r="F171" s="155">
        <v>0.56299999999999994</v>
      </c>
      <c r="G171" s="157">
        <v>100</v>
      </c>
      <c r="H171" s="155">
        <v>0</v>
      </c>
      <c r="I171" s="290"/>
      <c r="J171" s="156">
        <v>1</v>
      </c>
      <c r="K171" s="155">
        <v>0</v>
      </c>
      <c r="L171" s="155">
        <v>0</v>
      </c>
      <c r="M171" s="290"/>
      <c r="N171" s="294"/>
      <c r="O171" s="290"/>
      <c r="P171" s="286">
        <v>0</v>
      </c>
      <c r="Q171" s="153">
        <v>0.05</v>
      </c>
      <c r="R171" s="153">
        <v>0.25</v>
      </c>
      <c r="S171" s="153">
        <v>0.5</v>
      </c>
      <c r="T171" s="290"/>
      <c r="U171" s="154">
        <v>0</v>
      </c>
      <c r="V171" s="153">
        <v>0</v>
      </c>
      <c r="W171" s="153">
        <v>0</v>
      </c>
      <c r="X171" s="153">
        <v>0</v>
      </c>
      <c r="Y171" s="290"/>
      <c r="Z171" s="154">
        <v>0.72</v>
      </c>
      <c r="AA171" s="153">
        <v>0.72</v>
      </c>
      <c r="AB171" s="153">
        <v>0.72</v>
      </c>
      <c r="AC171" s="153">
        <v>0.72</v>
      </c>
      <c r="AD171" s="153">
        <v>0.72</v>
      </c>
      <c r="AE171" s="153">
        <v>0.72</v>
      </c>
      <c r="AF171" s="153">
        <v>0.72</v>
      </c>
      <c r="AG171" s="290"/>
      <c r="AH171" s="289">
        <v>76</v>
      </c>
      <c r="AI171" s="288" t="s">
        <v>1066</v>
      </c>
      <c r="AJ171" s="286">
        <v>0</v>
      </c>
      <c r="AK171" s="286">
        <v>0</v>
      </c>
      <c r="AL171" s="286">
        <v>0</v>
      </c>
      <c r="AM171" s="286">
        <v>0</v>
      </c>
      <c r="AN171" s="286">
        <v>0</v>
      </c>
      <c r="AO171" s="286">
        <v>0</v>
      </c>
      <c r="AP171" s="286">
        <v>0</v>
      </c>
      <c r="AQ171" s="286">
        <v>0</v>
      </c>
      <c r="AR171" s="286">
        <v>0</v>
      </c>
      <c r="AS171" s="285">
        <v>0</v>
      </c>
      <c r="AT171" s="285">
        <v>0</v>
      </c>
      <c r="AU171" s="285">
        <v>0</v>
      </c>
      <c r="AV171" s="285">
        <v>0</v>
      </c>
      <c r="AW171" s="285">
        <v>0</v>
      </c>
      <c r="AX171" s="285">
        <v>0</v>
      </c>
      <c r="AY171" s="285">
        <v>0</v>
      </c>
      <c r="AZ171" s="285">
        <v>0</v>
      </c>
      <c r="BA171" s="285">
        <v>0</v>
      </c>
      <c r="BB171" s="286">
        <v>0</v>
      </c>
      <c r="BC171" s="286">
        <v>0</v>
      </c>
      <c r="BD171" s="286">
        <v>0</v>
      </c>
      <c r="BE171" s="286">
        <v>0</v>
      </c>
      <c r="BF171" s="286">
        <v>0</v>
      </c>
      <c r="BG171" s="286">
        <v>0</v>
      </c>
      <c r="BH171" s="286">
        <v>0</v>
      </c>
      <c r="BI171" s="286">
        <v>0</v>
      </c>
      <c r="BJ171" s="286">
        <v>0</v>
      </c>
      <c r="BK171" s="285">
        <v>0</v>
      </c>
      <c r="BL171" s="285">
        <v>0</v>
      </c>
      <c r="BM171" s="285">
        <v>0</v>
      </c>
      <c r="BN171" s="285">
        <v>0</v>
      </c>
      <c r="BO171" s="285">
        <v>0</v>
      </c>
      <c r="BP171" s="285">
        <v>0</v>
      </c>
      <c r="BQ171" s="285">
        <v>0</v>
      </c>
      <c r="BR171" s="285">
        <v>0</v>
      </c>
      <c r="BS171" s="285">
        <v>0</v>
      </c>
      <c r="BT171" s="160">
        <v>0.72025200574009995</v>
      </c>
      <c r="BU171" s="160">
        <v>0.72077777188992875</v>
      </c>
      <c r="BV171" s="160">
        <v>0.72162288667983376</v>
      </c>
      <c r="BW171" s="160">
        <v>0.72279763077105375</v>
      </c>
      <c r="BX171" s="160">
        <v>0.72413901526905833</v>
      </c>
      <c r="BY171" s="160">
        <v>0.72536612436083947</v>
      </c>
      <c r="BZ171" s="160">
        <v>0.72628098027165311</v>
      </c>
      <c r="CA171" s="160">
        <v>0.72686430085229736</v>
      </c>
      <c r="CB171" s="160">
        <v>0.72719999999999996</v>
      </c>
      <c r="CC171" s="159">
        <v>0.72378008610149946</v>
      </c>
      <c r="CD171" s="159">
        <v>0.73166657834893245</v>
      </c>
      <c r="CE171" s="159">
        <v>0.74434330019750716</v>
      </c>
      <c r="CF171" s="159">
        <v>0.76196446156580744</v>
      </c>
      <c r="CG171" s="159">
        <v>0.78208522903587496</v>
      </c>
      <c r="CH171" s="159">
        <v>0.80049186541259199</v>
      </c>
      <c r="CI171" s="159">
        <v>0.81421470407479868</v>
      </c>
      <c r="CJ171" s="159">
        <v>0.82296451278446048</v>
      </c>
      <c r="CK171" s="159">
        <v>0.82799999999999996</v>
      </c>
      <c r="CL171" s="160">
        <v>0.72756017220299896</v>
      </c>
      <c r="CM171" s="160">
        <v>0.74333315669786504</v>
      </c>
      <c r="CN171" s="160">
        <v>0.76868660039501435</v>
      </c>
      <c r="CO171" s="160">
        <v>0.80392892313161468</v>
      </c>
      <c r="CP171" s="160">
        <v>0.84417045807175017</v>
      </c>
      <c r="CQ171" s="160">
        <v>0.88098373082518389</v>
      </c>
      <c r="CR171" s="160">
        <v>0.90842940814959761</v>
      </c>
      <c r="CS171" s="160">
        <v>0.92592902556892098</v>
      </c>
      <c r="CT171" s="160">
        <v>0.93599999999999994</v>
      </c>
      <c r="CU171" s="159">
        <v>0.73008022960399865</v>
      </c>
      <c r="CV171" s="159">
        <v>0.75111087559715328</v>
      </c>
      <c r="CW171" s="159">
        <v>0.78491546719335237</v>
      </c>
      <c r="CX171" s="159">
        <v>0.83190523084215307</v>
      </c>
      <c r="CY171" s="159">
        <v>0.8855606107623335</v>
      </c>
      <c r="CZ171" s="159">
        <v>0.93464497443357852</v>
      </c>
      <c r="DA171" s="159">
        <v>0.97123921086613019</v>
      </c>
      <c r="DB171" s="159">
        <v>0.99457203409189476</v>
      </c>
      <c r="DC171" s="159">
        <v>1.008</v>
      </c>
    </row>
    <row r="172" spans="1:107">
      <c r="A172" s="293" t="s">
        <v>680</v>
      </c>
      <c r="B172" s="293" t="s">
        <v>679</v>
      </c>
      <c r="C172" s="292" t="s">
        <v>546</v>
      </c>
      <c r="D172" s="292" t="s">
        <v>467</v>
      </c>
      <c r="E172" s="158">
        <v>0.76</v>
      </c>
      <c r="F172" s="155">
        <v>0.56299999999999994</v>
      </c>
      <c r="G172" s="157">
        <v>100</v>
      </c>
      <c r="H172" s="155">
        <v>0</v>
      </c>
      <c r="I172" s="290"/>
      <c r="J172" s="156">
        <v>1</v>
      </c>
      <c r="K172" s="155">
        <v>0</v>
      </c>
      <c r="L172" s="155">
        <v>0</v>
      </c>
      <c r="M172" s="290"/>
      <c r="N172" s="294"/>
      <c r="O172" s="290"/>
      <c r="P172" s="286">
        <v>0</v>
      </c>
      <c r="Q172" s="153">
        <v>0.05</v>
      </c>
      <c r="R172" s="153">
        <v>0.25</v>
      </c>
      <c r="S172" s="153">
        <v>0.5</v>
      </c>
      <c r="T172" s="290"/>
      <c r="U172" s="154">
        <v>0</v>
      </c>
      <c r="V172" s="153">
        <v>0</v>
      </c>
      <c r="W172" s="153">
        <v>0</v>
      </c>
      <c r="X172" s="153">
        <v>0</v>
      </c>
      <c r="Y172" s="290"/>
      <c r="Z172" s="154">
        <v>0.76</v>
      </c>
      <c r="AA172" s="153">
        <v>0.76</v>
      </c>
      <c r="AB172" s="153">
        <v>0.76</v>
      </c>
      <c r="AC172" s="153">
        <v>0.76</v>
      </c>
      <c r="AD172" s="153">
        <v>0.76</v>
      </c>
      <c r="AE172" s="153">
        <v>0.76</v>
      </c>
      <c r="AF172" s="153">
        <v>0.76</v>
      </c>
      <c r="AG172" s="290"/>
      <c r="AH172" s="289">
        <v>77</v>
      </c>
      <c r="AI172" s="288" t="s">
        <v>1067</v>
      </c>
      <c r="AJ172" s="286">
        <v>0</v>
      </c>
      <c r="AK172" s="286">
        <v>0</v>
      </c>
      <c r="AL172" s="286">
        <v>0</v>
      </c>
      <c r="AM172" s="286">
        <v>0</v>
      </c>
      <c r="AN172" s="286">
        <v>0</v>
      </c>
      <c r="AO172" s="286">
        <v>0</v>
      </c>
      <c r="AP172" s="286">
        <v>0</v>
      </c>
      <c r="AQ172" s="286">
        <v>0</v>
      </c>
      <c r="AR172" s="286">
        <v>0</v>
      </c>
      <c r="AS172" s="285">
        <v>0</v>
      </c>
      <c r="AT172" s="285">
        <v>0</v>
      </c>
      <c r="AU172" s="285">
        <v>0</v>
      </c>
      <c r="AV172" s="285">
        <v>0</v>
      </c>
      <c r="AW172" s="285">
        <v>0</v>
      </c>
      <c r="AX172" s="285">
        <v>0</v>
      </c>
      <c r="AY172" s="285">
        <v>0</v>
      </c>
      <c r="AZ172" s="285">
        <v>0</v>
      </c>
      <c r="BA172" s="285">
        <v>0</v>
      </c>
      <c r="BB172" s="286">
        <v>0</v>
      </c>
      <c r="BC172" s="286">
        <v>0</v>
      </c>
      <c r="BD172" s="286">
        <v>0</v>
      </c>
      <c r="BE172" s="286">
        <v>0</v>
      </c>
      <c r="BF172" s="286">
        <v>0</v>
      </c>
      <c r="BG172" s="286">
        <v>0</v>
      </c>
      <c r="BH172" s="286">
        <v>0</v>
      </c>
      <c r="BI172" s="286">
        <v>0</v>
      </c>
      <c r="BJ172" s="286">
        <v>0</v>
      </c>
      <c r="BK172" s="285">
        <v>0</v>
      </c>
      <c r="BL172" s="285">
        <v>0</v>
      </c>
      <c r="BM172" s="285">
        <v>0</v>
      </c>
      <c r="BN172" s="285">
        <v>0</v>
      </c>
      <c r="BO172" s="285">
        <v>0</v>
      </c>
      <c r="BP172" s="285">
        <v>0</v>
      </c>
      <c r="BQ172" s="285">
        <v>0</v>
      </c>
      <c r="BR172" s="285">
        <v>0</v>
      </c>
      <c r="BS172" s="285">
        <v>0</v>
      </c>
      <c r="BT172" s="160">
        <v>0.76026600605899441</v>
      </c>
      <c r="BU172" s="160">
        <v>0.76082098143936938</v>
      </c>
      <c r="BV172" s="160">
        <v>0.76171304705093568</v>
      </c>
      <c r="BW172" s="160">
        <v>0.76295305470277908</v>
      </c>
      <c r="BX172" s="160">
        <v>0.76436896056178383</v>
      </c>
      <c r="BY172" s="160">
        <v>0.76566424238088615</v>
      </c>
      <c r="BZ172" s="160">
        <v>0.76662992362007842</v>
      </c>
      <c r="CA172" s="160">
        <v>0.76724565089964725</v>
      </c>
      <c r="CB172" s="160">
        <v>0.76760000000000006</v>
      </c>
      <c r="CC172" s="159">
        <v>0.76399009088491621</v>
      </c>
      <c r="CD172" s="159">
        <v>0.77231472159053982</v>
      </c>
      <c r="CE172" s="159">
        <v>0.78569570576403536</v>
      </c>
      <c r="CF172" s="159">
        <v>0.80429582054168558</v>
      </c>
      <c r="CG172" s="159">
        <v>0.82553440842675696</v>
      </c>
      <c r="CH172" s="159">
        <v>0.84496363571329147</v>
      </c>
      <c r="CI172" s="159">
        <v>0.85944885430117646</v>
      </c>
      <c r="CJ172" s="159">
        <v>0.86868476349470836</v>
      </c>
      <c r="CK172" s="159">
        <v>0.87399999999999989</v>
      </c>
      <c r="CL172" s="160">
        <v>0.76798018176983229</v>
      </c>
      <c r="CM172" s="160">
        <v>0.78462944318107974</v>
      </c>
      <c r="CN172" s="160">
        <v>0.81139141152807071</v>
      </c>
      <c r="CO172" s="160">
        <v>0.84859164108337104</v>
      </c>
      <c r="CP172" s="160">
        <v>0.89106881685351402</v>
      </c>
      <c r="CQ172" s="160">
        <v>0.92992727142658305</v>
      </c>
      <c r="CR172" s="160">
        <v>0.95889770860235302</v>
      </c>
      <c r="CS172" s="160">
        <v>0.9773695269894167</v>
      </c>
      <c r="CT172" s="160">
        <v>0.9880000000000001</v>
      </c>
      <c r="CU172" s="159">
        <v>0.77064024235977646</v>
      </c>
      <c r="CV172" s="159">
        <v>0.79283925757477292</v>
      </c>
      <c r="CW172" s="159">
        <v>0.8285218820374276</v>
      </c>
      <c r="CX172" s="159">
        <v>0.87812218811116161</v>
      </c>
      <c r="CY172" s="159">
        <v>0.9347584224713521</v>
      </c>
      <c r="CZ172" s="159">
        <v>0.98656969523544402</v>
      </c>
      <c r="DA172" s="159">
        <v>1.0251969448031375</v>
      </c>
      <c r="DB172" s="159">
        <v>1.0498260359858889</v>
      </c>
      <c r="DC172" s="159">
        <v>1.0639999999999998</v>
      </c>
    </row>
    <row r="173" spans="1:107">
      <c r="A173" s="166" t="s">
        <v>678</v>
      </c>
      <c r="B173" s="166" t="s">
        <v>677</v>
      </c>
      <c r="C173" s="165" t="s">
        <v>543</v>
      </c>
      <c r="D173" s="165" t="s">
        <v>467</v>
      </c>
      <c r="E173" s="143">
        <v>0.6</v>
      </c>
      <c r="F173" s="145">
        <v>0.56299999999999994</v>
      </c>
      <c r="G173" s="144">
        <v>100</v>
      </c>
      <c r="H173" s="145">
        <v>0</v>
      </c>
      <c r="I173" s="161"/>
      <c r="J173" s="146">
        <v>1</v>
      </c>
      <c r="K173" s="145">
        <v>0</v>
      </c>
      <c r="L173" s="145">
        <v>0</v>
      </c>
      <c r="M173" s="161"/>
      <c r="N173" s="175"/>
      <c r="O173" s="161"/>
      <c r="P173" s="164">
        <v>0</v>
      </c>
      <c r="Q173" s="162">
        <v>0.05</v>
      </c>
      <c r="R173" s="162">
        <v>0.25</v>
      </c>
      <c r="S173" s="162">
        <v>0.5</v>
      </c>
      <c r="T173" s="161"/>
      <c r="U173" s="163">
        <v>0</v>
      </c>
      <c r="V173" s="162">
        <v>0</v>
      </c>
      <c r="W173" s="162">
        <v>0</v>
      </c>
      <c r="X173" s="162">
        <v>0</v>
      </c>
      <c r="Y173" s="161"/>
      <c r="Z173" s="163">
        <v>0.7</v>
      </c>
      <c r="AA173" s="162">
        <v>0.7</v>
      </c>
      <c r="AB173" s="162">
        <v>0.7</v>
      </c>
      <c r="AC173" s="162">
        <v>0.7</v>
      </c>
      <c r="AD173" s="162">
        <v>0.7</v>
      </c>
      <c r="AE173" s="162">
        <v>0.7</v>
      </c>
      <c r="AF173" s="162">
        <v>0.7</v>
      </c>
      <c r="AG173" s="161"/>
      <c r="AH173" s="289">
        <v>78</v>
      </c>
      <c r="AI173" s="288" t="s">
        <v>1068</v>
      </c>
      <c r="AJ173" s="286">
        <v>0</v>
      </c>
      <c r="AK173" s="286">
        <v>0</v>
      </c>
      <c r="AL173" s="286">
        <v>0</v>
      </c>
      <c r="AM173" s="286">
        <v>0</v>
      </c>
      <c r="AN173" s="286">
        <v>0</v>
      </c>
      <c r="AO173" s="286">
        <v>0</v>
      </c>
      <c r="AP173" s="286">
        <v>0</v>
      </c>
      <c r="AQ173" s="286">
        <v>0</v>
      </c>
      <c r="AR173" s="286">
        <v>0</v>
      </c>
      <c r="AS173" s="307">
        <v>0</v>
      </c>
      <c r="AT173" s="307">
        <v>0</v>
      </c>
      <c r="AU173" s="307">
        <v>0</v>
      </c>
      <c r="AV173" s="307">
        <v>0</v>
      </c>
      <c r="AW173" s="307">
        <v>0</v>
      </c>
      <c r="AX173" s="307">
        <v>0</v>
      </c>
      <c r="AY173" s="307">
        <v>0</v>
      </c>
      <c r="AZ173" s="307">
        <v>0</v>
      </c>
      <c r="BA173" s="307">
        <v>0</v>
      </c>
      <c r="BB173" s="286">
        <v>0</v>
      </c>
      <c r="BC173" s="286">
        <v>0</v>
      </c>
      <c r="BD173" s="286">
        <v>0</v>
      </c>
      <c r="BE173" s="286">
        <v>0</v>
      </c>
      <c r="BF173" s="286">
        <v>0</v>
      </c>
      <c r="BG173" s="286">
        <v>0</v>
      </c>
      <c r="BH173" s="286">
        <v>0</v>
      </c>
      <c r="BI173" s="286">
        <v>0</v>
      </c>
      <c r="BJ173" s="286">
        <v>0</v>
      </c>
      <c r="BK173" s="285">
        <v>0</v>
      </c>
      <c r="BL173" s="285">
        <v>0</v>
      </c>
      <c r="BM173" s="285">
        <v>0</v>
      </c>
      <c r="BN173" s="285">
        <v>0</v>
      </c>
      <c r="BO173" s="285">
        <v>0</v>
      </c>
      <c r="BP173" s="285">
        <v>0</v>
      </c>
      <c r="BQ173" s="285">
        <v>0</v>
      </c>
      <c r="BR173" s="285">
        <v>0</v>
      </c>
      <c r="BS173" s="285">
        <v>0</v>
      </c>
      <c r="BT173" s="160">
        <v>0.70024500558065272</v>
      </c>
      <c r="BU173" s="160">
        <v>0.70075616711520849</v>
      </c>
      <c r="BV173" s="160">
        <v>0.70157780649428281</v>
      </c>
      <c r="BW173" s="160">
        <v>0.70271991880519113</v>
      </c>
      <c r="BX173" s="160">
        <v>0.70402404262269558</v>
      </c>
      <c r="BY173" s="160">
        <v>0.70521706535081619</v>
      </c>
      <c r="BZ173" s="160">
        <v>0.70610650859744051</v>
      </c>
      <c r="CA173" s="160">
        <v>0.70667362582862236</v>
      </c>
      <c r="CB173" s="160">
        <v>0.70699999999999996</v>
      </c>
      <c r="CC173" s="159">
        <v>0.70367508370979115</v>
      </c>
      <c r="CD173" s="159">
        <v>0.71134250672812871</v>
      </c>
      <c r="CE173" s="159">
        <v>0.72366709741424307</v>
      </c>
      <c r="CF173" s="159">
        <v>0.74079878207786831</v>
      </c>
      <c r="CG173" s="159">
        <v>0.76036063934043396</v>
      </c>
      <c r="CH173" s="159">
        <v>0.77825598026224219</v>
      </c>
      <c r="CI173" s="159">
        <v>0.79159762896160979</v>
      </c>
      <c r="CJ173" s="159">
        <v>0.80010438742933654</v>
      </c>
      <c r="CK173" s="159">
        <v>0.80499999999999994</v>
      </c>
      <c r="CL173" s="160">
        <v>0.70735016741958234</v>
      </c>
      <c r="CM173" s="160">
        <v>0.72268501345625757</v>
      </c>
      <c r="CN173" s="160">
        <v>0.74733419482848618</v>
      </c>
      <c r="CO173" s="160">
        <v>0.78159756415573645</v>
      </c>
      <c r="CP173" s="160">
        <v>0.82072127868086819</v>
      </c>
      <c r="CQ173" s="160">
        <v>0.85651196052448431</v>
      </c>
      <c r="CR173" s="160">
        <v>0.88319525792321985</v>
      </c>
      <c r="CS173" s="160">
        <v>0.90020877485867323</v>
      </c>
      <c r="CT173" s="160">
        <v>0.90999999999999992</v>
      </c>
      <c r="CU173" s="159">
        <v>0.70980022322610981</v>
      </c>
      <c r="CV173" s="159">
        <v>0.73024668460834341</v>
      </c>
      <c r="CW173" s="159">
        <v>0.7631122597713148</v>
      </c>
      <c r="CX173" s="159">
        <v>0.80879675220764879</v>
      </c>
      <c r="CY173" s="159">
        <v>0.8609617049078242</v>
      </c>
      <c r="CZ173" s="159">
        <v>0.90868261403264572</v>
      </c>
      <c r="DA173" s="159">
        <v>0.94426034389762659</v>
      </c>
      <c r="DB173" s="159">
        <v>0.96694503314489766</v>
      </c>
      <c r="DC173" s="159">
        <v>0.97999999999999987</v>
      </c>
    </row>
    <row r="174" spans="1:107" ht="52" customHeight="1" thickBot="1">
      <c r="A174" s="306" t="s">
        <v>580</v>
      </c>
      <c r="B174" s="305" t="s">
        <v>370</v>
      </c>
      <c r="C174" s="305" t="s">
        <v>371</v>
      </c>
      <c r="D174" s="305" t="s">
        <v>372</v>
      </c>
      <c r="E174" s="305" t="s">
        <v>200</v>
      </c>
      <c r="F174" s="305" t="s">
        <v>373</v>
      </c>
      <c r="G174" s="305" t="s">
        <v>374</v>
      </c>
      <c r="H174" s="305" t="s">
        <v>375</v>
      </c>
      <c r="I174" s="290"/>
      <c r="J174" s="305" t="s">
        <v>376</v>
      </c>
      <c r="K174" s="305" t="s">
        <v>377</v>
      </c>
      <c r="L174" s="305" t="s">
        <v>378</v>
      </c>
      <c r="M174" s="305" t="s">
        <v>379</v>
      </c>
      <c r="N174" s="305" t="s">
        <v>400</v>
      </c>
      <c r="O174" s="294"/>
      <c r="P174" s="289" t="s">
        <v>403</v>
      </c>
      <c r="Q174" s="290"/>
      <c r="R174" s="290"/>
      <c r="S174" s="290"/>
      <c r="T174" s="290"/>
      <c r="U174" s="289" t="s">
        <v>403</v>
      </c>
      <c r="V174" s="290"/>
      <c r="W174" s="290"/>
      <c r="X174" s="290"/>
      <c r="Y174" s="290"/>
      <c r="Z174" s="289" t="s">
        <v>403</v>
      </c>
      <c r="AA174" s="290"/>
      <c r="AB174" s="290"/>
      <c r="AC174" s="290"/>
      <c r="AD174" s="290"/>
      <c r="AE174" s="290"/>
      <c r="AF174" s="290"/>
      <c r="AG174" s="290"/>
      <c r="AH174" s="289">
        <v>79</v>
      </c>
      <c r="AI174" s="288"/>
      <c r="AJ174" s="289" t="s">
        <v>403</v>
      </c>
      <c r="AK174" s="289" t="s">
        <v>403</v>
      </c>
      <c r="AL174" s="289" t="s">
        <v>403</v>
      </c>
      <c r="AM174" s="289" t="s">
        <v>403</v>
      </c>
      <c r="AN174" s="289" t="s">
        <v>403</v>
      </c>
      <c r="AO174" s="289" t="s">
        <v>403</v>
      </c>
      <c r="AP174" s="289" t="s">
        <v>403</v>
      </c>
      <c r="AQ174" s="289" t="s">
        <v>403</v>
      </c>
      <c r="AR174" s="289" t="s">
        <v>403</v>
      </c>
      <c r="AS174" s="296" t="s">
        <v>403</v>
      </c>
      <c r="AT174" s="296" t="s">
        <v>403</v>
      </c>
      <c r="AU174" s="296" t="s">
        <v>403</v>
      </c>
      <c r="AV174" s="296" t="s">
        <v>403</v>
      </c>
      <c r="AW174" s="296" t="s">
        <v>403</v>
      </c>
      <c r="AX174" s="296" t="s">
        <v>403</v>
      </c>
      <c r="AY174" s="296" t="s">
        <v>403</v>
      </c>
      <c r="AZ174" s="296" t="s">
        <v>403</v>
      </c>
      <c r="BA174" s="296" t="s">
        <v>403</v>
      </c>
      <c r="BB174" s="289" t="s">
        <v>403</v>
      </c>
      <c r="BC174" s="289" t="s">
        <v>403</v>
      </c>
      <c r="BD174" s="289" t="s">
        <v>403</v>
      </c>
      <c r="BE174" s="289" t="s">
        <v>403</v>
      </c>
      <c r="BF174" s="289" t="s">
        <v>403</v>
      </c>
      <c r="BG174" s="289" t="s">
        <v>403</v>
      </c>
      <c r="BH174" s="289" t="s">
        <v>403</v>
      </c>
      <c r="BI174" s="289" t="s">
        <v>403</v>
      </c>
      <c r="BJ174" s="289" t="s">
        <v>403</v>
      </c>
      <c r="BK174" s="296" t="s">
        <v>403</v>
      </c>
      <c r="BL174" s="296" t="s">
        <v>403</v>
      </c>
      <c r="BM174" s="296" t="s">
        <v>403</v>
      </c>
      <c r="BN174" s="296" t="s">
        <v>403</v>
      </c>
      <c r="BO174" s="296" t="s">
        <v>403</v>
      </c>
      <c r="BP174" s="296" t="s">
        <v>403</v>
      </c>
      <c r="BQ174" s="296" t="s">
        <v>403</v>
      </c>
      <c r="BR174" s="296" t="s">
        <v>403</v>
      </c>
      <c r="BS174" s="296" t="s">
        <v>403</v>
      </c>
      <c r="BT174" s="173"/>
      <c r="BU174" s="173"/>
      <c r="BV174" s="173"/>
      <c r="BW174" s="173"/>
      <c r="BX174" s="173"/>
      <c r="BY174" s="173"/>
      <c r="BZ174" s="173"/>
      <c r="CA174" s="173"/>
      <c r="CB174" s="173"/>
      <c r="CC174" s="174"/>
      <c r="CD174" s="174"/>
      <c r="CE174" s="174"/>
      <c r="CF174" s="174"/>
      <c r="CG174" s="174"/>
      <c r="CH174" s="174"/>
      <c r="CI174" s="174"/>
      <c r="CJ174" s="174"/>
      <c r="CK174" s="174"/>
      <c r="CL174" s="173"/>
      <c r="CM174" s="173"/>
      <c r="CN174" s="173"/>
      <c r="CO174" s="173"/>
      <c r="CP174" s="173"/>
      <c r="CQ174" s="173"/>
      <c r="CR174" s="173"/>
      <c r="CS174" s="173"/>
      <c r="CT174" s="173"/>
      <c r="CU174" s="173"/>
      <c r="CV174" s="173"/>
      <c r="CW174" s="173"/>
      <c r="CX174" s="173"/>
      <c r="CY174" s="173"/>
      <c r="CZ174" s="173"/>
      <c r="DA174" s="173"/>
      <c r="DB174" s="173"/>
      <c r="DC174" s="173"/>
    </row>
    <row r="175" spans="1:107">
      <c r="A175" s="299" t="s">
        <v>380</v>
      </c>
      <c r="B175" s="304" t="s">
        <v>523</v>
      </c>
      <c r="C175" s="303"/>
      <c r="D175" s="303"/>
      <c r="E175" s="302" t="s">
        <v>381</v>
      </c>
      <c r="F175" s="302" t="s">
        <v>382</v>
      </c>
      <c r="G175" s="300" t="s">
        <v>383</v>
      </c>
      <c r="H175" s="301" t="s">
        <v>384</v>
      </c>
      <c r="I175" s="290"/>
      <c r="J175" s="300" t="s">
        <v>385</v>
      </c>
      <c r="K175" s="300" t="s">
        <v>386</v>
      </c>
      <c r="L175" s="300" t="s">
        <v>386</v>
      </c>
      <c r="M175" s="294"/>
      <c r="N175" s="294"/>
      <c r="O175" s="294"/>
      <c r="P175" s="289" t="s">
        <v>403</v>
      </c>
      <c r="Q175" s="290"/>
      <c r="R175" s="290"/>
      <c r="S175" s="290"/>
      <c r="T175" s="290"/>
      <c r="U175" s="289" t="s">
        <v>403</v>
      </c>
      <c r="V175" s="290"/>
      <c r="W175" s="290"/>
      <c r="X175" s="290"/>
      <c r="Y175" s="290"/>
      <c r="Z175" s="289" t="s">
        <v>403</v>
      </c>
      <c r="AA175" s="290"/>
      <c r="AB175" s="290"/>
      <c r="AC175" s="290"/>
      <c r="AD175" s="290"/>
      <c r="AE175" s="290"/>
      <c r="AF175" s="290"/>
      <c r="AG175" s="290"/>
      <c r="AH175" s="289">
        <v>80</v>
      </c>
      <c r="AI175" s="288" t="s">
        <v>403</v>
      </c>
      <c r="AJ175" s="289" t="s">
        <v>403</v>
      </c>
      <c r="AK175" s="289" t="s">
        <v>403</v>
      </c>
      <c r="AL175" s="289" t="s">
        <v>403</v>
      </c>
      <c r="AM175" s="289" t="s">
        <v>403</v>
      </c>
      <c r="AN175" s="289" t="s">
        <v>403</v>
      </c>
      <c r="AO175" s="289" t="s">
        <v>403</v>
      </c>
      <c r="AP175" s="289" t="s">
        <v>403</v>
      </c>
      <c r="AQ175" s="289" t="s">
        <v>403</v>
      </c>
      <c r="AR175" s="289" t="s">
        <v>403</v>
      </c>
      <c r="AS175" s="296" t="s">
        <v>403</v>
      </c>
      <c r="AT175" s="296" t="s">
        <v>403</v>
      </c>
      <c r="AU175" s="296" t="s">
        <v>403</v>
      </c>
      <c r="AV175" s="296" t="s">
        <v>403</v>
      </c>
      <c r="AW175" s="296" t="s">
        <v>403</v>
      </c>
      <c r="AX175" s="296" t="s">
        <v>403</v>
      </c>
      <c r="AY175" s="296" t="s">
        <v>403</v>
      </c>
      <c r="AZ175" s="296" t="s">
        <v>403</v>
      </c>
      <c r="BA175" s="296" t="s">
        <v>403</v>
      </c>
      <c r="BB175" s="289" t="s">
        <v>403</v>
      </c>
      <c r="BC175" s="289" t="s">
        <v>403</v>
      </c>
      <c r="BD175" s="289" t="s">
        <v>403</v>
      </c>
      <c r="BE175" s="289" t="s">
        <v>403</v>
      </c>
      <c r="BF175" s="289" t="s">
        <v>403</v>
      </c>
      <c r="BG175" s="289" t="s">
        <v>403</v>
      </c>
      <c r="BH175" s="289" t="s">
        <v>403</v>
      </c>
      <c r="BI175" s="289" t="s">
        <v>403</v>
      </c>
      <c r="BJ175" s="289" t="s">
        <v>403</v>
      </c>
      <c r="BK175" s="296" t="s">
        <v>403</v>
      </c>
      <c r="BL175" s="296" t="s">
        <v>403</v>
      </c>
      <c r="BM175" s="296" t="s">
        <v>403</v>
      </c>
      <c r="BN175" s="296" t="s">
        <v>403</v>
      </c>
      <c r="BO175" s="296" t="s">
        <v>403</v>
      </c>
      <c r="BP175" s="296" t="s">
        <v>403</v>
      </c>
      <c r="BQ175" s="296" t="s">
        <v>403</v>
      </c>
      <c r="BR175" s="296" t="s">
        <v>403</v>
      </c>
      <c r="BS175" s="296" t="s">
        <v>403</v>
      </c>
      <c r="BT175" s="171"/>
      <c r="BU175" s="171"/>
      <c r="BV175" s="171"/>
      <c r="BW175" s="171"/>
      <c r="BX175" s="171"/>
      <c r="BY175" s="171"/>
      <c r="BZ175" s="171"/>
      <c r="CA175" s="171"/>
      <c r="CB175" s="171"/>
      <c r="CC175" s="172"/>
      <c r="CD175" s="172"/>
      <c r="CE175" s="172"/>
      <c r="CF175" s="172"/>
      <c r="CG175" s="172"/>
      <c r="CH175" s="172"/>
      <c r="CI175" s="172"/>
      <c r="CJ175" s="172"/>
      <c r="CK175" s="172"/>
      <c r="CL175" s="171"/>
      <c r="CM175" s="171"/>
      <c r="CN175" s="171"/>
      <c r="CO175" s="171"/>
      <c r="CP175" s="171"/>
      <c r="CQ175" s="171"/>
      <c r="CR175" s="171"/>
      <c r="CS175" s="171"/>
      <c r="CT175" s="171"/>
      <c r="CU175" s="171"/>
      <c r="CV175" s="171"/>
      <c r="CW175" s="171"/>
      <c r="CX175" s="171"/>
      <c r="CY175" s="171"/>
      <c r="CZ175" s="171"/>
      <c r="DA175" s="171"/>
      <c r="DB175" s="171"/>
      <c r="DC175" s="171"/>
    </row>
    <row r="176" spans="1:107">
      <c r="A176" s="299" t="s">
        <v>387</v>
      </c>
      <c r="B176" s="293"/>
      <c r="C176" s="298">
        <v>1</v>
      </c>
      <c r="D176" s="298">
        <v>2</v>
      </c>
      <c r="E176" s="298">
        <v>3</v>
      </c>
      <c r="F176" s="298">
        <v>4</v>
      </c>
      <c r="G176" s="298">
        <v>5</v>
      </c>
      <c r="H176" s="298">
        <v>6</v>
      </c>
      <c r="I176" s="290"/>
      <c r="J176" s="170"/>
      <c r="K176" s="297"/>
      <c r="L176" s="297"/>
      <c r="M176" s="294"/>
      <c r="N176" s="294"/>
      <c r="O176" s="294"/>
      <c r="P176" s="289" t="s">
        <v>403</v>
      </c>
      <c r="Q176" s="290"/>
      <c r="R176" s="290"/>
      <c r="S176" s="290"/>
      <c r="T176" s="290"/>
      <c r="U176" s="289" t="s">
        <v>403</v>
      </c>
      <c r="V176" s="290"/>
      <c r="W176" s="290"/>
      <c r="X176" s="290"/>
      <c r="Y176" s="290"/>
      <c r="Z176" s="289" t="s">
        <v>403</v>
      </c>
      <c r="AA176" s="290"/>
      <c r="AB176" s="290"/>
      <c r="AC176" s="290"/>
      <c r="AD176" s="290"/>
      <c r="AE176" s="290"/>
      <c r="AF176" s="290"/>
      <c r="AG176" s="290"/>
      <c r="AH176" s="289">
        <v>81</v>
      </c>
      <c r="AI176" s="288" t="s">
        <v>403</v>
      </c>
      <c r="AJ176" s="289" t="s">
        <v>403</v>
      </c>
      <c r="AK176" s="289" t="s">
        <v>403</v>
      </c>
      <c r="AL176" s="289" t="s">
        <v>403</v>
      </c>
      <c r="AM176" s="289" t="s">
        <v>403</v>
      </c>
      <c r="AN176" s="289" t="s">
        <v>403</v>
      </c>
      <c r="AO176" s="289" t="s">
        <v>403</v>
      </c>
      <c r="AP176" s="289" t="s">
        <v>403</v>
      </c>
      <c r="AQ176" s="289" t="s">
        <v>403</v>
      </c>
      <c r="AR176" s="289" t="s">
        <v>403</v>
      </c>
      <c r="AS176" s="296" t="s">
        <v>403</v>
      </c>
      <c r="AT176" s="296" t="s">
        <v>403</v>
      </c>
      <c r="AU176" s="296" t="s">
        <v>403</v>
      </c>
      <c r="AV176" s="296" t="s">
        <v>403</v>
      </c>
      <c r="AW176" s="296" t="s">
        <v>403</v>
      </c>
      <c r="AX176" s="296" t="s">
        <v>403</v>
      </c>
      <c r="AY176" s="296" t="s">
        <v>403</v>
      </c>
      <c r="AZ176" s="296" t="s">
        <v>403</v>
      </c>
      <c r="BA176" s="296" t="s">
        <v>403</v>
      </c>
      <c r="BB176" s="289" t="s">
        <v>403</v>
      </c>
      <c r="BC176" s="289" t="s">
        <v>403</v>
      </c>
      <c r="BD176" s="289" t="s">
        <v>403</v>
      </c>
      <c r="BE176" s="289" t="s">
        <v>403</v>
      </c>
      <c r="BF176" s="289" t="s">
        <v>403</v>
      </c>
      <c r="BG176" s="289" t="s">
        <v>403</v>
      </c>
      <c r="BH176" s="289" t="s">
        <v>403</v>
      </c>
      <c r="BI176" s="289" t="s">
        <v>403</v>
      </c>
      <c r="BJ176" s="289" t="s">
        <v>403</v>
      </c>
      <c r="BK176" s="296" t="s">
        <v>403</v>
      </c>
      <c r="BL176" s="296" t="s">
        <v>403</v>
      </c>
      <c r="BM176" s="296" t="s">
        <v>403</v>
      </c>
      <c r="BN176" s="296" t="s">
        <v>403</v>
      </c>
      <c r="BO176" s="296" t="s">
        <v>403</v>
      </c>
      <c r="BP176" s="296" t="s">
        <v>403</v>
      </c>
      <c r="BQ176" s="296" t="s">
        <v>403</v>
      </c>
      <c r="BR176" s="296" t="s">
        <v>403</v>
      </c>
      <c r="BS176" s="296" t="s">
        <v>403</v>
      </c>
      <c r="BT176" s="169"/>
      <c r="BU176" s="169"/>
      <c r="BV176" s="169"/>
      <c r="BW176" s="169"/>
      <c r="BX176" s="169"/>
      <c r="BY176" s="169"/>
      <c r="BZ176" s="169"/>
      <c r="CA176" s="169"/>
      <c r="CB176" s="169"/>
      <c r="CC176" s="159"/>
      <c r="CD176" s="159"/>
      <c r="CE176" s="159"/>
      <c r="CF176" s="159"/>
      <c r="CG176" s="159"/>
      <c r="CH176" s="159"/>
      <c r="CI176" s="159"/>
      <c r="CJ176" s="159"/>
      <c r="CK176" s="159"/>
      <c r="CL176" s="169"/>
      <c r="CM176" s="169"/>
      <c r="CN176" s="169"/>
      <c r="CO176" s="169"/>
      <c r="CP176" s="169"/>
      <c r="CQ176" s="169"/>
      <c r="CR176" s="169"/>
      <c r="CS176" s="169"/>
      <c r="CT176" s="169"/>
      <c r="CU176" s="169"/>
      <c r="CV176" s="169"/>
      <c r="CW176" s="169"/>
      <c r="CX176" s="169"/>
      <c r="CY176" s="169"/>
      <c r="CZ176" s="169"/>
      <c r="DA176" s="169"/>
      <c r="DB176" s="169"/>
      <c r="DC176" s="169"/>
    </row>
    <row r="177" spans="1:109">
      <c r="A177" s="293" t="s">
        <v>676</v>
      </c>
      <c r="B177" s="293" t="s">
        <v>675</v>
      </c>
      <c r="C177" s="292" t="s">
        <v>546</v>
      </c>
      <c r="D177" s="292" t="s">
        <v>466</v>
      </c>
      <c r="E177" s="158">
        <v>1</v>
      </c>
      <c r="F177" s="155">
        <v>0.79010000000000002</v>
      </c>
      <c r="G177" s="157">
        <v>100</v>
      </c>
      <c r="H177" s="155">
        <v>6.9957605771421356</v>
      </c>
      <c r="I177" s="290"/>
      <c r="J177" s="156">
        <v>1</v>
      </c>
      <c r="K177" s="155">
        <v>5.5273504320000013</v>
      </c>
      <c r="L177" s="155">
        <v>5.5273504320000013</v>
      </c>
      <c r="M177" s="294"/>
      <c r="N177" s="294">
        <v>1</v>
      </c>
      <c r="O177" s="294"/>
      <c r="P177" s="289" t="s">
        <v>403</v>
      </c>
      <c r="Q177" s="290"/>
      <c r="R177" s="290"/>
      <c r="S177" s="290"/>
      <c r="T177" s="290"/>
      <c r="U177" s="289" t="s">
        <v>403</v>
      </c>
      <c r="V177" s="290"/>
      <c r="W177" s="290"/>
      <c r="X177" s="290"/>
      <c r="Y177" s="290"/>
      <c r="Z177" s="154">
        <v>1</v>
      </c>
      <c r="AA177" s="153">
        <v>1</v>
      </c>
      <c r="AB177" s="153">
        <v>1</v>
      </c>
      <c r="AC177" s="153">
        <v>1</v>
      </c>
      <c r="AD177" s="153">
        <v>1</v>
      </c>
      <c r="AE177" s="153">
        <v>1</v>
      </c>
      <c r="AF177" s="153">
        <v>1</v>
      </c>
      <c r="AG177" s="290"/>
      <c r="AH177" s="289">
        <v>82</v>
      </c>
      <c r="AI177" s="288" t="s">
        <v>1069</v>
      </c>
      <c r="AJ177" s="289" t="s">
        <v>403</v>
      </c>
      <c r="AK177" s="289" t="s">
        <v>403</v>
      </c>
      <c r="AL177" s="289" t="s">
        <v>403</v>
      </c>
      <c r="AM177" s="289" t="s">
        <v>403</v>
      </c>
      <c r="AN177" s="289" t="s">
        <v>403</v>
      </c>
      <c r="AO177" s="289" t="s">
        <v>403</v>
      </c>
      <c r="AP177" s="289" t="s">
        <v>403</v>
      </c>
      <c r="AQ177" s="289" t="s">
        <v>403</v>
      </c>
      <c r="AR177" s="289" t="s">
        <v>403</v>
      </c>
      <c r="AS177" s="296" t="s">
        <v>403</v>
      </c>
      <c r="AT177" s="296" t="s">
        <v>403</v>
      </c>
      <c r="AU177" s="296" t="s">
        <v>403</v>
      </c>
      <c r="AV177" s="296" t="s">
        <v>403</v>
      </c>
      <c r="AW177" s="296" t="s">
        <v>403</v>
      </c>
      <c r="AX177" s="296" t="s">
        <v>403</v>
      </c>
      <c r="AY177" s="296" t="s">
        <v>403</v>
      </c>
      <c r="AZ177" s="296" t="s">
        <v>403</v>
      </c>
      <c r="BA177" s="296" t="s">
        <v>403</v>
      </c>
      <c r="BB177" s="289" t="s">
        <v>403</v>
      </c>
      <c r="BC177" s="289" t="s">
        <v>403</v>
      </c>
      <c r="BD177" s="289" t="s">
        <v>403</v>
      </c>
      <c r="BE177" s="289" t="s">
        <v>403</v>
      </c>
      <c r="BF177" s="289" t="s">
        <v>403</v>
      </c>
      <c r="BG177" s="289" t="s">
        <v>403</v>
      </c>
      <c r="BH177" s="289" t="s">
        <v>403</v>
      </c>
      <c r="BI177" s="289" t="s">
        <v>403</v>
      </c>
      <c r="BJ177" s="289" t="s">
        <v>403</v>
      </c>
      <c r="BT177" s="380">
        <v>2.4500558065274585E-4</v>
      </c>
      <c r="BU177" s="380">
        <v>7.5616711520858711E-4</v>
      </c>
      <c r="BV177" s="380">
        <v>1.5778064942828722E-3</v>
      </c>
      <c r="BW177" s="380">
        <v>2.7199188051912197E-3</v>
      </c>
      <c r="BX177" s="380">
        <v>4.0240426226956063E-3</v>
      </c>
      <c r="BY177" s="380">
        <v>5.2170653508161469E-3</v>
      </c>
      <c r="BZ177" s="380">
        <v>6.1065085974406639E-3</v>
      </c>
      <c r="CA177" s="380">
        <v>6.6736258286224431E-3</v>
      </c>
      <c r="CB177" s="380">
        <v>7.0000000000000001E-3</v>
      </c>
      <c r="CC177" s="380">
        <v>4.2718473026668053E-3</v>
      </c>
      <c r="CD177" s="380">
        <v>1.3184313773029725E-2</v>
      </c>
      <c r="CE177" s="380">
        <v>2.7510183232460655E-2</v>
      </c>
      <c r="CF177" s="380">
        <v>4.7423727167655486E-2</v>
      </c>
      <c r="CG177" s="380">
        <v>7.0162057442856973E-2</v>
      </c>
      <c r="CH177" s="380">
        <v>9.0963260866730108E-2</v>
      </c>
      <c r="CI177" s="380">
        <v>0.1064713391882333</v>
      </c>
      <c r="CJ177" s="380">
        <v>0.11635943319762419</v>
      </c>
      <c r="CK177" s="380">
        <v>0.12205000000000002</v>
      </c>
      <c r="CL177" s="380">
        <v>1.1839019665113039E-2</v>
      </c>
      <c r="CM177" s="380">
        <v>3.6539075245614935E-2</v>
      </c>
      <c r="CN177" s="380">
        <v>7.6241863813025917E-2</v>
      </c>
      <c r="CO177" s="380">
        <v>0.13143036226513283</v>
      </c>
      <c r="CP177" s="380">
        <v>0.19444748816096979</v>
      </c>
      <c r="CQ177" s="380">
        <v>0.2520960507019373</v>
      </c>
      <c r="CR177" s="380">
        <v>0.29507521901204348</v>
      </c>
      <c r="CS177" s="380">
        <v>0.32247913379022014</v>
      </c>
      <c r="CT177" s="380">
        <v>0.33824999999999994</v>
      </c>
      <c r="CU177" s="380">
        <v>1.5785359553484053E-2</v>
      </c>
      <c r="CV177" s="380">
        <v>4.8718766994153249E-2</v>
      </c>
      <c r="CW177" s="380">
        <v>0.1016558184173679</v>
      </c>
      <c r="CX177" s="380">
        <v>0.17524048302017711</v>
      </c>
      <c r="CY177" s="380">
        <v>0.25926331754795978</v>
      </c>
      <c r="CZ177" s="380">
        <v>0.33612806760258312</v>
      </c>
      <c r="DA177" s="380">
        <v>0.3934336253493913</v>
      </c>
      <c r="DB177" s="380">
        <v>0.42997217838696022</v>
      </c>
      <c r="DC177" s="380">
        <v>0.45099999999999996</v>
      </c>
    </row>
    <row r="178" spans="1:109">
      <c r="A178" s="293" t="s">
        <v>674</v>
      </c>
      <c r="B178" s="293" t="s">
        <v>673</v>
      </c>
      <c r="C178" s="292" t="s">
        <v>546</v>
      </c>
      <c r="D178" s="292" t="s">
        <v>465</v>
      </c>
      <c r="E178" s="158">
        <v>0.05</v>
      </c>
      <c r="F178" s="155">
        <v>0.7833</v>
      </c>
      <c r="G178" s="157">
        <v>100</v>
      </c>
      <c r="H178" s="155">
        <v>0.19942260896208355</v>
      </c>
      <c r="I178" s="290"/>
      <c r="J178" s="156">
        <v>1</v>
      </c>
      <c r="K178" s="155">
        <v>3.1241545920000005</v>
      </c>
      <c r="L178" s="155">
        <v>0.15620772960000004</v>
      </c>
      <c r="M178" s="290"/>
      <c r="N178" s="294"/>
      <c r="O178" s="290"/>
      <c r="P178" s="289" t="s">
        <v>403</v>
      </c>
      <c r="Q178" s="290"/>
      <c r="R178" s="290"/>
      <c r="S178" s="290"/>
      <c r="T178" s="290"/>
      <c r="U178" s="289" t="s">
        <v>403</v>
      </c>
      <c r="V178" s="290"/>
      <c r="W178" s="290"/>
      <c r="X178" s="290"/>
      <c r="Y178" s="290"/>
      <c r="Z178" s="154">
        <v>0.05</v>
      </c>
      <c r="AA178" s="153">
        <v>0.05</v>
      </c>
      <c r="AB178" s="153">
        <v>0.05</v>
      </c>
      <c r="AC178" s="153">
        <v>0.05</v>
      </c>
      <c r="AD178" s="153">
        <v>0.05</v>
      </c>
      <c r="AE178" s="153">
        <v>0.05</v>
      </c>
      <c r="AF178" s="153">
        <v>0.05</v>
      </c>
      <c r="AG178" s="290"/>
      <c r="AH178" s="289">
        <v>83</v>
      </c>
      <c r="AI178" s="288"/>
      <c r="AJ178" s="289" t="s">
        <v>403</v>
      </c>
      <c r="AK178" s="289" t="s">
        <v>403</v>
      </c>
      <c r="AL178" s="289" t="s">
        <v>403</v>
      </c>
      <c r="AM178" s="289" t="s">
        <v>403</v>
      </c>
      <c r="AN178" s="289" t="s">
        <v>403</v>
      </c>
      <c r="AO178" s="289" t="s">
        <v>403</v>
      </c>
      <c r="AP178" s="289" t="s">
        <v>403</v>
      </c>
      <c r="AQ178" s="289" t="s">
        <v>403</v>
      </c>
      <c r="AR178" s="289" t="s">
        <v>403</v>
      </c>
      <c r="AS178" s="296" t="s">
        <v>403</v>
      </c>
      <c r="AT178" s="296" t="s">
        <v>403</v>
      </c>
      <c r="AU178" s="296" t="s">
        <v>403</v>
      </c>
      <c r="AV178" s="296" t="s">
        <v>403</v>
      </c>
      <c r="AW178" s="296" t="s">
        <v>403</v>
      </c>
      <c r="AX178" s="296" t="s">
        <v>403</v>
      </c>
      <c r="AY178" s="296" t="s">
        <v>403</v>
      </c>
      <c r="AZ178" s="296" t="s">
        <v>403</v>
      </c>
      <c r="BA178" s="296" t="s">
        <v>403</v>
      </c>
      <c r="BB178" s="289" t="s">
        <v>403</v>
      </c>
      <c r="BC178" s="289" t="s">
        <v>403</v>
      </c>
      <c r="BD178" s="289" t="s">
        <v>403</v>
      </c>
      <c r="BE178" s="289" t="s">
        <v>403</v>
      </c>
      <c r="BF178" s="289" t="s">
        <v>403</v>
      </c>
      <c r="BG178" s="289" t="s">
        <v>403</v>
      </c>
      <c r="BH178" s="289" t="s">
        <v>403</v>
      </c>
      <c r="BI178" s="289" t="s">
        <v>403</v>
      </c>
      <c r="BJ178" s="289" t="s">
        <v>403</v>
      </c>
      <c r="BT178" s="160"/>
      <c r="BU178" s="160"/>
      <c r="BV178" s="160"/>
      <c r="BW178" s="160"/>
      <c r="BX178" s="160"/>
      <c r="BY178" s="160"/>
      <c r="BZ178" s="160"/>
      <c r="CA178" s="160"/>
      <c r="CB178" s="160"/>
      <c r="CC178" s="159"/>
      <c r="CD178" s="159"/>
      <c r="CE178" s="159"/>
      <c r="CF178" s="159"/>
      <c r="CG178" s="159"/>
      <c r="CH178" s="159"/>
      <c r="CI178" s="159"/>
      <c r="CJ178" s="159"/>
      <c r="CK178" s="159"/>
      <c r="CL178" s="160"/>
      <c r="CM178" s="160"/>
      <c r="CN178" s="160"/>
      <c r="CO178" s="160"/>
      <c r="CP178" s="160"/>
      <c r="CQ178" s="160"/>
      <c r="CR178" s="160"/>
      <c r="CS178" s="160"/>
      <c r="CT178" s="160"/>
      <c r="CU178" s="159"/>
      <c r="CV178" s="159"/>
      <c r="CW178" s="159"/>
      <c r="CX178" s="159"/>
      <c r="CY178" s="159"/>
      <c r="CZ178" s="159"/>
      <c r="DA178" s="159"/>
      <c r="DB178" s="159"/>
      <c r="DC178" s="159"/>
    </row>
    <row r="179" spans="1:109">
      <c r="A179" s="293" t="s">
        <v>672</v>
      </c>
      <c r="B179" s="293" t="s">
        <v>671</v>
      </c>
      <c r="C179" s="292" t="s">
        <v>546</v>
      </c>
      <c r="D179" s="292" t="s">
        <v>464</v>
      </c>
      <c r="E179" s="158">
        <v>0.3</v>
      </c>
      <c r="F179" s="155">
        <v>0.60640000000000005</v>
      </c>
      <c r="G179" s="157">
        <v>100</v>
      </c>
      <c r="H179" s="155">
        <v>0.59445807387862803</v>
      </c>
      <c r="I179" s="290"/>
      <c r="J179" s="156">
        <v>1</v>
      </c>
      <c r="K179" s="155">
        <v>1.2015979200000002</v>
      </c>
      <c r="L179" s="155">
        <v>0.36047937600000007</v>
      </c>
      <c r="M179" s="290"/>
      <c r="N179" s="294"/>
      <c r="O179" s="290"/>
      <c r="P179" s="289" t="s">
        <v>403</v>
      </c>
      <c r="Q179" s="290"/>
      <c r="R179" s="290"/>
      <c r="S179" s="290"/>
      <c r="T179" s="290"/>
      <c r="U179" s="289" t="s">
        <v>403</v>
      </c>
      <c r="V179" s="290"/>
      <c r="W179" s="290"/>
      <c r="X179" s="290"/>
      <c r="Y179" s="290"/>
      <c r="Z179" s="154">
        <v>0.3</v>
      </c>
      <c r="AA179" s="153">
        <v>0.3</v>
      </c>
      <c r="AB179" s="153">
        <v>0.3</v>
      </c>
      <c r="AC179" s="153">
        <v>0.3</v>
      </c>
      <c r="AD179" s="153">
        <v>0.3</v>
      </c>
      <c r="AE179" s="153">
        <v>0.3</v>
      </c>
      <c r="AF179" s="153">
        <v>0.3</v>
      </c>
      <c r="AG179" s="290"/>
      <c r="AH179" s="289">
        <v>84</v>
      </c>
      <c r="AI179" s="288"/>
      <c r="AJ179" s="289" t="s">
        <v>403</v>
      </c>
      <c r="AK179" s="289" t="s">
        <v>403</v>
      </c>
      <c r="AL179" s="289" t="s">
        <v>403</v>
      </c>
      <c r="AM179" s="289" t="s">
        <v>403</v>
      </c>
      <c r="AN179" s="289" t="s">
        <v>403</v>
      </c>
      <c r="AO179" s="289" t="s">
        <v>403</v>
      </c>
      <c r="AP179" s="289" t="s">
        <v>403</v>
      </c>
      <c r="AQ179" s="289" t="s">
        <v>403</v>
      </c>
      <c r="AR179" s="289" t="s">
        <v>403</v>
      </c>
      <c r="AS179" s="296" t="s">
        <v>403</v>
      </c>
      <c r="AT179" s="296" t="s">
        <v>403</v>
      </c>
      <c r="AU179" s="296" t="s">
        <v>403</v>
      </c>
      <c r="AV179" s="296" t="s">
        <v>403</v>
      </c>
      <c r="AW179" s="296" t="s">
        <v>403</v>
      </c>
      <c r="AX179" s="296" t="s">
        <v>403</v>
      </c>
      <c r="AY179" s="296" t="s">
        <v>403</v>
      </c>
      <c r="AZ179" s="296" t="s">
        <v>403</v>
      </c>
      <c r="BA179" s="296" t="s">
        <v>403</v>
      </c>
      <c r="BB179" s="289" t="s">
        <v>403</v>
      </c>
      <c r="BC179" s="289" t="s">
        <v>403</v>
      </c>
      <c r="BD179" s="289" t="s">
        <v>403</v>
      </c>
      <c r="BE179" s="289" t="s">
        <v>403</v>
      </c>
      <c r="BF179" s="289" t="s">
        <v>403</v>
      </c>
      <c r="BG179" s="289" t="s">
        <v>403</v>
      </c>
      <c r="BH179" s="289" t="s">
        <v>403</v>
      </c>
      <c r="BI179" s="289" t="s">
        <v>403</v>
      </c>
      <c r="BJ179" s="289" t="s">
        <v>403</v>
      </c>
      <c r="BT179" s="160"/>
      <c r="BU179" s="160"/>
      <c r="BV179" s="160"/>
      <c r="BW179" s="160"/>
      <c r="BX179" s="160"/>
      <c r="BY179" s="160"/>
      <c r="BZ179" s="160"/>
      <c r="CA179" s="160"/>
      <c r="CB179" s="160"/>
      <c r="CC179" s="159"/>
      <c r="CD179" s="159"/>
      <c r="CE179" s="159"/>
      <c r="CF179" s="159"/>
      <c r="CG179" s="159"/>
      <c r="CH179" s="159"/>
      <c r="CI179" s="159"/>
      <c r="CJ179" s="159"/>
      <c r="CK179" s="159"/>
      <c r="CL179" s="160"/>
      <c r="CM179" s="160"/>
      <c r="CN179" s="160"/>
      <c r="CO179" s="160"/>
      <c r="CP179" s="160"/>
      <c r="CQ179" s="160"/>
      <c r="CR179" s="160"/>
      <c r="CS179" s="160"/>
      <c r="CT179" s="160"/>
      <c r="CU179" s="159"/>
      <c r="CV179" s="159"/>
      <c r="CW179" s="159"/>
      <c r="CX179" s="159"/>
      <c r="CY179" s="159"/>
      <c r="CZ179" s="159"/>
      <c r="DA179" s="159"/>
      <c r="DB179" s="159"/>
      <c r="DC179" s="159"/>
    </row>
    <row r="180" spans="1:109">
      <c r="A180" s="293" t="s">
        <v>670</v>
      </c>
      <c r="B180" s="293" t="s">
        <v>669</v>
      </c>
      <c r="C180" s="292" t="s">
        <v>546</v>
      </c>
      <c r="D180" s="292" t="s">
        <v>463</v>
      </c>
      <c r="E180" s="158">
        <v>2</v>
      </c>
      <c r="F180" s="155">
        <v>0.83289999999999997</v>
      </c>
      <c r="G180" s="157">
        <v>100</v>
      </c>
      <c r="H180" s="155">
        <v>0</v>
      </c>
      <c r="I180" s="290"/>
      <c r="J180" s="156">
        <v>1</v>
      </c>
      <c r="K180" s="155">
        <v>0</v>
      </c>
      <c r="L180" s="155">
        <v>0</v>
      </c>
      <c r="M180" s="290"/>
      <c r="N180" s="294"/>
      <c r="O180" s="290"/>
      <c r="P180" s="289" t="s">
        <v>403</v>
      </c>
      <c r="Q180" s="290"/>
      <c r="R180" s="290"/>
      <c r="S180" s="290"/>
      <c r="T180" s="290"/>
      <c r="U180" s="289" t="s">
        <v>403</v>
      </c>
      <c r="V180" s="290"/>
      <c r="W180" s="290"/>
      <c r="X180" s="290"/>
      <c r="Y180" s="290"/>
      <c r="Z180" s="154">
        <v>2</v>
      </c>
      <c r="AA180" s="153">
        <v>2</v>
      </c>
      <c r="AB180" s="153">
        <v>2</v>
      </c>
      <c r="AC180" s="153">
        <v>2</v>
      </c>
      <c r="AD180" s="153">
        <v>2</v>
      </c>
      <c r="AE180" s="153">
        <v>2</v>
      </c>
      <c r="AF180" s="153">
        <v>2</v>
      </c>
      <c r="AG180" s="290"/>
      <c r="AH180" s="289">
        <v>85</v>
      </c>
      <c r="AI180" s="288"/>
      <c r="AJ180" s="289" t="s">
        <v>403</v>
      </c>
      <c r="AK180" s="289" t="s">
        <v>403</v>
      </c>
      <c r="AL180" s="289" t="s">
        <v>403</v>
      </c>
      <c r="AM180" s="289" t="s">
        <v>403</v>
      </c>
      <c r="AN180" s="289" t="s">
        <v>403</v>
      </c>
      <c r="AO180" s="289" t="s">
        <v>403</v>
      </c>
      <c r="AP180" s="289" t="s">
        <v>403</v>
      </c>
      <c r="AQ180" s="289" t="s">
        <v>403</v>
      </c>
      <c r="AR180" s="289" t="s">
        <v>403</v>
      </c>
      <c r="AS180" s="296" t="s">
        <v>403</v>
      </c>
      <c r="AT180" s="296" t="s">
        <v>403</v>
      </c>
      <c r="AU180" s="296" t="s">
        <v>403</v>
      </c>
      <c r="AV180" s="296" t="s">
        <v>403</v>
      </c>
      <c r="AW180" s="296" t="s">
        <v>403</v>
      </c>
      <c r="AX180" s="296" t="s">
        <v>403</v>
      </c>
      <c r="AY180" s="296" t="s">
        <v>403</v>
      </c>
      <c r="AZ180" s="296" t="s">
        <v>403</v>
      </c>
      <c r="BA180" s="296" t="s">
        <v>403</v>
      </c>
      <c r="BB180" s="289" t="s">
        <v>403</v>
      </c>
      <c r="BC180" s="289" t="s">
        <v>403</v>
      </c>
      <c r="BD180" s="289" t="s">
        <v>403</v>
      </c>
      <c r="BE180" s="289" t="s">
        <v>403</v>
      </c>
      <c r="BF180" s="289" t="s">
        <v>403</v>
      </c>
      <c r="BG180" s="289" t="s">
        <v>403</v>
      </c>
      <c r="BH180" s="289" t="s">
        <v>403</v>
      </c>
      <c r="BI180" s="289" t="s">
        <v>403</v>
      </c>
      <c r="BJ180" s="289" t="s">
        <v>403</v>
      </c>
      <c r="BT180" s="160"/>
      <c r="BU180" s="160"/>
      <c r="BV180" s="160"/>
      <c r="BW180" s="160"/>
      <c r="BX180" s="160"/>
      <c r="BY180" s="160"/>
      <c r="BZ180" s="160"/>
      <c r="CA180" s="160"/>
      <c r="CB180" s="160"/>
      <c r="CC180" s="159"/>
      <c r="CD180" s="159"/>
      <c r="CE180" s="159"/>
      <c r="CF180" s="159"/>
      <c r="CG180" s="159"/>
      <c r="CH180" s="159"/>
      <c r="CI180" s="159"/>
      <c r="CJ180" s="159"/>
      <c r="CK180" s="159"/>
      <c r="CL180" s="160"/>
      <c r="CM180" s="160"/>
      <c r="CN180" s="160"/>
      <c r="CO180" s="160"/>
      <c r="CP180" s="160"/>
      <c r="CQ180" s="160"/>
      <c r="CR180" s="160"/>
      <c r="CS180" s="160"/>
      <c r="CT180" s="160"/>
      <c r="CU180" s="159"/>
      <c r="CV180" s="159"/>
      <c r="CW180" s="159"/>
      <c r="CX180" s="159"/>
      <c r="CY180" s="159"/>
      <c r="CZ180" s="159"/>
      <c r="DA180" s="159"/>
      <c r="DB180" s="159"/>
      <c r="DC180" s="159"/>
    </row>
    <row r="181" spans="1:109">
      <c r="A181" s="293" t="s">
        <v>668</v>
      </c>
      <c r="B181" s="293" t="s">
        <v>667</v>
      </c>
      <c r="C181" s="292" t="s">
        <v>546</v>
      </c>
      <c r="D181" s="292" t="s">
        <v>462</v>
      </c>
      <c r="E181" s="158">
        <v>0.9</v>
      </c>
      <c r="F181" s="155">
        <v>0.60340000000000005</v>
      </c>
      <c r="G181" s="157">
        <v>100</v>
      </c>
      <c r="H181" s="155">
        <v>0.71689633941001007</v>
      </c>
      <c r="I181" s="290"/>
      <c r="J181" s="156">
        <v>1</v>
      </c>
      <c r="K181" s="155">
        <v>0.48063916800000012</v>
      </c>
      <c r="L181" s="155">
        <v>0.43257525120000012</v>
      </c>
      <c r="M181" s="290"/>
      <c r="N181" s="294"/>
      <c r="O181" s="290"/>
      <c r="P181" s="289" t="s">
        <v>403</v>
      </c>
      <c r="Q181" s="290"/>
      <c r="R181" s="290"/>
      <c r="S181" s="290"/>
      <c r="T181" s="290"/>
      <c r="U181" s="289" t="s">
        <v>403</v>
      </c>
      <c r="V181" s="290"/>
      <c r="W181" s="290"/>
      <c r="X181" s="290"/>
      <c r="Y181" s="290"/>
      <c r="Z181" s="154">
        <v>0.9</v>
      </c>
      <c r="AA181" s="153">
        <v>0.9</v>
      </c>
      <c r="AB181" s="153">
        <v>0.9</v>
      </c>
      <c r="AC181" s="153">
        <v>0.9</v>
      </c>
      <c r="AD181" s="153">
        <v>0.9</v>
      </c>
      <c r="AE181" s="153">
        <v>0.9</v>
      </c>
      <c r="AF181" s="153">
        <v>0.9</v>
      </c>
      <c r="AG181" s="290"/>
      <c r="AH181" s="289">
        <v>86</v>
      </c>
      <c r="AI181" s="288"/>
      <c r="AJ181" s="289" t="s">
        <v>403</v>
      </c>
      <c r="AK181" s="289" t="s">
        <v>403</v>
      </c>
      <c r="AL181" s="289" t="s">
        <v>403</v>
      </c>
      <c r="AM181" s="289" t="s">
        <v>403</v>
      </c>
      <c r="AN181" s="289" t="s">
        <v>403</v>
      </c>
      <c r="AO181" s="289" t="s">
        <v>403</v>
      </c>
      <c r="AP181" s="289" t="s">
        <v>403</v>
      </c>
      <c r="AQ181" s="289" t="s">
        <v>403</v>
      </c>
      <c r="AR181" s="289" t="s">
        <v>403</v>
      </c>
      <c r="AS181" s="296" t="s">
        <v>403</v>
      </c>
      <c r="AT181" s="296" t="s">
        <v>403</v>
      </c>
      <c r="AU181" s="296" t="s">
        <v>403</v>
      </c>
      <c r="AV181" s="296" t="s">
        <v>403</v>
      </c>
      <c r="AW181" s="296" t="s">
        <v>403</v>
      </c>
      <c r="AX181" s="296" t="s">
        <v>403</v>
      </c>
      <c r="AY181" s="296" t="s">
        <v>403</v>
      </c>
      <c r="AZ181" s="296" t="s">
        <v>403</v>
      </c>
      <c r="BA181" s="296" t="s">
        <v>403</v>
      </c>
      <c r="BB181" s="289" t="s">
        <v>403</v>
      </c>
      <c r="BC181" s="289" t="s">
        <v>403</v>
      </c>
      <c r="BD181" s="289" t="s">
        <v>403</v>
      </c>
      <c r="BE181" s="289" t="s">
        <v>403</v>
      </c>
      <c r="BF181" s="289" t="s">
        <v>403</v>
      </c>
      <c r="BG181" s="289" t="s">
        <v>403</v>
      </c>
      <c r="BH181" s="289" t="s">
        <v>403</v>
      </c>
      <c r="BI181" s="289" t="s">
        <v>403</v>
      </c>
      <c r="BJ181" s="289" t="s">
        <v>403</v>
      </c>
      <c r="BK181" s="296" t="s">
        <v>403</v>
      </c>
      <c r="BL181" s="296" t="s">
        <v>403</v>
      </c>
      <c r="BM181" s="296" t="s">
        <v>403</v>
      </c>
      <c r="BN181" s="296" t="s">
        <v>403</v>
      </c>
      <c r="BO181" s="296" t="s">
        <v>403</v>
      </c>
      <c r="BP181" s="296" t="s">
        <v>403</v>
      </c>
      <c r="BQ181" s="296" t="s">
        <v>403</v>
      </c>
      <c r="BR181" s="296" t="s">
        <v>403</v>
      </c>
      <c r="BS181" s="296" t="s">
        <v>403</v>
      </c>
      <c r="BT181" s="160"/>
      <c r="BU181" s="160"/>
      <c r="BV181" s="160"/>
      <c r="BW181" s="160"/>
      <c r="BX181" s="160"/>
      <c r="BY181" s="160"/>
      <c r="BZ181" s="160"/>
      <c r="CA181" s="160"/>
      <c r="CB181" s="160"/>
      <c r="CC181" s="159"/>
      <c r="CD181" s="159"/>
      <c r="CE181" s="159"/>
      <c r="CF181" s="159"/>
      <c r="CG181" s="159"/>
      <c r="CH181" s="159"/>
      <c r="CI181" s="159"/>
      <c r="CJ181" s="159"/>
      <c r="CK181" s="159"/>
      <c r="CL181" s="160"/>
      <c r="CM181" s="160"/>
      <c r="CN181" s="160"/>
      <c r="CO181" s="160"/>
      <c r="CP181" s="160"/>
      <c r="CQ181" s="160"/>
      <c r="CR181" s="160"/>
      <c r="CS181" s="160"/>
      <c r="CT181" s="160"/>
      <c r="CU181" s="159"/>
      <c r="CV181" s="159"/>
      <c r="CW181" s="159"/>
      <c r="CX181" s="159"/>
      <c r="CY181" s="159"/>
      <c r="CZ181" s="159"/>
      <c r="DA181" s="159"/>
      <c r="DB181" s="159"/>
      <c r="DC181" s="159"/>
    </row>
    <row r="182" spans="1:109">
      <c r="A182" s="293" t="s">
        <v>666</v>
      </c>
      <c r="B182" s="293" t="s">
        <v>665</v>
      </c>
      <c r="C182" s="292" t="s">
        <v>546</v>
      </c>
      <c r="D182" s="292" t="s">
        <v>461</v>
      </c>
      <c r="E182" s="158">
        <v>0.8</v>
      </c>
      <c r="F182" s="155">
        <v>0.60940000000000005</v>
      </c>
      <c r="G182" s="157">
        <v>100</v>
      </c>
      <c r="H182" s="155">
        <v>2.6816100610436502</v>
      </c>
      <c r="I182" s="290"/>
      <c r="J182" s="156">
        <v>1</v>
      </c>
      <c r="K182" s="155">
        <v>2.0427164640000006</v>
      </c>
      <c r="L182" s="155">
        <v>1.6341731712000005</v>
      </c>
      <c r="M182" s="290"/>
      <c r="N182" s="294"/>
      <c r="O182" s="290"/>
      <c r="P182" s="289" t="s">
        <v>403</v>
      </c>
      <c r="Q182" s="290"/>
      <c r="R182" s="290"/>
      <c r="S182" s="290"/>
      <c r="T182" s="290"/>
      <c r="U182" s="289" t="s">
        <v>403</v>
      </c>
      <c r="V182" s="290"/>
      <c r="W182" s="290"/>
      <c r="X182" s="290"/>
      <c r="Y182" s="290"/>
      <c r="Z182" s="154">
        <v>0.8</v>
      </c>
      <c r="AA182" s="153">
        <v>0.8</v>
      </c>
      <c r="AB182" s="153">
        <v>0.8</v>
      </c>
      <c r="AC182" s="153">
        <v>0.8</v>
      </c>
      <c r="AD182" s="153">
        <v>0.8</v>
      </c>
      <c r="AE182" s="153">
        <v>0.8</v>
      </c>
      <c r="AF182" s="153">
        <v>0.8</v>
      </c>
      <c r="AG182" s="290"/>
      <c r="AH182" s="289">
        <v>87</v>
      </c>
      <c r="AI182" s="288"/>
      <c r="AJ182" s="289" t="s">
        <v>403</v>
      </c>
      <c r="AK182" s="289" t="s">
        <v>403</v>
      </c>
      <c r="AL182" s="289" t="s">
        <v>403</v>
      </c>
      <c r="AM182" s="289" t="s">
        <v>403</v>
      </c>
      <c r="AN182" s="289" t="s">
        <v>403</v>
      </c>
      <c r="AO182" s="289" t="s">
        <v>403</v>
      </c>
      <c r="AP182" s="289" t="s">
        <v>403</v>
      </c>
      <c r="AQ182" s="289" t="s">
        <v>403</v>
      </c>
      <c r="AR182" s="289" t="s">
        <v>403</v>
      </c>
      <c r="AS182" s="296" t="s">
        <v>403</v>
      </c>
      <c r="AT182" s="296" t="s">
        <v>403</v>
      </c>
      <c r="AU182" s="296" t="s">
        <v>403</v>
      </c>
      <c r="AV182" s="296" t="s">
        <v>403</v>
      </c>
      <c r="AW182" s="296" t="s">
        <v>403</v>
      </c>
      <c r="AX182" s="296" t="s">
        <v>403</v>
      </c>
      <c r="AY182" s="296" t="s">
        <v>403</v>
      </c>
      <c r="AZ182" s="296" t="s">
        <v>403</v>
      </c>
      <c r="BA182" s="296" t="s">
        <v>403</v>
      </c>
      <c r="BB182" s="289" t="s">
        <v>403</v>
      </c>
      <c r="BC182" s="289" t="s">
        <v>403</v>
      </c>
      <c r="BD182" s="289" t="s">
        <v>403</v>
      </c>
      <c r="BE182" s="289" t="s">
        <v>403</v>
      </c>
      <c r="BF182" s="289" t="s">
        <v>403</v>
      </c>
      <c r="BG182" s="289" t="s">
        <v>403</v>
      </c>
      <c r="BH182" s="289" t="s">
        <v>403</v>
      </c>
      <c r="BI182" s="289" t="s">
        <v>403</v>
      </c>
      <c r="BJ182" s="289" t="s">
        <v>403</v>
      </c>
      <c r="BK182" s="296" t="s">
        <v>403</v>
      </c>
      <c r="BL182" s="296" t="s">
        <v>403</v>
      </c>
      <c r="BM182" s="296" t="s">
        <v>403</v>
      </c>
      <c r="BN182" s="296" t="s">
        <v>403</v>
      </c>
      <c r="BO182" s="296" t="s">
        <v>403</v>
      </c>
      <c r="BP182" s="296" t="s">
        <v>403</v>
      </c>
      <c r="BQ182" s="296" t="s">
        <v>403</v>
      </c>
      <c r="BR182" s="296" t="s">
        <v>403</v>
      </c>
      <c r="BS182" s="296" t="s">
        <v>403</v>
      </c>
      <c r="BT182" s="160"/>
      <c r="BU182" s="160"/>
      <c r="BV182" s="160"/>
      <c r="BW182" s="160"/>
      <c r="BX182" s="160"/>
      <c r="BY182" s="160"/>
      <c r="BZ182" s="160"/>
      <c r="CA182" s="160"/>
      <c r="CB182" s="160"/>
      <c r="CC182" s="159"/>
      <c r="CD182" s="159"/>
      <c r="CE182" s="159"/>
      <c r="CF182" s="159"/>
      <c r="CG182" s="159"/>
      <c r="CH182" s="159"/>
      <c r="CI182" s="159"/>
      <c r="CJ182" s="159"/>
      <c r="CK182" s="159"/>
      <c r="CL182" s="160"/>
      <c r="CM182" s="160"/>
      <c r="CN182" s="160"/>
      <c r="CO182" s="160"/>
      <c r="CP182" s="160"/>
      <c r="CQ182" s="160"/>
      <c r="CR182" s="160"/>
      <c r="CS182" s="160"/>
      <c r="CT182" s="160"/>
      <c r="CU182" s="159"/>
      <c r="CV182" s="159"/>
      <c r="CW182" s="159"/>
      <c r="CX182" s="159"/>
      <c r="CY182" s="159"/>
      <c r="CZ182" s="159"/>
      <c r="DA182" s="159"/>
      <c r="DB182" s="159"/>
      <c r="DC182" s="159"/>
    </row>
    <row r="183" spans="1:109">
      <c r="A183" s="293" t="s">
        <v>664</v>
      </c>
      <c r="B183" s="293" t="s">
        <v>663</v>
      </c>
      <c r="C183" s="292" t="s">
        <v>546</v>
      </c>
      <c r="D183" s="292" t="s">
        <v>460</v>
      </c>
      <c r="E183" s="158">
        <v>0.8</v>
      </c>
      <c r="F183" s="155">
        <v>0.65390000000000004</v>
      </c>
      <c r="G183" s="157">
        <v>100</v>
      </c>
      <c r="H183" s="155">
        <v>2.6461247970637714</v>
      </c>
      <c r="I183" s="290"/>
      <c r="J183" s="156">
        <v>1</v>
      </c>
      <c r="K183" s="155">
        <v>2.1628762560000001</v>
      </c>
      <c r="L183" s="155">
        <v>1.7303010048000003</v>
      </c>
      <c r="M183" s="290"/>
      <c r="N183" s="294"/>
      <c r="O183" s="290"/>
      <c r="P183" s="289" t="s">
        <v>403</v>
      </c>
      <c r="Q183" s="290"/>
      <c r="R183" s="290"/>
      <c r="S183" s="290"/>
      <c r="T183" s="290"/>
      <c r="U183" s="289" t="s">
        <v>403</v>
      </c>
      <c r="V183" s="290"/>
      <c r="W183" s="290"/>
      <c r="X183" s="290"/>
      <c r="Y183" s="290"/>
      <c r="Z183" s="154">
        <v>0.8</v>
      </c>
      <c r="AA183" s="153">
        <v>0.8</v>
      </c>
      <c r="AB183" s="153">
        <v>0.8</v>
      </c>
      <c r="AC183" s="153">
        <v>0.8</v>
      </c>
      <c r="AD183" s="153">
        <v>0.8</v>
      </c>
      <c r="AE183" s="153">
        <v>0.8</v>
      </c>
      <c r="AF183" s="153">
        <v>0.8</v>
      </c>
      <c r="AG183" s="290"/>
      <c r="AH183" s="289">
        <v>88</v>
      </c>
      <c r="AI183" s="288"/>
      <c r="AJ183" s="289" t="s">
        <v>403</v>
      </c>
      <c r="AK183" s="289" t="s">
        <v>403</v>
      </c>
      <c r="AL183" s="289" t="s">
        <v>403</v>
      </c>
      <c r="AM183" s="289" t="s">
        <v>403</v>
      </c>
      <c r="AN183" s="289" t="s">
        <v>403</v>
      </c>
      <c r="AO183" s="289" t="s">
        <v>403</v>
      </c>
      <c r="AP183" s="289" t="s">
        <v>403</v>
      </c>
      <c r="AQ183" s="289" t="s">
        <v>403</v>
      </c>
      <c r="AR183" s="289" t="s">
        <v>403</v>
      </c>
      <c r="AS183" s="296" t="s">
        <v>403</v>
      </c>
      <c r="AT183" s="296" t="s">
        <v>403</v>
      </c>
      <c r="AU183" s="296" t="s">
        <v>403</v>
      </c>
      <c r="AV183" s="296" t="s">
        <v>403</v>
      </c>
      <c r="AW183" s="296" t="s">
        <v>403</v>
      </c>
      <c r="AX183" s="296" t="s">
        <v>403</v>
      </c>
      <c r="AY183" s="296" t="s">
        <v>403</v>
      </c>
      <c r="AZ183" s="296" t="s">
        <v>403</v>
      </c>
      <c r="BA183" s="296" t="s">
        <v>403</v>
      </c>
      <c r="BB183" s="289" t="s">
        <v>403</v>
      </c>
      <c r="BC183" s="289" t="s">
        <v>403</v>
      </c>
      <c r="BD183" s="289" t="s">
        <v>403</v>
      </c>
      <c r="BE183" s="289" t="s">
        <v>403</v>
      </c>
      <c r="BF183" s="289" t="s">
        <v>403</v>
      </c>
      <c r="BG183" s="289" t="s">
        <v>403</v>
      </c>
      <c r="BH183" s="289" t="s">
        <v>403</v>
      </c>
      <c r="BI183" s="289" t="s">
        <v>403</v>
      </c>
      <c r="BJ183" s="289" t="s">
        <v>403</v>
      </c>
      <c r="BK183" s="296" t="s">
        <v>403</v>
      </c>
      <c r="BL183" s="296" t="s">
        <v>403</v>
      </c>
      <c r="BM183" s="296" t="s">
        <v>403</v>
      </c>
      <c r="BN183" s="296" t="s">
        <v>403</v>
      </c>
      <c r="BO183" s="296" t="s">
        <v>403</v>
      </c>
      <c r="BP183" s="296" t="s">
        <v>403</v>
      </c>
      <c r="BQ183" s="296" t="s">
        <v>403</v>
      </c>
      <c r="BR183" s="296" t="s">
        <v>403</v>
      </c>
      <c r="BS183" s="296" t="s">
        <v>403</v>
      </c>
      <c r="BT183" s="160"/>
      <c r="BU183" s="160"/>
      <c r="BV183" s="160"/>
      <c r="BW183" s="160"/>
      <c r="BX183" s="160"/>
      <c r="BY183" s="160"/>
      <c r="BZ183" s="160"/>
      <c r="CA183" s="160"/>
      <c r="CB183" s="160"/>
      <c r="CC183" s="159"/>
      <c r="CD183" s="159"/>
      <c r="CE183" s="159"/>
      <c r="CF183" s="159"/>
      <c r="CG183" s="159"/>
      <c r="CH183" s="159"/>
      <c r="CI183" s="159"/>
      <c r="CJ183" s="159"/>
      <c r="CK183" s="159"/>
      <c r="CL183" s="160"/>
      <c r="CM183" s="160"/>
      <c r="CN183" s="160"/>
      <c r="CO183" s="160"/>
      <c r="CP183" s="160"/>
      <c r="CQ183" s="160"/>
      <c r="CR183" s="160"/>
      <c r="CS183" s="160"/>
      <c r="CT183" s="160"/>
      <c r="CU183" s="159"/>
      <c r="CV183" s="159"/>
      <c r="CW183" s="159"/>
      <c r="CX183" s="159"/>
      <c r="CY183" s="159"/>
      <c r="CZ183" s="159"/>
      <c r="DA183" s="159"/>
      <c r="DB183" s="159"/>
      <c r="DC183" s="159"/>
    </row>
    <row r="184" spans="1:109">
      <c r="A184" s="293" t="s">
        <v>662</v>
      </c>
      <c r="B184" s="293" t="s">
        <v>661</v>
      </c>
      <c r="C184" s="292" t="s">
        <v>546</v>
      </c>
      <c r="D184" s="292" t="s">
        <v>459</v>
      </c>
      <c r="E184" s="158">
        <v>0.8</v>
      </c>
      <c r="F184" s="155">
        <v>0.5323</v>
      </c>
      <c r="G184" s="157">
        <v>100</v>
      </c>
      <c r="H184" s="155">
        <v>14.266576844636488</v>
      </c>
      <c r="I184" s="290"/>
      <c r="J184" s="156">
        <v>1</v>
      </c>
      <c r="K184" s="155">
        <v>9.4926235680000026</v>
      </c>
      <c r="L184" s="155">
        <v>7.5940988544000021</v>
      </c>
      <c r="M184" s="290"/>
      <c r="N184" s="294"/>
      <c r="O184" s="290"/>
      <c r="P184" s="289" t="s">
        <v>403</v>
      </c>
      <c r="Q184" s="290"/>
      <c r="R184" s="290"/>
      <c r="S184" s="290"/>
      <c r="T184" s="290"/>
      <c r="U184" s="289" t="s">
        <v>403</v>
      </c>
      <c r="V184" s="290"/>
      <c r="W184" s="290"/>
      <c r="X184" s="290"/>
      <c r="Y184" s="290"/>
      <c r="Z184" s="154">
        <v>0.8</v>
      </c>
      <c r="AA184" s="153">
        <v>0.8</v>
      </c>
      <c r="AB184" s="153">
        <v>0.8</v>
      </c>
      <c r="AC184" s="153">
        <v>0.8</v>
      </c>
      <c r="AD184" s="153">
        <v>0.8</v>
      </c>
      <c r="AE184" s="153">
        <v>0.8</v>
      </c>
      <c r="AF184" s="153">
        <v>0.8</v>
      </c>
      <c r="AG184" s="290"/>
      <c r="AH184" s="289">
        <v>89</v>
      </c>
      <c r="AI184" s="288"/>
      <c r="AJ184" s="289" t="s">
        <v>403</v>
      </c>
      <c r="AK184" s="289" t="s">
        <v>403</v>
      </c>
      <c r="AL184" s="289" t="s">
        <v>403</v>
      </c>
      <c r="AM184" s="289" t="s">
        <v>403</v>
      </c>
      <c r="AN184" s="289" t="s">
        <v>403</v>
      </c>
      <c r="AO184" s="289" t="s">
        <v>403</v>
      </c>
      <c r="AP184" s="289" t="s">
        <v>403</v>
      </c>
      <c r="AQ184" s="289" t="s">
        <v>403</v>
      </c>
      <c r="AR184" s="289" t="s">
        <v>403</v>
      </c>
      <c r="AS184" s="296" t="s">
        <v>403</v>
      </c>
      <c r="AT184" s="296" t="s">
        <v>403</v>
      </c>
      <c r="AU184" s="296" t="s">
        <v>403</v>
      </c>
      <c r="AV184" s="296" t="s">
        <v>403</v>
      </c>
      <c r="AW184" s="296" t="s">
        <v>403</v>
      </c>
      <c r="AX184" s="296" t="s">
        <v>403</v>
      </c>
      <c r="AY184" s="296" t="s">
        <v>403</v>
      </c>
      <c r="AZ184" s="296" t="s">
        <v>403</v>
      </c>
      <c r="BA184" s="296" t="s">
        <v>403</v>
      </c>
      <c r="BB184" s="289" t="s">
        <v>403</v>
      </c>
      <c r="BC184" s="289" t="s">
        <v>403</v>
      </c>
      <c r="BD184" s="289" t="s">
        <v>403</v>
      </c>
      <c r="BE184" s="289" t="s">
        <v>403</v>
      </c>
      <c r="BF184" s="289" t="s">
        <v>403</v>
      </c>
      <c r="BG184" s="289" t="s">
        <v>403</v>
      </c>
      <c r="BH184" s="289" t="s">
        <v>403</v>
      </c>
      <c r="BI184" s="289" t="s">
        <v>403</v>
      </c>
      <c r="BJ184" s="289" t="s">
        <v>403</v>
      </c>
      <c r="BK184" s="296" t="s">
        <v>403</v>
      </c>
      <c r="BL184" s="296" t="s">
        <v>403</v>
      </c>
      <c r="BM184" s="296" t="s">
        <v>403</v>
      </c>
      <c r="BN184" s="296" t="s">
        <v>403</v>
      </c>
      <c r="BO184" s="296" t="s">
        <v>403</v>
      </c>
      <c r="BP184" s="296" t="s">
        <v>403</v>
      </c>
      <c r="BQ184" s="296" t="s">
        <v>403</v>
      </c>
      <c r="BR184" s="296" t="s">
        <v>403</v>
      </c>
      <c r="BS184" s="296" t="s">
        <v>403</v>
      </c>
      <c r="BT184" s="160"/>
      <c r="BU184" s="160"/>
      <c r="BV184" s="160"/>
      <c r="BW184" s="160"/>
      <c r="BX184" s="160"/>
      <c r="BY184" s="160"/>
      <c r="BZ184" s="160"/>
      <c r="CA184" s="160"/>
      <c r="CB184" s="160"/>
      <c r="CC184" s="159"/>
      <c r="CD184" s="159"/>
      <c r="CE184" s="159"/>
      <c r="CF184" s="159"/>
      <c r="CG184" s="159"/>
      <c r="CH184" s="159"/>
      <c r="CI184" s="159"/>
      <c r="CJ184" s="159"/>
      <c r="CK184" s="159"/>
      <c r="CL184" s="160"/>
      <c r="CM184" s="160"/>
      <c r="CN184" s="160"/>
      <c r="CO184" s="160"/>
      <c r="CP184" s="160"/>
      <c r="CQ184" s="160"/>
      <c r="CR184" s="160"/>
      <c r="CS184" s="160"/>
      <c r="CT184" s="160"/>
      <c r="CU184" s="159"/>
      <c r="CV184" s="159"/>
      <c r="CW184" s="159"/>
      <c r="CX184" s="159"/>
      <c r="CY184" s="159"/>
      <c r="CZ184" s="159"/>
      <c r="DA184" s="159"/>
      <c r="DB184" s="159"/>
      <c r="DC184" s="159"/>
    </row>
    <row r="185" spans="1:109">
      <c r="A185" s="293" t="s">
        <v>660</v>
      </c>
      <c r="B185" s="293" t="s">
        <v>659</v>
      </c>
      <c r="C185" s="292" t="s">
        <v>546</v>
      </c>
      <c r="D185" s="292" t="s">
        <v>458</v>
      </c>
      <c r="E185" s="158">
        <v>0.76</v>
      </c>
      <c r="F185" s="155">
        <v>0.6845</v>
      </c>
      <c r="G185" s="157">
        <v>100</v>
      </c>
      <c r="H185" s="155">
        <v>0</v>
      </c>
      <c r="I185" s="290"/>
      <c r="J185" s="156">
        <v>1</v>
      </c>
      <c r="K185" s="155">
        <v>0</v>
      </c>
      <c r="L185" s="155">
        <v>0</v>
      </c>
      <c r="M185" s="290"/>
      <c r="N185" s="294"/>
      <c r="O185" s="290"/>
      <c r="P185" s="289" t="s">
        <v>403</v>
      </c>
      <c r="Q185" s="290"/>
      <c r="R185" s="290"/>
      <c r="S185" s="290"/>
      <c r="T185" s="290"/>
      <c r="U185" s="289" t="s">
        <v>403</v>
      </c>
      <c r="V185" s="290"/>
      <c r="W185" s="290"/>
      <c r="X185" s="290"/>
      <c r="Y185" s="290"/>
      <c r="Z185" s="154">
        <v>0.76</v>
      </c>
      <c r="AA185" s="153">
        <v>0.76</v>
      </c>
      <c r="AB185" s="153">
        <v>0.76</v>
      </c>
      <c r="AC185" s="153">
        <v>0.76</v>
      </c>
      <c r="AD185" s="153">
        <v>0.76</v>
      </c>
      <c r="AE185" s="153">
        <v>0.76</v>
      </c>
      <c r="AF185" s="153">
        <v>0.76</v>
      </c>
      <c r="AG185" s="290"/>
      <c r="AH185" s="289">
        <v>90</v>
      </c>
      <c r="AI185" s="288"/>
      <c r="AJ185" s="289" t="s">
        <v>403</v>
      </c>
      <c r="AK185" s="289" t="s">
        <v>403</v>
      </c>
      <c r="AL185" s="289" t="s">
        <v>403</v>
      </c>
      <c r="AM185" s="289" t="s">
        <v>403</v>
      </c>
      <c r="AN185" s="289" t="s">
        <v>403</v>
      </c>
      <c r="AO185" s="289" t="s">
        <v>403</v>
      </c>
      <c r="AP185" s="289" t="s">
        <v>403</v>
      </c>
      <c r="AQ185" s="289" t="s">
        <v>403</v>
      </c>
      <c r="AR185" s="289" t="s">
        <v>403</v>
      </c>
      <c r="AS185" s="296" t="s">
        <v>403</v>
      </c>
      <c r="AT185" s="296" t="s">
        <v>403</v>
      </c>
      <c r="AU185" s="296" t="s">
        <v>403</v>
      </c>
      <c r="AV185" s="296" t="s">
        <v>403</v>
      </c>
      <c r="AW185" s="296" t="s">
        <v>403</v>
      </c>
      <c r="AX185" s="296" t="s">
        <v>403</v>
      </c>
      <c r="AY185" s="296" t="s">
        <v>403</v>
      </c>
      <c r="AZ185" s="296" t="s">
        <v>403</v>
      </c>
      <c r="BA185" s="296" t="s">
        <v>403</v>
      </c>
      <c r="BB185" s="289" t="s">
        <v>403</v>
      </c>
      <c r="BC185" s="289" t="s">
        <v>403</v>
      </c>
      <c r="BD185" s="289" t="s">
        <v>403</v>
      </c>
      <c r="BE185" s="289" t="s">
        <v>403</v>
      </c>
      <c r="BF185" s="289" t="s">
        <v>403</v>
      </c>
      <c r="BG185" s="289" t="s">
        <v>403</v>
      </c>
      <c r="BH185" s="289" t="s">
        <v>403</v>
      </c>
      <c r="BI185" s="289" t="s">
        <v>403</v>
      </c>
      <c r="BJ185" s="289" t="s">
        <v>403</v>
      </c>
      <c r="BK185" s="296" t="s">
        <v>403</v>
      </c>
      <c r="BL185" s="296" t="s">
        <v>403</v>
      </c>
      <c r="BM185" s="296" t="s">
        <v>403</v>
      </c>
      <c r="BN185" s="296" t="s">
        <v>403</v>
      </c>
      <c r="BO185" s="296" t="s">
        <v>403</v>
      </c>
      <c r="BP185" s="296" t="s">
        <v>403</v>
      </c>
      <c r="BQ185" s="296" t="s">
        <v>403</v>
      </c>
      <c r="BR185" s="296" t="s">
        <v>403</v>
      </c>
      <c r="BS185" s="296" t="s">
        <v>403</v>
      </c>
      <c r="BT185" s="160"/>
      <c r="BU185" s="160"/>
      <c r="BV185" s="160"/>
      <c r="BW185" s="160"/>
      <c r="BX185" s="160"/>
      <c r="BY185" s="160"/>
      <c r="BZ185" s="160"/>
      <c r="CA185" s="160"/>
      <c r="CB185" s="160"/>
      <c r="CC185" s="159"/>
      <c r="CD185" s="159"/>
      <c r="CE185" s="159"/>
      <c r="CF185" s="159"/>
      <c r="CG185" s="159"/>
      <c r="CH185" s="159"/>
      <c r="CI185" s="159"/>
      <c r="CJ185" s="159"/>
      <c r="CK185" s="159"/>
      <c r="CL185" s="160"/>
      <c r="CM185" s="160"/>
      <c r="CN185" s="160"/>
      <c r="CO185" s="160"/>
      <c r="CP185" s="160"/>
      <c r="CQ185" s="160"/>
      <c r="CR185" s="160"/>
      <c r="CS185" s="160"/>
      <c r="CT185" s="160"/>
      <c r="CU185" s="159"/>
      <c r="CV185" s="159"/>
      <c r="CW185" s="159"/>
      <c r="CX185" s="159"/>
      <c r="CY185" s="159"/>
      <c r="CZ185" s="159"/>
      <c r="DA185" s="159"/>
      <c r="DB185" s="159"/>
      <c r="DC185" s="159"/>
    </row>
    <row r="186" spans="1:109">
      <c r="A186" s="293" t="s">
        <v>561</v>
      </c>
      <c r="B186" s="293"/>
      <c r="C186" s="292"/>
      <c r="D186" s="292" t="s">
        <v>78</v>
      </c>
      <c r="E186" s="158"/>
      <c r="F186" s="155">
        <v>0</v>
      </c>
      <c r="G186" s="157"/>
      <c r="H186" s="155"/>
      <c r="I186" s="290"/>
      <c r="J186" s="156"/>
      <c r="K186" s="155"/>
      <c r="L186" s="155"/>
      <c r="M186" s="290"/>
      <c r="N186" s="294"/>
      <c r="O186" s="290"/>
      <c r="P186" s="289" t="s">
        <v>403</v>
      </c>
      <c r="Q186" s="290"/>
      <c r="R186" s="290"/>
      <c r="S186" s="290"/>
      <c r="T186" s="290"/>
      <c r="U186" s="289" t="s">
        <v>403</v>
      </c>
      <c r="V186" s="290"/>
      <c r="W186" s="290"/>
      <c r="X186" s="290"/>
      <c r="Y186" s="290"/>
      <c r="Z186" s="289" t="s">
        <v>403</v>
      </c>
      <c r="AA186" s="290"/>
      <c r="AB186" s="290"/>
      <c r="AC186" s="290"/>
      <c r="AD186" s="290"/>
      <c r="AE186" s="290"/>
      <c r="AF186" s="290"/>
      <c r="AG186" s="290"/>
      <c r="AH186" s="289">
        <v>91</v>
      </c>
      <c r="AI186" s="288" t="s">
        <v>403</v>
      </c>
      <c r="AJ186" s="289" t="s">
        <v>403</v>
      </c>
      <c r="AK186" s="289" t="s">
        <v>403</v>
      </c>
      <c r="AL186" s="289" t="s">
        <v>403</v>
      </c>
      <c r="AM186" s="289" t="s">
        <v>403</v>
      </c>
      <c r="AN186" s="289" t="s">
        <v>403</v>
      </c>
      <c r="AO186" s="289" t="s">
        <v>403</v>
      </c>
      <c r="AP186" s="289" t="s">
        <v>403</v>
      </c>
      <c r="AQ186" s="289" t="s">
        <v>403</v>
      </c>
      <c r="AR186" s="289" t="s">
        <v>403</v>
      </c>
      <c r="AS186" s="296" t="s">
        <v>403</v>
      </c>
      <c r="AT186" s="296" t="s">
        <v>403</v>
      </c>
      <c r="AU186" s="296" t="s">
        <v>403</v>
      </c>
      <c r="AV186" s="296" t="s">
        <v>403</v>
      </c>
      <c r="AW186" s="296" t="s">
        <v>403</v>
      </c>
      <c r="AX186" s="296" t="s">
        <v>403</v>
      </c>
      <c r="AY186" s="296" t="s">
        <v>403</v>
      </c>
      <c r="AZ186" s="296" t="s">
        <v>403</v>
      </c>
      <c r="BA186" s="296" t="s">
        <v>403</v>
      </c>
      <c r="BB186" s="289" t="s">
        <v>403</v>
      </c>
      <c r="BC186" s="289" t="s">
        <v>403</v>
      </c>
      <c r="BD186" s="289" t="s">
        <v>403</v>
      </c>
      <c r="BE186" s="289" t="s">
        <v>403</v>
      </c>
      <c r="BF186" s="289" t="s">
        <v>403</v>
      </c>
      <c r="BG186" s="289" t="s">
        <v>403</v>
      </c>
      <c r="BH186" s="289" t="s">
        <v>403</v>
      </c>
      <c r="BI186" s="289" t="s">
        <v>403</v>
      </c>
      <c r="BJ186" s="289" t="s">
        <v>403</v>
      </c>
      <c r="BK186" s="296" t="s">
        <v>403</v>
      </c>
      <c r="BL186" s="296" t="s">
        <v>403</v>
      </c>
      <c r="BM186" s="296" t="s">
        <v>403</v>
      </c>
      <c r="BN186" s="296" t="s">
        <v>403</v>
      </c>
      <c r="BO186" s="296" t="s">
        <v>403</v>
      </c>
      <c r="BP186" s="296" t="s">
        <v>403</v>
      </c>
      <c r="BQ186" s="296" t="s">
        <v>403</v>
      </c>
      <c r="BR186" s="296" t="s">
        <v>403</v>
      </c>
      <c r="BS186" s="296" t="s">
        <v>403</v>
      </c>
      <c r="BT186" s="168"/>
      <c r="BU186" s="168"/>
      <c r="BV186" s="168"/>
      <c r="BW186" s="168"/>
      <c r="BX186" s="168"/>
      <c r="BY186" s="168"/>
      <c r="BZ186" s="168"/>
      <c r="CA186" s="168"/>
      <c r="CB186" s="168"/>
      <c r="CC186" s="159"/>
      <c r="CD186" s="159"/>
      <c r="CE186" s="159"/>
      <c r="CF186" s="159"/>
      <c r="CG186" s="159"/>
      <c r="CH186" s="159"/>
      <c r="CI186" s="159"/>
      <c r="CJ186" s="159"/>
      <c r="CK186" s="159"/>
      <c r="CL186" s="168"/>
      <c r="CM186" s="168"/>
      <c r="CN186" s="168"/>
      <c r="CO186" s="168"/>
      <c r="CP186" s="168"/>
      <c r="CQ186" s="168"/>
      <c r="CR186" s="168"/>
      <c r="CS186" s="168"/>
      <c r="CT186" s="168"/>
      <c r="CU186" s="167"/>
      <c r="CV186" s="167"/>
      <c r="CW186" s="167"/>
      <c r="CX186" s="167"/>
      <c r="CY186" s="167"/>
      <c r="CZ186" s="167"/>
      <c r="DA186" s="167"/>
      <c r="DB186" s="167"/>
      <c r="DC186" s="167"/>
    </row>
    <row r="187" spans="1:109">
      <c r="A187" s="293" t="s">
        <v>658</v>
      </c>
      <c r="B187" s="293" t="s">
        <v>657</v>
      </c>
      <c r="C187" s="292" t="s">
        <v>558</v>
      </c>
      <c r="D187" s="292" t="s">
        <v>457</v>
      </c>
      <c r="E187" s="158">
        <v>0.64</v>
      </c>
      <c r="F187" s="155">
        <v>0.56299999999999994</v>
      </c>
      <c r="G187" s="157">
        <v>100</v>
      </c>
      <c r="H187" s="155">
        <v>61.385435168738894</v>
      </c>
      <c r="I187" s="290"/>
      <c r="J187" s="156">
        <v>1</v>
      </c>
      <c r="K187" s="155">
        <v>53.999999999999986</v>
      </c>
      <c r="L187" s="155">
        <v>34.559999999999995</v>
      </c>
      <c r="M187" s="290"/>
      <c r="N187" s="294"/>
      <c r="O187" s="290"/>
      <c r="P187" s="286">
        <v>0.859160349749859</v>
      </c>
      <c r="Q187" s="153">
        <v>0.90916034974985904</v>
      </c>
      <c r="R187" s="153">
        <v>1</v>
      </c>
      <c r="S187" s="153">
        <v>1</v>
      </c>
      <c r="T187" s="290"/>
      <c r="U187" s="154">
        <v>0.859160349749859</v>
      </c>
      <c r="V187" s="153">
        <v>0.5154962098499154</v>
      </c>
      <c r="W187" s="153">
        <v>0.3436641398999436</v>
      </c>
      <c r="X187" s="153">
        <v>0.1718320699499718</v>
      </c>
      <c r="Y187" s="290"/>
      <c r="Z187" s="154">
        <v>0.64</v>
      </c>
      <c r="AA187" s="153">
        <v>0.64</v>
      </c>
      <c r="AB187" s="153">
        <v>0.64</v>
      </c>
      <c r="AC187" s="153">
        <v>0.64</v>
      </c>
      <c r="AD187" s="153">
        <v>0.64</v>
      </c>
      <c r="AE187" s="153">
        <v>0.64</v>
      </c>
      <c r="AF187" s="153">
        <v>0.64</v>
      </c>
      <c r="AG187" s="290"/>
      <c r="AH187" s="289">
        <v>92</v>
      </c>
      <c r="AI187" s="288" t="s">
        <v>1070</v>
      </c>
      <c r="AJ187" s="286">
        <v>0.859160349749859</v>
      </c>
      <c r="AK187" s="286">
        <v>0.859160349749859</v>
      </c>
      <c r="AL187" s="286">
        <v>0.859160349749859</v>
      </c>
      <c r="AM187" s="286">
        <v>0.859160349749859</v>
      </c>
      <c r="AN187" s="286">
        <v>0.859160349749859</v>
      </c>
      <c r="AO187" s="286">
        <v>0.859160349749859</v>
      </c>
      <c r="AP187" s="286">
        <v>0.859160349749859</v>
      </c>
      <c r="AQ187" s="286">
        <v>0.859160349749859</v>
      </c>
      <c r="AR187" s="286">
        <v>0.859160349749859</v>
      </c>
      <c r="AS187" s="285">
        <v>0.859160349749859</v>
      </c>
      <c r="AT187" s="285">
        <v>0.859160349749859</v>
      </c>
      <c r="AU187" s="285">
        <v>0.859160349749859</v>
      </c>
      <c r="AV187" s="285">
        <v>0.859160349749859</v>
      </c>
      <c r="AW187" s="285">
        <v>0.859160349749859</v>
      </c>
      <c r="AX187" s="285">
        <v>0.859160349749859</v>
      </c>
      <c r="AY187" s="285">
        <v>0.859160349749859</v>
      </c>
      <c r="AZ187" s="285">
        <v>0.859160349749859</v>
      </c>
      <c r="BA187" s="285">
        <v>0.859160349749859</v>
      </c>
      <c r="BB187" s="286">
        <v>0.859160349749859</v>
      </c>
      <c r="BC187" s="286">
        <v>0.859160349749859</v>
      </c>
      <c r="BD187" s="286">
        <v>0.859160349749859</v>
      </c>
      <c r="BE187" s="286">
        <v>0.859160349749859</v>
      </c>
      <c r="BF187" s="286">
        <v>0.859160349749859</v>
      </c>
      <c r="BG187" s="286">
        <v>0.859160349749859</v>
      </c>
      <c r="BH187" s="286">
        <v>0.859160349749859</v>
      </c>
      <c r="BI187" s="286">
        <v>0.859160349749859</v>
      </c>
      <c r="BJ187" s="286">
        <v>0.859160349749859</v>
      </c>
      <c r="BK187" s="285">
        <v>0.859160349749859</v>
      </c>
      <c r="BL187" s="285">
        <v>0.859160349749859</v>
      </c>
      <c r="BM187" s="285">
        <v>0.859160349749859</v>
      </c>
      <c r="BN187" s="285">
        <v>0.859160349749859</v>
      </c>
      <c r="BO187" s="285">
        <v>0.859160349749859</v>
      </c>
      <c r="BP187" s="285">
        <v>0.859160349749859</v>
      </c>
      <c r="BQ187" s="285">
        <v>0.859160349749859</v>
      </c>
      <c r="BR187" s="285">
        <v>0.859160349749859</v>
      </c>
      <c r="BS187" s="285">
        <v>0.859160349749859</v>
      </c>
      <c r="BT187" s="160">
        <v>0.64022400510231114</v>
      </c>
      <c r="BU187" s="160">
        <v>0.64069135279104783</v>
      </c>
      <c r="BV187" s="160">
        <v>0.64144256593763005</v>
      </c>
      <c r="BW187" s="160">
        <v>0.64248678290760342</v>
      </c>
      <c r="BX187" s="160">
        <v>0.64367912468360744</v>
      </c>
      <c r="BY187" s="160">
        <v>0.64476988832074622</v>
      </c>
      <c r="BZ187" s="160">
        <v>0.64558309357480281</v>
      </c>
      <c r="CA187" s="160">
        <v>0.6461016007575977</v>
      </c>
      <c r="CB187" s="160">
        <v>0.64639999999999997</v>
      </c>
      <c r="CC187" s="159">
        <v>0.6433600765346662</v>
      </c>
      <c r="CD187" s="159">
        <v>0.65037029186571771</v>
      </c>
      <c r="CE187" s="159">
        <v>0.66163848906445089</v>
      </c>
      <c r="CF187" s="159">
        <v>0.67730174361405104</v>
      </c>
      <c r="CG187" s="159">
        <v>0.69518687025411108</v>
      </c>
      <c r="CH187" s="159">
        <v>0.7115483248111929</v>
      </c>
      <c r="CI187" s="159">
        <v>0.72374640362204334</v>
      </c>
      <c r="CJ187" s="159">
        <v>0.73152401136396494</v>
      </c>
      <c r="CK187" s="159">
        <v>0.73599999999999999</v>
      </c>
      <c r="CL187" s="160">
        <v>0.6467201530693325</v>
      </c>
      <c r="CM187" s="160">
        <v>0.66074058373143563</v>
      </c>
      <c r="CN187" s="160">
        <v>0.68327697812890165</v>
      </c>
      <c r="CO187" s="160">
        <v>0.71460348722810196</v>
      </c>
      <c r="CP187" s="160">
        <v>0.75037374050822236</v>
      </c>
      <c r="CQ187" s="160">
        <v>0.78309664962238568</v>
      </c>
      <c r="CR187" s="160">
        <v>0.80749280724408679</v>
      </c>
      <c r="CS187" s="160">
        <v>0.82304802272792987</v>
      </c>
      <c r="CT187" s="160">
        <v>0.83200000000000007</v>
      </c>
      <c r="CU187" s="159">
        <v>0.64896020409244326</v>
      </c>
      <c r="CV187" s="159">
        <v>0.66765411164191402</v>
      </c>
      <c r="CW187" s="159">
        <v>0.69770263750520212</v>
      </c>
      <c r="CX187" s="159">
        <v>0.73947131630413609</v>
      </c>
      <c r="CY187" s="159">
        <v>0.78716498734429652</v>
      </c>
      <c r="CZ187" s="159">
        <v>0.83079553282984764</v>
      </c>
      <c r="DA187" s="159">
        <v>0.86332374299211578</v>
      </c>
      <c r="DB187" s="159">
        <v>0.88406403030390646</v>
      </c>
      <c r="DC187" s="159">
        <v>0.89599999999999991</v>
      </c>
    </row>
    <row r="188" spans="1:109">
      <c r="A188" s="293" t="s">
        <v>656</v>
      </c>
      <c r="B188" s="293" t="s">
        <v>655</v>
      </c>
      <c r="C188" s="292" t="s">
        <v>555</v>
      </c>
      <c r="D188" s="292" t="s">
        <v>457</v>
      </c>
      <c r="E188" s="158">
        <v>0.72</v>
      </c>
      <c r="F188" s="155">
        <v>0.56299999999999994</v>
      </c>
      <c r="G188" s="157">
        <v>100</v>
      </c>
      <c r="H188" s="155">
        <v>10.062735346358792</v>
      </c>
      <c r="I188" s="290"/>
      <c r="J188" s="156">
        <v>1</v>
      </c>
      <c r="K188" s="155">
        <v>7.8685</v>
      </c>
      <c r="L188" s="155">
        <v>5.6653199999999995</v>
      </c>
      <c r="M188" s="290"/>
      <c r="N188" s="294"/>
      <c r="O188" s="290"/>
      <c r="P188" s="286">
        <v>0.14083965025014095</v>
      </c>
      <c r="Q188" s="153">
        <v>0.19083965025014094</v>
      </c>
      <c r="R188" s="153">
        <v>0.39083965025014095</v>
      </c>
      <c r="S188" s="153">
        <v>0.640839650250141</v>
      </c>
      <c r="T188" s="290"/>
      <c r="U188" s="154">
        <v>0.14083965025014095</v>
      </c>
      <c r="V188" s="153">
        <v>8.4503790150084565E-2</v>
      </c>
      <c r="W188" s="153">
        <v>5.6335860100056381E-2</v>
      </c>
      <c r="X188" s="153">
        <v>2.8167930050028191E-2</v>
      </c>
      <c r="Y188" s="290"/>
      <c r="Z188" s="154">
        <v>0.72</v>
      </c>
      <c r="AA188" s="153">
        <v>0.72</v>
      </c>
      <c r="AB188" s="153">
        <v>0.72</v>
      </c>
      <c r="AC188" s="153">
        <v>0.72</v>
      </c>
      <c r="AD188" s="153">
        <v>0.72</v>
      </c>
      <c r="AE188" s="153">
        <v>0.72</v>
      </c>
      <c r="AF188" s="153">
        <v>0.72</v>
      </c>
      <c r="AG188" s="290"/>
      <c r="AH188" s="289">
        <v>93</v>
      </c>
      <c r="AI188" s="288" t="s">
        <v>1071</v>
      </c>
      <c r="AJ188" s="286">
        <v>0.14083965025014095</v>
      </c>
      <c r="AK188" s="286">
        <v>0.14083965025014095</v>
      </c>
      <c r="AL188" s="286">
        <v>0.14083965025014095</v>
      </c>
      <c r="AM188" s="286">
        <v>0.14083965025014095</v>
      </c>
      <c r="AN188" s="286">
        <v>0.14083965025014095</v>
      </c>
      <c r="AO188" s="286">
        <v>0.14083965025014095</v>
      </c>
      <c r="AP188" s="286">
        <v>0.14083965025014095</v>
      </c>
      <c r="AQ188" s="286">
        <v>0.14083965025014095</v>
      </c>
      <c r="AR188" s="286">
        <v>0.14083965025014095</v>
      </c>
      <c r="AS188" s="285">
        <v>0.14083965025014095</v>
      </c>
      <c r="AT188" s="285">
        <v>0.14083965025014095</v>
      </c>
      <c r="AU188" s="285">
        <v>0.14083965025014095</v>
      </c>
      <c r="AV188" s="285">
        <v>0.14083965025014095</v>
      </c>
      <c r="AW188" s="285">
        <v>0.14083965025014095</v>
      </c>
      <c r="AX188" s="285">
        <v>0.14083965025014095</v>
      </c>
      <c r="AY188" s="285">
        <v>0.14083965025014095</v>
      </c>
      <c r="AZ188" s="285">
        <v>0.14083965025014095</v>
      </c>
      <c r="BA188" s="285">
        <v>0.14083965025014095</v>
      </c>
      <c r="BB188" s="286">
        <v>0.14083965025014095</v>
      </c>
      <c r="BC188" s="286">
        <v>0.14083965025014095</v>
      </c>
      <c r="BD188" s="286">
        <v>0.14083965025014095</v>
      </c>
      <c r="BE188" s="286">
        <v>0.14083965025014095</v>
      </c>
      <c r="BF188" s="286">
        <v>0.14083965025014095</v>
      </c>
      <c r="BG188" s="286">
        <v>0.14083965025014095</v>
      </c>
      <c r="BH188" s="286">
        <v>0.14083965025014095</v>
      </c>
      <c r="BI188" s="286">
        <v>0.14083965025014095</v>
      </c>
      <c r="BJ188" s="286">
        <v>0.14083965025014095</v>
      </c>
      <c r="BK188" s="285">
        <v>0.14083965025014095</v>
      </c>
      <c r="BL188" s="285">
        <v>0.14083965025014095</v>
      </c>
      <c r="BM188" s="285">
        <v>0.14083965025014095</v>
      </c>
      <c r="BN188" s="285">
        <v>0.14083965025014095</v>
      </c>
      <c r="BO188" s="285">
        <v>0.14083965025014095</v>
      </c>
      <c r="BP188" s="285">
        <v>0.14083965025014095</v>
      </c>
      <c r="BQ188" s="285">
        <v>0.14083965025014095</v>
      </c>
      <c r="BR188" s="285">
        <v>0.14083965025014095</v>
      </c>
      <c r="BS188" s="285">
        <v>0.14083965025014095</v>
      </c>
      <c r="BT188" s="160">
        <v>0.72025200574009995</v>
      </c>
      <c r="BU188" s="160">
        <v>0.72077777188992875</v>
      </c>
      <c r="BV188" s="160">
        <v>0.72162288667983376</v>
      </c>
      <c r="BW188" s="160">
        <v>0.72279763077105375</v>
      </c>
      <c r="BX188" s="160">
        <v>0.72413901526905833</v>
      </c>
      <c r="BY188" s="160">
        <v>0.72536612436083947</v>
      </c>
      <c r="BZ188" s="160">
        <v>0.72628098027165311</v>
      </c>
      <c r="CA188" s="160">
        <v>0.72686430085229736</v>
      </c>
      <c r="CB188" s="160">
        <v>0.72719999999999996</v>
      </c>
      <c r="CC188" s="159">
        <v>0.72378008610149946</v>
      </c>
      <c r="CD188" s="159">
        <v>0.73166657834893245</v>
      </c>
      <c r="CE188" s="159">
        <v>0.74434330019750716</v>
      </c>
      <c r="CF188" s="159">
        <v>0.76196446156580744</v>
      </c>
      <c r="CG188" s="159">
        <v>0.78208522903587496</v>
      </c>
      <c r="CH188" s="159">
        <v>0.80049186541259199</v>
      </c>
      <c r="CI188" s="159">
        <v>0.81421470407479868</v>
      </c>
      <c r="CJ188" s="159">
        <v>0.82296451278446048</v>
      </c>
      <c r="CK188" s="159">
        <v>0.82799999999999996</v>
      </c>
      <c r="CL188" s="160">
        <v>0.72756017220299896</v>
      </c>
      <c r="CM188" s="160">
        <v>0.74333315669786504</v>
      </c>
      <c r="CN188" s="160">
        <v>0.76868660039501435</v>
      </c>
      <c r="CO188" s="160">
        <v>0.80392892313161468</v>
      </c>
      <c r="CP188" s="160">
        <v>0.84417045807175017</v>
      </c>
      <c r="CQ188" s="160">
        <v>0.88098373082518389</v>
      </c>
      <c r="CR188" s="160">
        <v>0.90842940814959761</v>
      </c>
      <c r="CS188" s="160">
        <v>0.92592902556892098</v>
      </c>
      <c r="CT188" s="160">
        <v>0.93599999999999994</v>
      </c>
      <c r="CU188" s="159">
        <v>0.73008022960399865</v>
      </c>
      <c r="CV188" s="159">
        <v>0.75111087559715328</v>
      </c>
      <c r="CW188" s="159">
        <v>0.78491546719335237</v>
      </c>
      <c r="CX188" s="159">
        <v>0.83190523084215307</v>
      </c>
      <c r="CY188" s="159">
        <v>0.8855606107623335</v>
      </c>
      <c r="CZ188" s="159">
        <v>0.93464497443357852</v>
      </c>
      <c r="DA188" s="159">
        <v>0.97123921086613019</v>
      </c>
      <c r="DB188" s="159">
        <v>0.99457203409189476</v>
      </c>
      <c r="DC188" s="159">
        <v>1.008</v>
      </c>
    </row>
    <row r="189" spans="1:109">
      <c r="A189" s="293" t="s">
        <v>654</v>
      </c>
      <c r="B189" s="293" t="s">
        <v>653</v>
      </c>
      <c r="C189" s="292" t="s">
        <v>552</v>
      </c>
      <c r="D189" s="292" t="s">
        <v>457</v>
      </c>
      <c r="E189" s="158">
        <v>0.68</v>
      </c>
      <c r="F189" s="155">
        <v>0.56299999999999994</v>
      </c>
      <c r="G189" s="157">
        <v>100</v>
      </c>
      <c r="H189" s="155">
        <v>0</v>
      </c>
      <c r="I189" s="290"/>
      <c r="J189" s="156">
        <v>1</v>
      </c>
      <c r="K189" s="155">
        <v>0</v>
      </c>
      <c r="L189" s="155">
        <v>0</v>
      </c>
      <c r="M189" s="290"/>
      <c r="N189" s="294"/>
      <c r="O189" s="290"/>
      <c r="P189" s="286">
        <v>0</v>
      </c>
      <c r="Q189" s="153">
        <v>0.05</v>
      </c>
      <c r="R189" s="153">
        <v>0.25</v>
      </c>
      <c r="S189" s="153">
        <v>0.5</v>
      </c>
      <c r="T189" s="290"/>
      <c r="U189" s="154">
        <v>0</v>
      </c>
      <c r="V189" s="153">
        <v>0</v>
      </c>
      <c r="W189" s="153">
        <v>0</v>
      </c>
      <c r="X189" s="153">
        <v>0</v>
      </c>
      <c r="Y189" s="290"/>
      <c r="Z189" s="154">
        <v>0.68</v>
      </c>
      <c r="AA189" s="153">
        <v>0.68</v>
      </c>
      <c r="AB189" s="153">
        <v>0.68</v>
      </c>
      <c r="AC189" s="153">
        <v>0.68</v>
      </c>
      <c r="AD189" s="153">
        <v>0.68</v>
      </c>
      <c r="AE189" s="153">
        <v>0.68</v>
      </c>
      <c r="AF189" s="153">
        <v>0.68</v>
      </c>
      <c r="AG189" s="290"/>
      <c r="AH189" s="289">
        <v>94</v>
      </c>
      <c r="AI189" s="288" t="s">
        <v>1072</v>
      </c>
      <c r="AJ189" s="286">
        <v>0</v>
      </c>
      <c r="AK189" s="286">
        <v>0</v>
      </c>
      <c r="AL189" s="286">
        <v>0</v>
      </c>
      <c r="AM189" s="286">
        <v>0</v>
      </c>
      <c r="AN189" s="286">
        <v>0</v>
      </c>
      <c r="AO189" s="286">
        <v>0</v>
      </c>
      <c r="AP189" s="286">
        <v>0</v>
      </c>
      <c r="AQ189" s="286">
        <v>0</v>
      </c>
      <c r="AR189" s="286">
        <v>0</v>
      </c>
      <c r="AS189" s="285">
        <v>0</v>
      </c>
      <c r="AT189" s="285">
        <v>0</v>
      </c>
      <c r="AU189" s="285">
        <v>0</v>
      </c>
      <c r="AV189" s="285">
        <v>0</v>
      </c>
      <c r="AW189" s="285">
        <v>0</v>
      </c>
      <c r="AX189" s="285">
        <v>0</v>
      </c>
      <c r="AY189" s="285">
        <v>0</v>
      </c>
      <c r="AZ189" s="285">
        <v>0</v>
      </c>
      <c r="BA189" s="285">
        <v>0</v>
      </c>
      <c r="BB189" s="286">
        <v>0</v>
      </c>
      <c r="BC189" s="286">
        <v>0</v>
      </c>
      <c r="BD189" s="286">
        <v>0</v>
      </c>
      <c r="BE189" s="286">
        <v>0</v>
      </c>
      <c r="BF189" s="286">
        <v>0</v>
      </c>
      <c r="BG189" s="286">
        <v>0</v>
      </c>
      <c r="BH189" s="286">
        <v>0</v>
      </c>
      <c r="BI189" s="286">
        <v>0</v>
      </c>
      <c r="BJ189" s="286">
        <v>0</v>
      </c>
      <c r="BK189" s="285">
        <v>0</v>
      </c>
      <c r="BL189" s="285">
        <v>0</v>
      </c>
      <c r="BM189" s="285">
        <v>0</v>
      </c>
      <c r="BN189" s="285">
        <v>0</v>
      </c>
      <c r="BO189" s="285">
        <v>0</v>
      </c>
      <c r="BP189" s="285">
        <v>0</v>
      </c>
      <c r="BQ189" s="285">
        <v>0</v>
      </c>
      <c r="BR189" s="285">
        <v>0</v>
      </c>
      <c r="BS189" s="285">
        <v>0</v>
      </c>
      <c r="BT189" s="160">
        <v>0.6802380054212056</v>
      </c>
      <c r="BU189" s="160">
        <v>0.68073456234048835</v>
      </c>
      <c r="BV189" s="160">
        <v>0.68153272630873196</v>
      </c>
      <c r="BW189" s="160">
        <v>0.68264220683932864</v>
      </c>
      <c r="BX189" s="160">
        <v>0.68390906997633294</v>
      </c>
      <c r="BY189" s="160">
        <v>0.6850680063407929</v>
      </c>
      <c r="BZ189" s="160">
        <v>0.68593203692322802</v>
      </c>
      <c r="CA189" s="160">
        <v>0.68648295080494759</v>
      </c>
      <c r="CB189" s="160">
        <v>0.68680000000000008</v>
      </c>
      <c r="CC189" s="159">
        <v>0.68357008131808294</v>
      </c>
      <c r="CD189" s="159">
        <v>0.69101843510732508</v>
      </c>
      <c r="CE189" s="159">
        <v>0.70299089463097908</v>
      </c>
      <c r="CF189" s="159">
        <v>0.7196331025899293</v>
      </c>
      <c r="CG189" s="159">
        <v>0.73863604964499308</v>
      </c>
      <c r="CH189" s="159">
        <v>0.7560200951118925</v>
      </c>
      <c r="CI189" s="159">
        <v>0.76898055384842112</v>
      </c>
      <c r="CJ189" s="159">
        <v>0.77724426207421282</v>
      </c>
      <c r="CK189" s="159">
        <v>0.78200000000000003</v>
      </c>
      <c r="CL189" s="160">
        <v>0.68714016263616584</v>
      </c>
      <c r="CM189" s="160">
        <v>0.70203687021465033</v>
      </c>
      <c r="CN189" s="160">
        <v>0.725981789261958</v>
      </c>
      <c r="CO189" s="160">
        <v>0.75926620517985843</v>
      </c>
      <c r="CP189" s="160">
        <v>0.79727209928998632</v>
      </c>
      <c r="CQ189" s="160">
        <v>0.83204019022378484</v>
      </c>
      <c r="CR189" s="160">
        <v>0.85796110769684231</v>
      </c>
      <c r="CS189" s="160">
        <v>0.87448852414842548</v>
      </c>
      <c r="CT189" s="160">
        <v>0.88400000000000012</v>
      </c>
      <c r="CU189" s="159">
        <v>0.68952021684822107</v>
      </c>
      <c r="CV189" s="159">
        <v>0.70938249361953376</v>
      </c>
      <c r="CW189" s="159">
        <v>0.74130905234927735</v>
      </c>
      <c r="CX189" s="159">
        <v>0.78568827357314464</v>
      </c>
      <c r="CY189" s="159">
        <v>0.83636279905331512</v>
      </c>
      <c r="CZ189" s="159">
        <v>0.88272025363171314</v>
      </c>
      <c r="DA189" s="159">
        <v>0.9172814769291231</v>
      </c>
      <c r="DB189" s="159">
        <v>0.93931803219790067</v>
      </c>
      <c r="DC189" s="159">
        <v>0.95199999999999996</v>
      </c>
    </row>
    <row r="190" spans="1:109">
      <c r="A190" s="293" t="s">
        <v>652</v>
      </c>
      <c r="B190" s="293" t="s">
        <v>651</v>
      </c>
      <c r="C190" s="292" t="s">
        <v>549</v>
      </c>
      <c r="D190" s="292" t="s">
        <v>457</v>
      </c>
      <c r="E190" s="158">
        <v>0.72</v>
      </c>
      <c r="F190" s="155">
        <v>0.56299999999999994</v>
      </c>
      <c r="G190" s="157">
        <v>100</v>
      </c>
      <c r="H190" s="155">
        <v>0</v>
      </c>
      <c r="I190" s="290"/>
      <c r="J190" s="156">
        <v>1</v>
      </c>
      <c r="K190" s="155">
        <v>0</v>
      </c>
      <c r="L190" s="155">
        <v>0</v>
      </c>
      <c r="M190" s="290"/>
      <c r="N190" s="294"/>
      <c r="O190" s="290"/>
      <c r="P190" s="286">
        <v>0</v>
      </c>
      <c r="Q190" s="153">
        <v>0.05</v>
      </c>
      <c r="R190" s="153">
        <v>0.25</v>
      </c>
      <c r="S190" s="153">
        <v>0.5</v>
      </c>
      <c r="T190" s="290"/>
      <c r="U190" s="154">
        <v>0</v>
      </c>
      <c r="V190" s="153">
        <v>0</v>
      </c>
      <c r="W190" s="153">
        <v>0</v>
      </c>
      <c r="X190" s="153">
        <v>0</v>
      </c>
      <c r="Y190" s="290"/>
      <c r="Z190" s="154">
        <v>0.72</v>
      </c>
      <c r="AA190" s="153">
        <v>0.72</v>
      </c>
      <c r="AB190" s="153">
        <v>0.72</v>
      </c>
      <c r="AC190" s="153">
        <v>0.72</v>
      </c>
      <c r="AD190" s="153">
        <v>0.72</v>
      </c>
      <c r="AE190" s="153">
        <v>0.72</v>
      </c>
      <c r="AF190" s="153">
        <v>0.72</v>
      </c>
      <c r="AG190" s="290"/>
      <c r="AH190" s="289">
        <v>95</v>
      </c>
      <c r="AI190" s="288" t="s">
        <v>1073</v>
      </c>
      <c r="AJ190" s="286">
        <v>0</v>
      </c>
      <c r="AK190" s="286">
        <v>0</v>
      </c>
      <c r="AL190" s="286">
        <v>0</v>
      </c>
      <c r="AM190" s="286">
        <v>0</v>
      </c>
      <c r="AN190" s="286">
        <v>0</v>
      </c>
      <c r="AO190" s="286">
        <v>0</v>
      </c>
      <c r="AP190" s="286">
        <v>0</v>
      </c>
      <c r="AQ190" s="286">
        <v>0</v>
      </c>
      <c r="AR190" s="286">
        <v>0</v>
      </c>
      <c r="AS190" s="285">
        <v>0</v>
      </c>
      <c r="AT190" s="285">
        <v>0</v>
      </c>
      <c r="AU190" s="285">
        <v>0</v>
      </c>
      <c r="AV190" s="285">
        <v>0</v>
      </c>
      <c r="AW190" s="285">
        <v>0</v>
      </c>
      <c r="AX190" s="285">
        <v>0</v>
      </c>
      <c r="AY190" s="285">
        <v>0</v>
      </c>
      <c r="AZ190" s="285">
        <v>0</v>
      </c>
      <c r="BA190" s="285">
        <v>0</v>
      </c>
      <c r="BB190" s="286">
        <v>0</v>
      </c>
      <c r="BC190" s="286">
        <v>0</v>
      </c>
      <c r="BD190" s="286">
        <v>0</v>
      </c>
      <c r="BE190" s="286">
        <v>0</v>
      </c>
      <c r="BF190" s="286">
        <v>0</v>
      </c>
      <c r="BG190" s="286">
        <v>0</v>
      </c>
      <c r="BH190" s="286">
        <v>0</v>
      </c>
      <c r="BI190" s="286">
        <v>0</v>
      </c>
      <c r="BJ190" s="286">
        <v>0</v>
      </c>
      <c r="BK190" s="285">
        <v>0</v>
      </c>
      <c r="BL190" s="285">
        <v>0</v>
      </c>
      <c r="BM190" s="285">
        <v>0</v>
      </c>
      <c r="BN190" s="285">
        <v>0</v>
      </c>
      <c r="BO190" s="285">
        <v>0</v>
      </c>
      <c r="BP190" s="285">
        <v>0</v>
      </c>
      <c r="BQ190" s="285">
        <v>0</v>
      </c>
      <c r="BR190" s="285">
        <v>0</v>
      </c>
      <c r="BS190" s="285">
        <v>0</v>
      </c>
      <c r="BT190" s="160">
        <v>0.72025200574009995</v>
      </c>
      <c r="BU190" s="160">
        <v>0.72077777188992875</v>
      </c>
      <c r="BV190" s="160">
        <v>0.72162288667983376</v>
      </c>
      <c r="BW190" s="160">
        <v>0.72279763077105375</v>
      </c>
      <c r="BX190" s="160">
        <v>0.72413901526905833</v>
      </c>
      <c r="BY190" s="160">
        <v>0.72536612436083947</v>
      </c>
      <c r="BZ190" s="160">
        <v>0.72628098027165311</v>
      </c>
      <c r="CA190" s="160">
        <v>0.72686430085229736</v>
      </c>
      <c r="CB190" s="160">
        <v>0.72719999999999996</v>
      </c>
      <c r="CC190" s="159">
        <v>0.72378008610149946</v>
      </c>
      <c r="CD190" s="159">
        <v>0.73166657834893245</v>
      </c>
      <c r="CE190" s="159">
        <v>0.74434330019750716</v>
      </c>
      <c r="CF190" s="159">
        <v>0.76196446156580744</v>
      </c>
      <c r="CG190" s="159">
        <v>0.78208522903587496</v>
      </c>
      <c r="CH190" s="159">
        <v>0.80049186541259199</v>
      </c>
      <c r="CI190" s="159">
        <v>0.81421470407479868</v>
      </c>
      <c r="CJ190" s="159">
        <v>0.82296451278446048</v>
      </c>
      <c r="CK190" s="159">
        <v>0.82799999999999996</v>
      </c>
      <c r="CL190" s="160">
        <v>0.72756017220299896</v>
      </c>
      <c r="CM190" s="160">
        <v>0.74333315669786504</v>
      </c>
      <c r="CN190" s="160">
        <v>0.76868660039501435</v>
      </c>
      <c r="CO190" s="160">
        <v>0.80392892313161468</v>
      </c>
      <c r="CP190" s="160">
        <v>0.84417045807175017</v>
      </c>
      <c r="CQ190" s="160">
        <v>0.88098373082518389</v>
      </c>
      <c r="CR190" s="160">
        <v>0.90842940814959761</v>
      </c>
      <c r="CS190" s="160">
        <v>0.92592902556892098</v>
      </c>
      <c r="CT190" s="160">
        <v>0.93599999999999994</v>
      </c>
      <c r="CU190" s="159">
        <v>0.73008022960399865</v>
      </c>
      <c r="CV190" s="159">
        <v>0.75111087559715328</v>
      </c>
      <c r="CW190" s="159">
        <v>0.78491546719335237</v>
      </c>
      <c r="CX190" s="159">
        <v>0.83190523084215307</v>
      </c>
      <c r="CY190" s="159">
        <v>0.8855606107623335</v>
      </c>
      <c r="CZ190" s="159">
        <v>0.93464497443357852</v>
      </c>
      <c r="DA190" s="159">
        <v>0.97123921086613019</v>
      </c>
      <c r="DB190" s="159">
        <v>0.99457203409189476</v>
      </c>
      <c r="DC190" s="159">
        <v>1.008</v>
      </c>
    </row>
    <row r="191" spans="1:109">
      <c r="A191" s="293" t="s">
        <v>650</v>
      </c>
      <c r="B191" s="293" t="s">
        <v>649</v>
      </c>
      <c r="C191" s="292" t="s">
        <v>546</v>
      </c>
      <c r="D191" s="292" t="s">
        <v>457</v>
      </c>
      <c r="E191" s="158">
        <v>0.76</v>
      </c>
      <c r="F191" s="155">
        <v>0.56299999999999994</v>
      </c>
      <c r="G191" s="157">
        <v>100</v>
      </c>
      <c r="H191" s="155">
        <v>0</v>
      </c>
      <c r="I191" s="290"/>
      <c r="J191" s="156">
        <v>1</v>
      </c>
      <c r="K191" s="155">
        <v>0</v>
      </c>
      <c r="L191" s="155">
        <v>0</v>
      </c>
      <c r="M191" s="290"/>
      <c r="N191" s="294"/>
      <c r="O191" s="290"/>
      <c r="P191" s="286">
        <v>0</v>
      </c>
      <c r="Q191" s="153">
        <v>0.05</v>
      </c>
      <c r="R191" s="153">
        <v>0.25</v>
      </c>
      <c r="S191" s="153">
        <v>0.5</v>
      </c>
      <c r="T191" s="290"/>
      <c r="U191" s="154">
        <v>0</v>
      </c>
      <c r="V191" s="153">
        <v>0</v>
      </c>
      <c r="W191" s="153">
        <v>0</v>
      </c>
      <c r="X191" s="153">
        <v>0</v>
      </c>
      <c r="Y191" s="290"/>
      <c r="Z191" s="154">
        <v>0.76</v>
      </c>
      <c r="AA191" s="153">
        <v>0.76</v>
      </c>
      <c r="AB191" s="153">
        <v>0.76</v>
      </c>
      <c r="AC191" s="153">
        <v>0.76</v>
      </c>
      <c r="AD191" s="153">
        <v>0.76</v>
      </c>
      <c r="AE191" s="153">
        <v>0.76</v>
      </c>
      <c r="AF191" s="153">
        <v>0.76</v>
      </c>
      <c r="AG191" s="290"/>
      <c r="AH191" s="289">
        <v>96</v>
      </c>
      <c r="AI191" s="288" t="s">
        <v>1074</v>
      </c>
      <c r="AJ191" s="286">
        <v>0</v>
      </c>
      <c r="AK191" s="286">
        <v>0</v>
      </c>
      <c r="AL191" s="286">
        <v>0</v>
      </c>
      <c r="AM191" s="286">
        <v>0</v>
      </c>
      <c r="AN191" s="286">
        <v>0</v>
      </c>
      <c r="AO191" s="286">
        <v>0</v>
      </c>
      <c r="AP191" s="286">
        <v>0</v>
      </c>
      <c r="AQ191" s="286">
        <v>0</v>
      </c>
      <c r="AR191" s="286">
        <v>0</v>
      </c>
      <c r="AS191" s="285">
        <v>0</v>
      </c>
      <c r="AT191" s="285">
        <v>0</v>
      </c>
      <c r="AU191" s="285">
        <v>0</v>
      </c>
      <c r="AV191" s="285">
        <v>0</v>
      </c>
      <c r="AW191" s="285">
        <v>0</v>
      </c>
      <c r="AX191" s="285">
        <v>0</v>
      </c>
      <c r="AY191" s="285">
        <v>0</v>
      </c>
      <c r="AZ191" s="285">
        <v>0</v>
      </c>
      <c r="BA191" s="285">
        <v>0</v>
      </c>
      <c r="BB191" s="286">
        <v>0</v>
      </c>
      <c r="BC191" s="286">
        <v>0</v>
      </c>
      <c r="BD191" s="286">
        <v>0</v>
      </c>
      <c r="BE191" s="286">
        <v>0</v>
      </c>
      <c r="BF191" s="286">
        <v>0</v>
      </c>
      <c r="BG191" s="286">
        <v>0</v>
      </c>
      <c r="BH191" s="286">
        <v>0</v>
      </c>
      <c r="BI191" s="286">
        <v>0</v>
      </c>
      <c r="BJ191" s="286">
        <v>0</v>
      </c>
      <c r="BK191" s="285">
        <v>0</v>
      </c>
      <c r="BL191" s="285">
        <v>0</v>
      </c>
      <c r="BM191" s="285">
        <v>0</v>
      </c>
      <c r="BN191" s="285">
        <v>0</v>
      </c>
      <c r="BO191" s="285">
        <v>0</v>
      </c>
      <c r="BP191" s="285">
        <v>0</v>
      </c>
      <c r="BQ191" s="285">
        <v>0</v>
      </c>
      <c r="BR191" s="285">
        <v>0</v>
      </c>
      <c r="BS191" s="285">
        <v>0</v>
      </c>
      <c r="BT191" s="160">
        <v>0.76026600605899441</v>
      </c>
      <c r="BU191" s="160">
        <v>0.76082098143936938</v>
      </c>
      <c r="BV191" s="160">
        <v>0.76171304705093568</v>
      </c>
      <c r="BW191" s="160">
        <v>0.76295305470277908</v>
      </c>
      <c r="BX191" s="160">
        <v>0.76436896056178383</v>
      </c>
      <c r="BY191" s="160">
        <v>0.76566424238088615</v>
      </c>
      <c r="BZ191" s="160">
        <v>0.76662992362007842</v>
      </c>
      <c r="CA191" s="160">
        <v>0.76724565089964725</v>
      </c>
      <c r="CB191" s="160">
        <v>0.76760000000000006</v>
      </c>
      <c r="CC191" s="159">
        <v>0.76399009088491621</v>
      </c>
      <c r="CD191" s="159">
        <v>0.77231472159053982</v>
      </c>
      <c r="CE191" s="159">
        <v>0.78569570576403536</v>
      </c>
      <c r="CF191" s="159">
        <v>0.80429582054168558</v>
      </c>
      <c r="CG191" s="159">
        <v>0.82553440842675696</v>
      </c>
      <c r="CH191" s="159">
        <v>0.84496363571329147</v>
      </c>
      <c r="CI191" s="159">
        <v>0.85944885430117646</v>
      </c>
      <c r="CJ191" s="159">
        <v>0.86868476349470836</v>
      </c>
      <c r="CK191" s="159">
        <v>0.87399999999999989</v>
      </c>
      <c r="CL191" s="160">
        <v>0.76798018176983229</v>
      </c>
      <c r="CM191" s="160">
        <v>0.78462944318107974</v>
      </c>
      <c r="CN191" s="160">
        <v>0.81139141152807071</v>
      </c>
      <c r="CO191" s="160">
        <v>0.84859164108337104</v>
      </c>
      <c r="CP191" s="160">
        <v>0.89106881685351402</v>
      </c>
      <c r="CQ191" s="160">
        <v>0.92992727142658305</v>
      </c>
      <c r="CR191" s="160">
        <v>0.95889770860235302</v>
      </c>
      <c r="CS191" s="160">
        <v>0.9773695269894167</v>
      </c>
      <c r="CT191" s="160">
        <v>0.9880000000000001</v>
      </c>
      <c r="CU191" s="159">
        <v>0.77064024235977646</v>
      </c>
      <c r="CV191" s="159">
        <v>0.79283925757477292</v>
      </c>
      <c r="CW191" s="159">
        <v>0.8285218820374276</v>
      </c>
      <c r="CX191" s="159">
        <v>0.87812218811116161</v>
      </c>
      <c r="CY191" s="159">
        <v>0.9347584224713521</v>
      </c>
      <c r="CZ191" s="159">
        <v>0.98656969523544402</v>
      </c>
      <c r="DA191" s="159">
        <v>1.0251969448031375</v>
      </c>
      <c r="DB191" s="159">
        <v>1.0498260359858889</v>
      </c>
      <c r="DC191" s="159">
        <v>1.0639999999999998</v>
      </c>
    </row>
    <row r="192" spans="1:109">
      <c r="A192" s="166" t="s">
        <v>648</v>
      </c>
      <c r="B192" s="166" t="s">
        <v>647</v>
      </c>
      <c r="C192" s="165" t="s">
        <v>543</v>
      </c>
      <c r="D192" s="165" t="s">
        <v>457</v>
      </c>
      <c r="E192" s="143">
        <v>0.6</v>
      </c>
      <c r="F192" s="145">
        <v>0.56299999999999994</v>
      </c>
      <c r="G192" s="144">
        <v>100</v>
      </c>
      <c r="H192" s="145">
        <v>0</v>
      </c>
      <c r="I192" s="161"/>
      <c r="J192" s="146">
        <v>1</v>
      </c>
      <c r="K192" s="145">
        <v>0</v>
      </c>
      <c r="L192" s="145">
        <v>0</v>
      </c>
      <c r="M192" s="161"/>
      <c r="N192" s="175"/>
      <c r="O192" s="161"/>
      <c r="P192" s="164">
        <v>0</v>
      </c>
      <c r="Q192" s="162">
        <v>0.05</v>
      </c>
      <c r="R192" s="162">
        <v>0.25</v>
      </c>
      <c r="S192" s="162">
        <v>0.5</v>
      </c>
      <c r="T192" s="161"/>
      <c r="U192" s="163">
        <v>0</v>
      </c>
      <c r="V192" s="162">
        <v>0</v>
      </c>
      <c r="W192" s="162">
        <v>0</v>
      </c>
      <c r="X192" s="162">
        <v>0</v>
      </c>
      <c r="Y192" s="161"/>
      <c r="Z192" s="163">
        <v>0.7</v>
      </c>
      <c r="AA192" s="162">
        <v>0.7</v>
      </c>
      <c r="AB192" s="162">
        <v>0.7</v>
      </c>
      <c r="AC192" s="162">
        <v>0.7</v>
      </c>
      <c r="AD192" s="162">
        <v>0.7</v>
      </c>
      <c r="AE192" s="162">
        <v>0.7</v>
      </c>
      <c r="AF192" s="162">
        <v>0.7</v>
      </c>
      <c r="AG192" s="161"/>
      <c r="AH192" s="289">
        <v>97</v>
      </c>
      <c r="AI192" s="288" t="s">
        <v>1075</v>
      </c>
      <c r="AJ192" s="286">
        <v>0</v>
      </c>
      <c r="AK192" s="286">
        <v>0</v>
      </c>
      <c r="AL192" s="286">
        <v>0</v>
      </c>
      <c r="AM192" s="286">
        <v>0</v>
      </c>
      <c r="AN192" s="286">
        <v>0</v>
      </c>
      <c r="AO192" s="286">
        <v>0</v>
      </c>
      <c r="AP192" s="286">
        <v>0</v>
      </c>
      <c r="AQ192" s="286">
        <v>0</v>
      </c>
      <c r="AR192" s="286">
        <v>0</v>
      </c>
      <c r="AS192" s="285">
        <v>0</v>
      </c>
      <c r="AT192" s="285">
        <v>0</v>
      </c>
      <c r="AU192" s="285">
        <v>0</v>
      </c>
      <c r="AV192" s="285">
        <v>0</v>
      </c>
      <c r="AW192" s="285">
        <v>0</v>
      </c>
      <c r="AX192" s="285">
        <v>0</v>
      </c>
      <c r="AY192" s="285">
        <v>0</v>
      </c>
      <c r="AZ192" s="285">
        <v>0</v>
      </c>
      <c r="BA192" s="285">
        <v>0</v>
      </c>
      <c r="BB192" s="286">
        <v>0</v>
      </c>
      <c r="BC192" s="286">
        <v>0</v>
      </c>
      <c r="BD192" s="286">
        <v>0</v>
      </c>
      <c r="BE192" s="286">
        <v>0</v>
      </c>
      <c r="BF192" s="286">
        <v>0</v>
      </c>
      <c r="BG192" s="286">
        <v>0</v>
      </c>
      <c r="BH192" s="286">
        <v>0</v>
      </c>
      <c r="BI192" s="286">
        <v>0</v>
      </c>
      <c r="BJ192" s="286">
        <v>0</v>
      </c>
      <c r="BK192" s="285">
        <v>0</v>
      </c>
      <c r="BL192" s="285">
        <v>0</v>
      </c>
      <c r="BM192" s="285">
        <v>0</v>
      </c>
      <c r="BN192" s="285">
        <v>0</v>
      </c>
      <c r="BO192" s="285">
        <v>0</v>
      </c>
      <c r="BP192" s="285">
        <v>0</v>
      </c>
      <c r="BQ192" s="285">
        <v>0</v>
      </c>
      <c r="BR192" s="285">
        <v>0</v>
      </c>
      <c r="BS192" s="285">
        <v>0</v>
      </c>
      <c r="BT192" s="160">
        <v>0.70024500558065272</v>
      </c>
      <c r="BU192" s="160">
        <v>0.70075616711520849</v>
      </c>
      <c r="BV192" s="160">
        <v>0.70157780649428281</v>
      </c>
      <c r="BW192" s="160">
        <v>0.70271991880519113</v>
      </c>
      <c r="BX192" s="160">
        <v>0.70402404262269558</v>
      </c>
      <c r="BY192" s="160">
        <v>0.70521706535081619</v>
      </c>
      <c r="BZ192" s="160">
        <v>0.70610650859744051</v>
      </c>
      <c r="CA192" s="160">
        <v>0.70667362582862236</v>
      </c>
      <c r="CB192" s="160">
        <v>0.70699999999999996</v>
      </c>
      <c r="CC192" s="159">
        <v>0.70367508370979115</v>
      </c>
      <c r="CD192" s="159">
        <v>0.71134250672812871</v>
      </c>
      <c r="CE192" s="159">
        <v>0.72366709741424307</v>
      </c>
      <c r="CF192" s="159">
        <v>0.74079878207786831</v>
      </c>
      <c r="CG192" s="159">
        <v>0.76036063934043396</v>
      </c>
      <c r="CH192" s="159">
        <v>0.77825598026224219</v>
      </c>
      <c r="CI192" s="159">
        <v>0.79159762896160979</v>
      </c>
      <c r="CJ192" s="159">
        <v>0.80010438742933654</v>
      </c>
      <c r="CK192" s="159">
        <v>0.80499999999999994</v>
      </c>
      <c r="CL192" s="160">
        <v>0.70735016741958234</v>
      </c>
      <c r="CM192" s="160">
        <v>0.72268501345625757</v>
      </c>
      <c r="CN192" s="160">
        <v>0.74733419482848618</v>
      </c>
      <c r="CO192" s="160">
        <v>0.78159756415573645</v>
      </c>
      <c r="CP192" s="160">
        <v>0.82072127868086819</v>
      </c>
      <c r="CQ192" s="160">
        <v>0.85651196052448431</v>
      </c>
      <c r="CR192" s="160">
        <v>0.88319525792321985</v>
      </c>
      <c r="CS192" s="160">
        <v>0.90020877485867323</v>
      </c>
      <c r="CT192" s="160">
        <v>0.90999999999999992</v>
      </c>
      <c r="CU192" s="159">
        <v>0.70980022322610981</v>
      </c>
      <c r="CV192" s="159">
        <v>0.73024668460834341</v>
      </c>
      <c r="CW192" s="159">
        <v>0.7631122597713148</v>
      </c>
      <c r="CX192" s="159">
        <v>0.80879675220764879</v>
      </c>
      <c r="CY192" s="159">
        <v>0.8609617049078242</v>
      </c>
      <c r="CZ192" s="159">
        <v>0.90868261403264572</v>
      </c>
      <c r="DA192" s="159">
        <v>0.94426034389762659</v>
      </c>
      <c r="DB192" s="159">
        <v>0.96694503314489766</v>
      </c>
      <c r="DC192" s="159">
        <v>0.97999999999999987</v>
      </c>
      <c r="DE192" s="215"/>
    </row>
    <row r="193" spans="1:107" ht="52" customHeight="1" thickBot="1">
      <c r="A193" s="306" t="s">
        <v>580</v>
      </c>
      <c r="B193" s="305" t="s">
        <v>370</v>
      </c>
      <c r="C193" s="305" t="s">
        <v>371</v>
      </c>
      <c r="D193" s="305" t="s">
        <v>372</v>
      </c>
      <c r="E193" s="305" t="s">
        <v>200</v>
      </c>
      <c r="F193" s="305" t="s">
        <v>373</v>
      </c>
      <c r="G193" s="305" t="s">
        <v>374</v>
      </c>
      <c r="H193" s="305" t="s">
        <v>375</v>
      </c>
      <c r="I193" s="290"/>
      <c r="J193" s="305" t="s">
        <v>376</v>
      </c>
      <c r="K193" s="305" t="s">
        <v>377</v>
      </c>
      <c r="L193" s="305" t="s">
        <v>378</v>
      </c>
      <c r="M193" s="305" t="s">
        <v>379</v>
      </c>
      <c r="N193" s="305" t="s">
        <v>400</v>
      </c>
      <c r="O193" s="294"/>
      <c r="P193" s="289" t="s">
        <v>403</v>
      </c>
      <c r="Q193" s="290"/>
      <c r="R193" s="290"/>
      <c r="S193" s="290"/>
      <c r="T193" s="290"/>
      <c r="U193" s="289" t="s">
        <v>403</v>
      </c>
      <c r="V193" s="290"/>
      <c r="W193" s="290"/>
      <c r="X193" s="290"/>
      <c r="Y193" s="290"/>
      <c r="Z193" s="289" t="s">
        <v>403</v>
      </c>
      <c r="AA193" s="290"/>
      <c r="AB193" s="290"/>
      <c r="AC193" s="290"/>
      <c r="AD193" s="290"/>
      <c r="AE193" s="290"/>
      <c r="AF193" s="290"/>
      <c r="AG193" s="290"/>
      <c r="AH193" s="289">
        <v>98</v>
      </c>
      <c r="AI193" s="288"/>
      <c r="AJ193" s="289" t="s">
        <v>403</v>
      </c>
      <c r="AK193" s="289" t="s">
        <v>403</v>
      </c>
      <c r="AL193" s="289" t="s">
        <v>403</v>
      </c>
      <c r="AM193" s="289" t="s">
        <v>403</v>
      </c>
      <c r="AN193" s="289" t="s">
        <v>403</v>
      </c>
      <c r="AO193" s="289" t="s">
        <v>403</v>
      </c>
      <c r="AP193" s="289" t="s">
        <v>403</v>
      </c>
      <c r="AQ193" s="289" t="s">
        <v>403</v>
      </c>
      <c r="AR193" s="289" t="s">
        <v>403</v>
      </c>
      <c r="AS193" s="296" t="s">
        <v>403</v>
      </c>
      <c r="AT193" s="296" t="s">
        <v>403</v>
      </c>
      <c r="AU193" s="296" t="s">
        <v>403</v>
      </c>
      <c r="AV193" s="296" t="s">
        <v>403</v>
      </c>
      <c r="AW193" s="296" t="s">
        <v>403</v>
      </c>
      <c r="AX193" s="296" t="s">
        <v>403</v>
      </c>
      <c r="AY193" s="296" t="s">
        <v>403</v>
      </c>
      <c r="AZ193" s="296" t="s">
        <v>403</v>
      </c>
      <c r="BA193" s="296" t="s">
        <v>403</v>
      </c>
      <c r="BB193" s="289" t="s">
        <v>403</v>
      </c>
      <c r="BC193" s="289" t="s">
        <v>403</v>
      </c>
      <c r="BD193" s="289" t="s">
        <v>403</v>
      </c>
      <c r="BE193" s="289" t="s">
        <v>403</v>
      </c>
      <c r="BF193" s="289" t="s">
        <v>403</v>
      </c>
      <c r="BG193" s="289" t="s">
        <v>403</v>
      </c>
      <c r="BH193" s="289" t="s">
        <v>403</v>
      </c>
      <c r="BI193" s="289" t="s">
        <v>403</v>
      </c>
      <c r="BJ193" s="289" t="s">
        <v>403</v>
      </c>
      <c r="BK193" s="296" t="s">
        <v>403</v>
      </c>
      <c r="BL193" s="296" t="s">
        <v>403</v>
      </c>
      <c r="BM193" s="296" t="s">
        <v>403</v>
      </c>
      <c r="BN193" s="296" t="s">
        <v>403</v>
      </c>
      <c r="BO193" s="296" t="s">
        <v>403</v>
      </c>
      <c r="BP193" s="296" t="s">
        <v>403</v>
      </c>
      <c r="BQ193" s="296" t="s">
        <v>403</v>
      </c>
      <c r="BR193" s="296" t="s">
        <v>403</v>
      </c>
      <c r="BS193" s="296" t="s">
        <v>403</v>
      </c>
      <c r="BT193" s="173"/>
      <c r="BU193" s="173"/>
      <c r="BV193" s="173"/>
      <c r="BW193" s="173"/>
      <c r="BX193" s="173"/>
      <c r="BY193" s="173"/>
      <c r="BZ193" s="173"/>
      <c r="CA193" s="173"/>
      <c r="CB193" s="173"/>
      <c r="CC193" s="174"/>
      <c r="CD193" s="174"/>
      <c r="CE193" s="174"/>
      <c r="CF193" s="174"/>
      <c r="CG193" s="174"/>
      <c r="CH193" s="174"/>
      <c r="CI193" s="174"/>
      <c r="CJ193" s="174"/>
      <c r="CK193" s="174"/>
      <c r="CL193" s="173"/>
      <c r="CM193" s="173"/>
      <c r="CN193" s="173"/>
      <c r="CO193" s="173"/>
      <c r="CP193" s="173"/>
      <c r="CQ193" s="173"/>
      <c r="CR193" s="173"/>
      <c r="CS193" s="173"/>
      <c r="CT193" s="173"/>
      <c r="CU193" s="173"/>
      <c r="CV193" s="173"/>
      <c r="CW193" s="173"/>
      <c r="CX193" s="173"/>
      <c r="CY193" s="173"/>
      <c r="CZ193" s="173"/>
      <c r="DA193" s="173"/>
      <c r="DB193" s="173"/>
      <c r="DC193" s="173"/>
    </row>
    <row r="194" spans="1:107">
      <c r="A194" s="299" t="s">
        <v>380</v>
      </c>
      <c r="B194" s="304" t="s">
        <v>521</v>
      </c>
      <c r="C194" s="303"/>
      <c r="D194" s="303"/>
      <c r="E194" s="302" t="s">
        <v>381</v>
      </c>
      <c r="F194" s="302" t="s">
        <v>382</v>
      </c>
      <c r="G194" s="300" t="s">
        <v>383</v>
      </c>
      <c r="H194" s="301" t="s">
        <v>384</v>
      </c>
      <c r="I194" s="290"/>
      <c r="J194" s="300" t="s">
        <v>385</v>
      </c>
      <c r="K194" s="300" t="s">
        <v>386</v>
      </c>
      <c r="L194" s="300" t="s">
        <v>386</v>
      </c>
      <c r="M194" s="294"/>
      <c r="N194" s="294"/>
      <c r="O194" s="294"/>
      <c r="P194" s="289" t="s">
        <v>403</v>
      </c>
      <c r="Q194" s="290"/>
      <c r="R194" s="290"/>
      <c r="S194" s="290"/>
      <c r="T194" s="290"/>
      <c r="U194" s="289" t="s">
        <v>403</v>
      </c>
      <c r="V194" s="290"/>
      <c r="W194" s="290"/>
      <c r="X194" s="290"/>
      <c r="Y194" s="290"/>
      <c r="Z194" s="289" t="s">
        <v>403</v>
      </c>
      <c r="AA194" s="290"/>
      <c r="AB194" s="290"/>
      <c r="AC194" s="290"/>
      <c r="AD194" s="290"/>
      <c r="AE194" s="290"/>
      <c r="AF194" s="290"/>
      <c r="AG194" s="290"/>
      <c r="AH194" s="289">
        <v>99</v>
      </c>
      <c r="AI194" s="288" t="s">
        <v>403</v>
      </c>
      <c r="AJ194" s="289" t="s">
        <v>403</v>
      </c>
      <c r="AK194" s="289" t="s">
        <v>403</v>
      </c>
      <c r="AL194" s="289" t="s">
        <v>403</v>
      </c>
      <c r="AM194" s="289" t="s">
        <v>403</v>
      </c>
      <c r="AN194" s="289" t="s">
        <v>403</v>
      </c>
      <c r="AO194" s="289" t="s">
        <v>403</v>
      </c>
      <c r="AP194" s="289" t="s">
        <v>403</v>
      </c>
      <c r="AQ194" s="289" t="s">
        <v>403</v>
      </c>
      <c r="AR194" s="289" t="s">
        <v>403</v>
      </c>
      <c r="AS194" s="296" t="s">
        <v>403</v>
      </c>
      <c r="AT194" s="296" t="s">
        <v>403</v>
      </c>
      <c r="AU194" s="296" t="s">
        <v>403</v>
      </c>
      <c r="AV194" s="296" t="s">
        <v>403</v>
      </c>
      <c r="AW194" s="296" t="s">
        <v>403</v>
      </c>
      <c r="AX194" s="296" t="s">
        <v>403</v>
      </c>
      <c r="AY194" s="296" t="s">
        <v>403</v>
      </c>
      <c r="AZ194" s="296" t="s">
        <v>403</v>
      </c>
      <c r="BA194" s="296" t="s">
        <v>403</v>
      </c>
      <c r="BB194" s="289" t="s">
        <v>403</v>
      </c>
      <c r="BC194" s="289" t="s">
        <v>403</v>
      </c>
      <c r="BD194" s="289" t="s">
        <v>403</v>
      </c>
      <c r="BE194" s="289" t="s">
        <v>403</v>
      </c>
      <c r="BF194" s="289" t="s">
        <v>403</v>
      </c>
      <c r="BG194" s="289" t="s">
        <v>403</v>
      </c>
      <c r="BH194" s="289" t="s">
        <v>403</v>
      </c>
      <c r="BI194" s="289" t="s">
        <v>403</v>
      </c>
      <c r="BJ194" s="289" t="s">
        <v>403</v>
      </c>
      <c r="BK194" s="296" t="s">
        <v>403</v>
      </c>
      <c r="BL194" s="296" t="s">
        <v>403</v>
      </c>
      <c r="BM194" s="296" t="s">
        <v>403</v>
      </c>
      <c r="BN194" s="296" t="s">
        <v>403</v>
      </c>
      <c r="BO194" s="296" t="s">
        <v>403</v>
      </c>
      <c r="BP194" s="296" t="s">
        <v>403</v>
      </c>
      <c r="BQ194" s="296" t="s">
        <v>403</v>
      </c>
      <c r="BR194" s="296" t="s">
        <v>403</v>
      </c>
      <c r="BS194" s="296" t="s">
        <v>403</v>
      </c>
      <c r="BT194" s="171"/>
      <c r="BU194" s="171"/>
      <c r="BV194" s="171"/>
      <c r="BW194" s="171"/>
      <c r="BX194" s="171"/>
      <c r="BY194" s="171"/>
      <c r="BZ194" s="171"/>
      <c r="CA194" s="171"/>
      <c r="CB194" s="171"/>
      <c r="CC194" s="172"/>
      <c r="CD194" s="172"/>
      <c r="CE194" s="172"/>
      <c r="CF194" s="172"/>
      <c r="CG194" s="172"/>
      <c r="CH194" s="172"/>
      <c r="CI194" s="172"/>
      <c r="CJ194" s="172"/>
      <c r="CK194" s="172"/>
      <c r="CL194" s="171"/>
      <c r="CM194" s="171"/>
      <c r="CN194" s="171"/>
      <c r="CO194" s="171"/>
      <c r="CP194" s="171"/>
      <c r="CQ194" s="171"/>
      <c r="CR194" s="171"/>
      <c r="CS194" s="171"/>
      <c r="CT194" s="171"/>
      <c r="CU194" s="171"/>
      <c r="CV194" s="171"/>
      <c r="CW194" s="171"/>
      <c r="CX194" s="171"/>
      <c r="CY194" s="171"/>
      <c r="CZ194" s="171"/>
      <c r="DA194" s="171"/>
      <c r="DB194" s="171"/>
      <c r="DC194" s="171"/>
    </row>
    <row r="195" spans="1:107">
      <c r="A195" s="299" t="s">
        <v>387</v>
      </c>
      <c r="B195" s="293"/>
      <c r="C195" s="298">
        <v>1</v>
      </c>
      <c r="D195" s="298">
        <v>2</v>
      </c>
      <c r="E195" s="298">
        <v>3</v>
      </c>
      <c r="F195" s="298">
        <v>4</v>
      </c>
      <c r="G195" s="298">
        <v>5</v>
      </c>
      <c r="H195" s="298">
        <v>6</v>
      </c>
      <c r="I195" s="290"/>
      <c r="J195" s="170"/>
      <c r="K195" s="297"/>
      <c r="L195" s="297"/>
      <c r="M195" s="294"/>
      <c r="N195" s="294"/>
      <c r="O195" s="294"/>
      <c r="P195" s="289" t="s">
        <v>403</v>
      </c>
      <c r="Q195" s="290"/>
      <c r="R195" s="290"/>
      <c r="S195" s="290"/>
      <c r="T195" s="290"/>
      <c r="U195" s="289" t="s">
        <v>403</v>
      </c>
      <c r="V195" s="290"/>
      <c r="W195" s="290"/>
      <c r="X195" s="290"/>
      <c r="Y195" s="290"/>
      <c r="Z195" s="289" t="s">
        <v>403</v>
      </c>
      <c r="AA195" s="290"/>
      <c r="AB195" s="290"/>
      <c r="AC195" s="290"/>
      <c r="AD195" s="290"/>
      <c r="AE195" s="290"/>
      <c r="AF195" s="290"/>
      <c r="AG195" s="290"/>
      <c r="AH195" s="289">
        <v>100</v>
      </c>
      <c r="AI195" s="288" t="s">
        <v>403</v>
      </c>
      <c r="AJ195" s="289" t="s">
        <v>403</v>
      </c>
      <c r="AK195" s="289" t="s">
        <v>403</v>
      </c>
      <c r="AL195" s="289" t="s">
        <v>403</v>
      </c>
      <c r="AM195" s="289" t="s">
        <v>403</v>
      </c>
      <c r="AN195" s="289" t="s">
        <v>403</v>
      </c>
      <c r="AO195" s="289" t="s">
        <v>403</v>
      </c>
      <c r="AP195" s="289" t="s">
        <v>403</v>
      </c>
      <c r="AQ195" s="289" t="s">
        <v>403</v>
      </c>
      <c r="AR195" s="289" t="s">
        <v>403</v>
      </c>
      <c r="AS195" s="296" t="s">
        <v>403</v>
      </c>
      <c r="AT195" s="296" t="s">
        <v>403</v>
      </c>
      <c r="AU195" s="296" t="s">
        <v>403</v>
      </c>
      <c r="AV195" s="296" t="s">
        <v>403</v>
      </c>
      <c r="AW195" s="296" t="s">
        <v>403</v>
      </c>
      <c r="AX195" s="296" t="s">
        <v>403</v>
      </c>
      <c r="AY195" s="296" t="s">
        <v>403</v>
      </c>
      <c r="AZ195" s="296" t="s">
        <v>403</v>
      </c>
      <c r="BA195" s="296" t="s">
        <v>403</v>
      </c>
      <c r="BB195" s="289" t="s">
        <v>403</v>
      </c>
      <c r="BC195" s="289" t="s">
        <v>403</v>
      </c>
      <c r="BD195" s="289" t="s">
        <v>403</v>
      </c>
      <c r="BE195" s="289" t="s">
        <v>403</v>
      </c>
      <c r="BF195" s="289" t="s">
        <v>403</v>
      </c>
      <c r="BG195" s="289" t="s">
        <v>403</v>
      </c>
      <c r="BH195" s="289" t="s">
        <v>403</v>
      </c>
      <c r="BI195" s="289" t="s">
        <v>403</v>
      </c>
      <c r="BJ195" s="289" t="s">
        <v>403</v>
      </c>
      <c r="BK195" s="296" t="s">
        <v>403</v>
      </c>
      <c r="BL195" s="296" t="s">
        <v>403</v>
      </c>
      <c r="BM195" s="296" t="s">
        <v>403</v>
      </c>
      <c r="BN195" s="296" t="s">
        <v>403</v>
      </c>
      <c r="BO195" s="296" t="s">
        <v>403</v>
      </c>
      <c r="BP195" s="296" t="s">
        <v>403</v>
      </c>
      <c r="BQ195" s="296" t="s">
        <v>403</v>
      </c>
      <c r="BR195" s="296" t="s">
        <v>403</v>
      </c>
      <c r="BS195" s="296" t="s">
        <v>403</v>
      </c>
      <c r="BT195" s="169"/>
      <c r="BU195" s="169"/>
      <c r="BV195" s="169"/>
      <c r="BW195" s="169"/>
      <c r="BX195" s="169"/>
      <c r="BY195" s="169"/>
      <c r="BZ195" s="169"/>
      <c r="CA195" s="169"/>
      <c r="CB195" s="169"/>
      <c r="CC195" s="159"/>
      <c r="CD195" s="159"/>
      <c r="CE195" s="159"/>
      <c r="CF195" s="159"/>
      <c r="CG195" s="159"/>
      <c r="CH195" s="159"/>
      <c r="CI195" s="159"/>
      <c r="CJ195" s="159"/>
      <c r="CK195" s="159"/>
      <c r="CL195" s="169"/>
      <c r="CM195" s="169"/>
      <c r="CN195" s="169"/>
      <c r="CO195" s="169"/>
      <c r="CP195" s="169"/>
      <c r="CQ195" s="169"/>
      <c r="CR195" s="169"/>
      <c r="CS195" s="169"/>
      <c r="CT195" s="169"/>
      <c r="CU195" s="169"/>
      <c r="CV195" s="169"/>
      <c r="CW195" s="169"/>
      <c r="CX195" s="169"/>
      <c r="CY195" s="169"/>
      <c r="CZ195" s="169"/>
      <c r="DA195" s="169"/>
      <c r="DB195" s="169"/>
      <c r="DC195" s="169"/>
    </row>
    <row r="196" spans="1:107">
      <c r="A196" s="293" t="s">
        <v>646</v>
      </c>
      <c r="B196" s="293" t="s">
        <v>645</v>
      </c>
      <c r="C196" s="292" t="s">
        <v>546</v>
      </c>
      <c r="D196" s="292" t="s">
        <v>456</v>
      </c>
      <c r="E196" s="158">
        <v>1</v>
      </c>
      <c r="F196" s="155">
        <v>0.79010000000000002</v>
      </c>
      <c r="G196" s="157">
        <v>100</v>
      </c>
      <c r="H196" s="155">
        <v>1.3318255815719531</v>
      </c>
      <c r="I196" s="290"/>
      <c r="J196" s="156">
        <v>1</v>
      </c>
      <c r="K196" s="155">
        <v>1.0522753920000001</v>
      </c>
      <c r="L196" s="155">
        <v>1.0522753920000001</v>
      </c>
      <c r="M196" s="294"/>
      <c r="N196" s="294">
        <v>1</v>
      </c>
      <c r="O196" s="294"/>
      <c r="P196" s="289" t="s">
        <v>403</v>
      </c>
      <c r="Q196" s="290"/>
      <c r="R196" s="290"/>
      <c r="S196" s="290"/>
      <c r="T196" s="290"/>
      <c r="U196" s="289" t="s">
        <v>403</v>
      </c>
      <c r="V196" s="290"/>
      <c r="W196" s="290"/>
      <c r="X196" s="290"/>
      <c r="Y196" s="290"/>
      <c r="Z196" s="154">
        <v>1</v>
      </c>
      <c r="AA196" s="153">
        <v>1</v>
      </c>
      <c r="AB196" s="153">
        <v>1</v>
      </c>
      <c r="AC196" s="153">
        <v>1</v>
      </c>
      <c r="AD196" s="153">
        <v>1</v>
      </c>
      <c r="AE196" s="153">
        <v>1</v>
      </c>
      <c r="AF196" s="153">
        <v>1</v>
      </c>
      <c r="AG196" s="290"/>
      <c r="AH196" s="289">
        <v>101</v>
      </c>
      <c r="AI196" s="288" t="s">
        <v>1076</v>
      </c>
      <c r="AJ196" s="289" t="s">
        <v>403</v>
      </c>
      <c r="AK196" s="289" t="s">
        <v>403</v>
      </c>
      <c r="AL196" s="289" t="s">
        <v>403</v>
      </c>
      <c r="AM196" s="289" t="s">
        <v>403</v>
      </c>
      <c r="AN196" s="289" t="s">
        <v>403</v>
      </c>
      <c r="AO196" s="289" t="s">
        <v>403</v>
      </c>
      <c r="AP196" s="289" t="s">
        <v>403</v>
      </c>
      <c r="AQ196" s="289" t="s">
        <v>403</v>
      </c>
      <c r="AR196" s="289" t="s">
        <v>403</v>
      </c>
      <c r="AS196" s="296" t="s">
        <v>403</v>
      </c>
      <c r="AT196" s="296" t="s">
        <v>403</v>
      </c>
      <c r="AU196" s="296" t="s">
        <v>403</v>
      </c>
      <c r="AV196" s="296" t="s">
        <v>403</v>
      </c>
      <c r="AW196" s="296" t="s">
        <v>403</v>
      </c>
      <c r="AX196" s="296" t="s">
        <v>403</v>
      </c>
      <c r="AY196" s="296" t="s">
        <v>403</v>
      </c>
      <c r="AZ196" s="296" t="s">
        <v>403</v>
      </c>
      <c r="BA196" s="296" t="s">
        <v>403</v>
      </c>
      <c r="BB196" s="289" t="s">
        <v>403</v>
      </c>
      <c r="BC196" s="289" t="s">
        <v>403</v>
      </c>
      <c r="BD196" s="289" t="s">
        <v>403</v>
      </c>
      <c r="BE196" s="289" t="s">
        <v>403</v>
      </c>
      <c r="BF196" s="289" t="s">
        <v>403</v>
      </c>
      <c r="BG196" s="289" t="s">
        <v>403</v>
      </c>
      <c r="BH196" s="289" t="s">
        <v>403</v>
      </c>
      <c r="BI196" s="289" t="s">
        <v>403</v>
      </c>
      <c r="BJ196" s="289" t="s">
        <v>403</v>
      </c>
      <c r="BT196" s="380">
        <v>2.100047834166393E-4</v>
      </c>
      <c r="BU196" s="380">
        <v>6.4814324160736043E-4</v>
      </c>
      <c r="BV196" s="380">
        <v>1.3524055665281763E-3</v>
      </c>
      <c r="BW196" s="380">
        <v>2.3313589758781881E-3</v>
      </c>
      <c r="BX196" s="380">
        <v>3.4491793908819485E-3</v>
      </c>
      <c r="BY196" s="380">
        <v>4.4717703006995546E-3</v>
      </c>
      <c r="BZ196" s="380">
        <v>5.2341502263777125E-3</v>
      </c>
      <c r="CA196" s="380">
        <v>5.7202507102478081E-3</v>
      </c>
      <c r="CB196" s="380">
        <v>6.0000000000000001E-3</v>
      </c>
      <c r="CC196" s="380">
        <v>4.0740927982828032E-3</v>
      </c>
      <c r="CD196" s="380">
        <v>1.2573978887182794E-2</v>
      </c>
      <c r="CE196" s="380">
        <v>2.6236667990646622E-2</v>
      </c>
      <c r="CF196" s="380">
        <v>4.5228364132036854E-2</v>
      </c>
      <c r="CG196" s="380">
        <v>6.6914080183109806E-2</v>
      </c>
      <c r="CH196" s="380">
        <v>8.675234383357136E-2</v>
      </c>
      <c r="CI196" s="380">
        <v>0.10154251439172762</v>
      </c>
      <c r="CJ196" s="380">
        <v>0.1109728637788075</v>
      </c>
      <c r="CK196" s="380">
        <v>0.11640000000000002</v>
      </c>
      <c r="CL196" s="380">
        <v>1.2679038798779598E-2</v>
      </c>
      <c r="CM196" s="380">
        <v>3.9131648212044387E-2</v>
      </c>
      <c r="CN196" s="380">
        <v>8.1651486079138635E-2</v>
      </c>
      <c r="CO196" s="380">
        <v>0.14075579816864561</v>
      </c>
      <c r="CP196" s="380">
        <v>0.20824420572449764</v>
      </c>
      <c r="CQ196" s="380">
        <v>0.26998313190473561</v>
      </c>
      <c r="CR196" s="380">
        <v>0.31601181991755439</v>
      </c>
      <c r="CS196" s="380">
        <v>0.34536013663121146</v>
      </c>
      <c r="CT196" s="380">
        <v>0.36225000000000002</v>
      </c>
      <c r="CU196" s="380">
        <v>1.6905385065039465E-2</v>
      </c>
      <c r="CV196" s="380">
        <v>5.2175530949392514E-2</v>
      </c>
      <c r="CW196" s="380">
        <v>0.10886864810551819</v>
      </c>
      <c r="CX196" s="380">
        <v>0.18767439755819415</v>
      </c>
      <c r="CY196" s="380">
        <v>0.27765894096599686</v>
      </c>
      <c r="CZ196" s="380">
        <v>0.35997750920631416</v>
      </c>
      <c r="DA196" s="380">
        <v>0.42134909322340586</v>
      </c>
      <c r="DB196" s="380">
        <v>0.46048018217494863</v>
      </c>
      <c r="DC196" s="380">
        <v>0.48300000000000004</v>
      </c>
    </row>
    <row r="197" spans="1:107">
      <c r="A197" s="293" t="s">
        <v>644</v>
      </c>
      <c r="B197" s="293" t="s">
        <v>643</v>
      </c>
      <c r="C197" s="292" t="s">
        <v>546</v>
      </c>
      <c r="D197" s="292" t="s">
        <v>455</v>
      </c>
      <c r="E197" s="158">
        <v>0.05</v>
      </c>
      <c r="F197" s="155">
        <v>0.7833</v>
      </c>
      <c r="G197" s="157">
        <v>100</v>
      </c>
      <c r="H197" s="155">
        <v>3.8382498659517435E-2</v>
      </c>
      <c r="I197" s="290"/>
      <c r="J197" s="156">
        <v>1</v>
      </c>
      <c r="K197" s="155">
        <v>0.60130022400000005</v>
      </c>
      <c r="L197" s="155">
        <v>3.0065011200000005E-2</v>
      </c>
      <c r="M197" s="290"/>
      <c r="N197" s="294"/>
      <c r="O197" s="290"/>
      <c r="P197" s="289" t="s">
        <v>403</v>
      </c>
      <c r="Q197" s="290"/>
      <c r="R197" s="290"/>
      <c r="S197" s="290"/>
      <c r="T197" s="290"/>
      <c r="U197" s="289" t="s">
        <v>403</v>
      </c>
      <c r="V197" s="290"/>
      <c r="W197" s="290"/>
      <c r="X197" s="290"/>
      <c r="Y197" s="290"/>
      <c r="Z197" s="154">
        <v>0.05</v>
      </c>
      <c r="AA197" s="153">
        <v>0.05</v>
      </c>
      <c r="AB197" s="153">
        <v>0.05</v>
      </c>
      <c r="AC197" s="153">
        <v>0.05</v>
      </c>
      <c r="AD197" s="153">
        <v>0.05</v>
      </c>
      <c r="AE197" s="153">
        <v>0.05</v>
      </c>
      <c r="AF197" s="153">
        <v>0.05</v>
      </c>
      <c r="AG197" s="290"/>
      <c r="AH197" s="289">
        <v>102</v>
      </c>
      <c r="AI197" s="288"/>
      <c r="AJ197" s="289" t="s">
        <v>403</v>
      </c>
      <c r="AK197" s="289" t="s">
        <v>403</v>
      </c>
      <c r="AL197" s="289" t="s">
        <v>403</v>
      </c>
      <c r="AM197" s="289" t="s">
        <v>403</v>
      </c>
      <c r="AN197" s="289" t="s">
        <v>403</v>
      </c>
      <c r="AO197" s="289" t="s">
        <v>403</v>
      </c>
      <c r="AP197" s="289" t="s">
        <v>403</v>
      </c>
      <c r="AQ197" s="289" t="s">
        <v>403</v>
      </c>
      <c r="AR197" s="289" t="s">
        <v>403</v>
      </c>
      <c r="AS197" s="296" t="s">
        <v>403</v>
      </c>
      <c r="AT197" s="296" t="s">
        <v>403</v>
      </c>
      <c r="AU197" s="296" t="s">
        <v>403</v>
      </c>
      <c r="AV197" s="296" t="s">
        <v>403</v>
      </c>
      <c r="AW197" s="296" t="s">
        <v>403</v>
      </c>
      <c r="AX197" s="296" t="s">
        <v>403</v>
      </c>
      <c r="AY197" s="296" t="s">
        <v>403</v>
      </c>
      <c r="AZ197" s="296" t="s">
        <v>403</v>
      </c>
      <c r="BA197" s="296" t="s">
        <v>403</v>
      </c>
      <c r="BB197" s="289" t="s">
        <v>403</v>
      </c>
      <c r="BC197" s="289" t="s">
        <v>403</v>
      </c>
      <c r="BD197" s="289" t="s">
        <v>403</v>
      </c>
      <c r="BE197" s="289" t="s">
        <v>403</v>
      </c>
      <c r="BF197" s="289" t="s">
        <v>403</v>
      </c>
      <c r="BG197" s="289" t="s">
        <v>403</v>
      </c>
      <c r="BH197" s="289" t="s">
        <v>403</v>
      </c>
      <c r="BI197" s="289" t="s">
        <v>403</v>
      </c>
      <c r="BJ197" s="289" t="s">
        <v>403</v>
      </c>
      <c r="BT197" s="160"/>
      <c r="BU197" s="160"/>
      <c r="BV197" s="160"/>
      <c r="BW197" s="160"/>
      <c r="BX197" s="160"/>
      <c r="BY197" s="160"/>
      <c r="BZ197" s="160"/>
      <c r="CA197" s="160"/>
      <c r="CB197" s="160"/>
      <c r="CC197" s="159"/>
      <c r="CD197" s="159"/>
      <c r="CE197" s="159"/>
      <c r="CF197" s="159"/>
      <c r="CG197" s="159"/>
      <c r="CH197" s="159"/>
      <c r="CI197" s="159"/>
      <c r="CJ197" s="159"/>
      <c r="CK197" s="159"/>
      <c r="CL197" s="160"/>
      <c r="CM197" s="160"/>
      <c r="CN197" s="160"/>
      <c r="CO197" s="160"/>
      <c r="CP197" s="160"/>
      <c r="CQ197" s="160"/>
      <c r="CR197" s="160"/>
      <c r="CS197" s="160"/>
      <c r="CT197" s="160"/>
      <c r="CU197" s="159"/>
      <c r="CV197" s="159"/>
      <c r="CW197" s="159"/>
      <c r="CX197" s="159"/>
      <c r="CY197" s="159"/>
      <c r="CZ197" s="159"/>
      <c r="DA197" s="159"/>
      <c r="DB197" s="159"/>
      <c r="DC197" s="159"/>
    </row>
    <row r="198" spans="1:107">
      <c r="A198" s="293" t="s">
        <v>642</v>
      </c>
      <c r="B198" s="293" t="s">
        <v>641</v>
      </c>
      <c r="C198" s="292" t="s">
        <v>546</v>
      </c>
      <c r="D198" s="292" t="s">
        <v>454</v>
      </c>
      <c r="E198" s="158">
        <v>0.3</v>
      </c>
      <c r="F198" s="155">
        <v>0.60640000000000005</v>
      </c>
      <c r="G198" s="157">
        <v>100</v>
      </c>
      <c r="H198" s="155">
        <v>0.3718462796833773</v>
      </c>
      <c r="I198" s="290"/>
      <c r="J198" s="156">
        <v>1</v>
      </c>
      <c r="K198" s="155">
        <v>0.75162528000000006</v>
      </c>
      <c r="L198" s="155">
        <v>0.22548758400000002</v>
      </c>
      <c r="M198" s="290"/>
      <c r="N198" s="294"/>
      <c r="O198" s="290"/>
      <c r="P198" s="289" t="s">
        <v>403</v>
      </c>
      <c r="Q198" s="290"/>
      <c r="R198" s="290"/>
      <c r="S198" s="290"/>
      <c r="T198" s="290"/>
      <c r="U198" s="289" t="s">
        <v>403</v>
      </c>
      <c r="V198" s="290"/>
      <c r="W198" s="290"/>
      <c r="X198" s="290"/>
      <c r="Y198" s="290"/>
      <c r="Z198" s="154">
        <v>0.3</v>
      </c>
      <c r="AA198" s="153">
        <v>0.3</v>
      </c>
      <c r="AB198" s="153">
        <v>0.3</v>
      </c>
      <c r="AC198" s="153">
        <v>0.3</v>
      </c>
      <c r="AD198" s="153">
        <v>0.3</v>
      </c>
      <c r="AE198" s="153">
        <v>0.3</v>
      </c>
      <c r="AF198" s="153">
        <v>0.3</v>
      </c>
      <c r="AG198" s="290"/>
      <c r="AH198" s="289">
        <v>103</v>
      </c>
      <c r="AI198" s="288"/>
      <c r="AJ198" s="289" t="s">
        <v>403</v>
      </c>
      <c r="AK198" s="289" t="s">
        <v>403</v>
      </c>
      <c r="AL198" s="289" t="s">
        <v>919</v>
      </c>
      <c r="AM198" s="289"/>
      <c r="AN198" s="289"/>
      <c r="AO198" s="289" t="s">
        <v>920</v>
      </c>
      <c r="AP198" s="289" t="s">
        <v>403</v>
      </c>
      <c r="AQ198" s="289" t="s">
        <v>403</v>
      </c>
      <c r="AR198" s="289" t="s">
        <v>403</v>
      </c>
      <c r="AS198" s="296" t="s">
        <v>403</v>
      </c>
      <c r="AT198" s="296" t="s">
        <v>403</v>
      </c>
      <c r="AU198" s="296" t="s">
        <v>403</v>
      </c>
      <c r="AV198" s="296" t="s">
        <v>403</v>
      </c>
      <c r="AW198" s="296" t="s">
        <v>403</v>
      </c>
      <c r="AX198" s="296" t="s">
        <v>403</v>
      </c>
      <c r="AY198" s="296" t="s">
        <v>403</v>
      </c>
      <c r="AZ198" s="296" t="s">
        <v>403</v>
      </c>
      <c r="BA198" s="296" t="s">
        <v>403</v>
      </c>
      <c r="BB198" s="289" t="s">
        <v>403</v>
      </c>
      <c r="BC198" s="289" t="s">
        <v>403</v>
      </c>
      <c r="BD198" s="289" t="s">
        <v>403</v>
      </c>
      <c r="BE198" s="289" t="s">
        <v>403</v>
      </c>
      <c r="BF198" s="289" t="s">
        <v>403</v>
      </c>
      <c r="BG198" s="289" t="s">
        <v>403</v>
      </c>
      <c r="BH198" s="289" t="s">
        <v>403</v>
      </c>
      <c r="BI198" s="289" t="s">
        <v>403</v>
      </c>
      <c r="BJ198" s="289" t="s">
        <v>403</v>
      </c>
      <c r="BT198" s="160"/>
      <c r="BU198" s="160"/>
      <c r="BV198" s="160"/>
      <c r="BW198" s="160"/>
      <c r="BX198" s="160"/>
      <c r="BY198" s="160"/>
      <c r="BZ198" s="160"/>
      <c r="CA198" s="160"/>
      <c r="CB198" s="160"/>
      <c r="CC198" s="159"/>
      <c r="CD198" s="159"/>
      <c r="CE198" s="159"/>
      <c r="CF198" s="159"/>
      <c r="CG198" s="159"/>
      <c r="CH198" s="159"/>
      <c r="CI198" s="159"/>
      <c r="CJ198" s="159"/>
      <c r="CK198" s="159"/>
      <c r="CL198" s="160"/>
      <c r="CM198" s="160"/>
      <c r="CN198" s="160"/>
      <c r="CO198" s="160"/>
      <c r="CP198" s="160"/>
      <c r="CQ198" s="160"/>
      <c r="CR198" s="160"/>
      <c r="CS198" s="160"/>
      <c r="CT198" s="160"/>
      <c r="CU198" s="159"/>
      <c r="CV198" s="159"/>
      <c r="CW198" s="159"/>
      <c r="CX198" s="159"/>
      <c r="CY198" s="159"/>
      <c r="CZ198" s="159"/>
      <c r="DA198" s="159"/>
      <c r="DB198" s="159"/>
      <c r="DC198" s="159"/>
    </row>
    <row r="199" spans="1:107">
      <c r="A199" s="293" t="s">
        <v>640</v>
      </c>
      <c r="B199" s="293" t="s">
        <v>639</v>
      </c>
      <c r="C199" s="292" t="s">
        <v>546</v>
      </c>
      <c r="D199" s="292" t="s">
        <v>453</v>
      </c>
      <c r="E199" s="158">
        <v>2</v>
      </c>
      <c r="F199" s="155">
        <v>0.83289999999999997</v>
      </c>
      <c r="G199" s="157">
        <v>100</v>
      </c>
      <c r="H199" s="155">
        <v>8.3022602665385996</v>
      </c>
      <c r="I199" s="290"/>
      <c r="J199" s="156">
        <v>1</v>
      </c>
      <c r="K199" s="155">
        <v>3.4574762880000001</v>
      </c>
      <c r="L199" s="155">
        <v>6.9149525760000001</v>
      </c>
      <c r="M199" s="290"/>
      <c r="N199" s="294"/>
      <c r="O199" s="290"/>
      <c r="P199" s="289" t="s">
        <v>403</v>
      </c>
      <c r="Q199" s="290"/>
      <c r="R199" s="290"/>
      <c r="S199" s="290"/>
      <c r="T199" s="290"/>
      <c r="U199" s="289" t="s">
        <v>403</v>
      </c>
      <c r="V199" s="290"/>
      <c r="W199" s="290"/>
      <c r="X199" s="290"/>
      <c r="Y199" s="290"/>
      <c r="Z199" s="154">
        <v>2</v>
      </c>
      <c r="AA199" s="153">
        <v>2</v>
      </c>
      <c r="AB199" s="153">
        <v>2</v>
      </c>
      <c r="AC199" s="153">
        <v>2</v>
      </c>
      <c r="AD199" s="153">
        <v>2</v>
      </c>
      <c r="AE199" s="153">
        <v>2</v>
      </c>
      <c r="AF199" s="153">
        <v>2</v>
      </c>
      <c r="AG199" s="290"/>
      <c r="AH199" s="289">
        <v>104</v>
      </c>
      <c r="AI199" s="288"/>
      <c r="AJ199" s="289" t="s">
        <v>403</v>
      </c>
      <c r="AK199" s="289" t="s">
        <v>403</v>
      </c>
      <c r="AL199" s="289">
        <v>0.66786111111111102</v>
      </c>
      <c r="AM199" s="289" t="s">
        <v>403</v>
      </c>
      <c r="AN199" s="289" t="s">
        <v>403</v>
      </c>
      <c r="AO199" s="289" t="s">
        <v>403</v>
      </c>
      <c r="AP199" s="289" t="s">
        <v>403</v>
      </c>
      <c r="AQ199" s="289" t="s">
        <v>403</v>
      </c>
      <c r="AR199" s="289" t="s">
        <v>403</v>
      </c>
      <c r="AS199" s="296" t="s">
        <v>403</v>
      </c>
      <c r="AT199" s="296" t="s">
        <v>403</v>
      </c>
      <c r="AU199" s="296" t="s">
        <v>403</v>
      </c>
      <c r="AV199" s="296" t="s">
        <v>403</v>
      </c>
      <c r="AW199" s="296" t="s">
        <v>403</v>
      </c>
      <c r="AX199" s="296" t="s">
        <v>403</v>
      </c>
      <c r="AY199" s="296" t="s">
        <v>403</v>
      </c>
      <c r="AZ199" s="296" t="s">
        <v>403</v>
      </c>
      <c r="BA199" s="296" t="s">
        <v>403</v>
      </c>
      <c r="BB199" s="289" t="s">
        <v>403</v>
      </c>
      <c r="BC199" s="289" t="s">
        <v>403</v>
      </c>
      <c r="BD199" s="289" t="s">
        <v>403</v>
      </c>
      <c r="BE199" s="289" t="s">
        <v>403</v>
      </c>
      <c r="BF199" s="289" t="s">
        <v>403</v>
      </c>
      <c r="BG199" s="289" t="s">
        <v>403</v>
      </c>
      <c r="BH199" s="289" t="s">
        <v>403</v>
      </c>
      <c r="BI199" s="289" t="s">
        <v>403</v>
      </c>
      <c r="BJ199" s="289" t="s">
        <v>403</v>
      </c>
      <c r="BK199" s="296" t="s">
        <v>403</v>
      </c>
      <c r="BL199" s="296" t="s">
        <v>403</v>
      </c>
      <c r="BM199" s="296" t="s">
        <v>403</v>
      </c>
      <c r="BN199" s="296" t="s">
        <v>403</v>
      </c>
      <c r="BO199" s="296" t="s">
        <v>403</v>
      </c>
      <c r="BP199" s="296" t="s">
        <v>403</v>
      </c>
      <c r="BQ199" s="296" t="s">
        <v>403</v>
      </c>
      <c r="BR199" s="296" t="s">
        <v>403</v>
      </c>
      <c r="BS199" s="296" t="s">
        <v>403</v>
      </c>
      <c r="BT199" s="160"/>
      <c r="BU199" s="160"/>
      <c r="BV199" s="160"/>
      <c r="BW199" s="160"/>
      <c r="BX199" s="160"/>
      <c r="BY199" s="160"/>
      <c r="BZ199" s="160"/>
      <c r="CA199" s="160"/>
      <c r="CB199" s="160"/>
      <c r="CC199" s="159"/>
      <c r="CD199" s="159"/>
      <c r="CE199" s="159"/>
      <c r="CF199" s="159"/>
      <c r="CG199" s="159"/>
      <c r="CH199" s="159"/>
      <c r="CI199" s="159"/>
      <c r="CJ199" s="159"/>
      <c r="CK199" s="159"/>
      <c r="CL199" s="160"/>
      <c r="CM199" s="160"/>
      <c r="CN199" s="160"/>
      <c r="CO199" s="160"/>
      <c r="CP199" s="160"/>
      <c r="CQ199" s="160"/>
      <c r="CR199" s="160"/>
      <c r="CS199" s="160"/>
      <c r="CT199" s="160"/>
      <c r="CU199" s="159"/>
      <c r="CV199" s="159"/>
      <c r="CW199" s="159"/>
      <c r="CX199" s="159"/>
      <c r="CY199" s="159"/>
      <c r="CZ199" s="159"/>
      <c r="DA199" s="159"/>
      <c r="DB199" s="159"/>
      <c r="DC199" s="159"/>
    </row>
    <row r="200" spans="1:107">
      <c r="A200" s="293" t="s">
        <v>638</v>
      </c>
      <c r="B200" s="293" t="s">
        <v>637</v>
      </c>
      <c r="C200" s="292" t="s">
        <v>546</v>
      </c>
      <c r="D200" s="292" t="s">
        <v>452</v>
      </c>
      <c r="E200" s="158">
        <v>0.9</v>
      </c>
      <c r="F200" s="155">
        <v>0.60340000000000005</v>
      </c>
      <c r="G200" s="157">
        <v>100</v>
      </c>
      <c r="H200" s="155">
        <v>1.345302125290023</v>
      </c>
      <c r="I200" s="290"/>
      <c r="J200" s="156">
        <v>1</v>
      </c>
      <c r="K200" s="155">
        <v>0.90195033599999996</v>
      </c>
      <c r="L200" s="155">
        <v>0.81175530239999993</v>
      </c>
      <c r="M200" s="290"/>
      <c r="N200" s="294"/>
      <c r="O200" s="290"/>
      <c r="P200" s="289" t="s">
        <v>403</v>
      </c>
      <c r="Q200" s="290"/>
      <c r="R200" s="290"/>
      <c r="S200" s="290"/>
      <c r="T200" s="290"/>
      <c r="U200" s="289" t="s">
        <v>403</v>
      </c>
      <c r="V200" s="290"/>
      <c r="W200" s="290"/>
      <c r="X200" s="290"/>
      <c r="Y200" s="290"/>
      <c r="Z200" s="154">
        <v>0.9</v>
      </c>
      <c r="AA200" s="153">
        <v>0.9</v>
      </c>
      <c r="AB200" s="153">
        <v>0.9</v>
      </c>
      <c r="AC200" s="153">
        <v>0.9</v>
      </c>
      <c r="AD200" s="153">
        <v>0.9</v>
      </c>
      <c r="AE200" s="153">
        <v>0.9</v>
      </c>
      <c r="AF200" s="153">
        <v>0.9</v>
      </c>
      <c r="AG200" s="290"/>
      <c r="AH200" s="289">
        <v>105</v>
      </c>
      <c r="AI200" s="288"/>
      <c r="AJ200" s="289" t="s">
        <v>403</v>
      </c>
      <c r="AK200" s="289" t="s">
        <v>403</v>
      </c>
      <c r="AL200" s="289" t="s">
        <v>403</v>
      </c>
      <c r="AM200" s="289" t="s">
        <v>403</v>
      </c>
      <c r="AN200" s="289" t="s">
        <v>403</v>
      </c>
      <c r="AO200" s="289" t="s">
        <v>403</v>
      </c>
      <c r="AP200" s="289" t="s">
        <v>403</v>
      </c>
      <c r="AQ200" s="289" t="s">
        <v>403</v>
      </c>
      <c r="AR200" s="289" t="s">
        <v>403</v>
      </c>
      <c r="AS200" s="296" t="s">
        <v>403</v>
      </c>
      <c r="AT200" s="296" t="s">
        <v>403</v>
      </c>
      <c r="AU200" s="296" t="s">
        <v>403</v>
      </c>
      <c r="AV200" s="296" t="s">
        <v>403</v>
      </c>
      <c r="AW200" s="296" t="s">
        <v>403</v>
      </c>
      <c r="AX200" s="296" t="s">
        <v>403</v>
      </c>
      <c r="AY200" s="296" t="s">
        <v>403</v>
      </c>
      <c r="AZ200" s="296" t="s">
        <v>403</v>
      </c>
      <c r="BA200" s="296" t="s">
        <v>403</v>
      </c>
      <c r="BB200" s="289" t="s">
        <v>403</v>
      </c>
      <c r="BC200" s="289" t="s">
        <v>403</v>
      </c>
      <c r="BD200" s="289" t="s">
        <v>403</v>
      </c>
      <c r="BE200" s="289" t="s">
        <v>403</v>
      </c>
      <c r="BF200" s="289" t="s">
        <v>403</v>
      </c>
      <c r="BG200" s="289" t="s">
        <v>403</v>
      </c>
      <c r="BH200" s="289" t="s">
        <v>403</v>
      </c>
      <c r="BI200" s="289" t="s">
        <v>403</v>
      </c>
      <c r="BJ200" s="289" t="s">
        <v>403</v>
      </c>
      <c r="BK200" s="296" t="s">
        <v>403</v>
      </c>
      <c r="BL200" s="296" t="s">
        <v>403</v>
      </c>
      <c r="BM200" s="296" t="s">
        <v>403</v>
      </c>
      <c r="BN200" s="296" t="s">
        <v>403</v>
      </c>
      <c r="BO200" s="296" t="s">
        <v>403</v>
      </c>
      <c r="BP200" s="296" t="s">
        <v>403</v>
      </c>
      <c r="BQ200" s="296" t="s">
        <v>403</v>
      </c>
      <c r="BR200" s="296" t="s">
        <v>403</v>
      </c>
      <c r="BS200" s="296" t="s">
        <v>403</v>
      </c>
      <c r="BT200" s="160"/>
      <c r="BU200" s="160"/>
      <c r="BV200" s="160"/>
      <c r="BW200" s="160"/>
      <c r="BX200" s="160"/>
      <c r="BY200" s="160"/>
      <c r="BZ200" s="160"/>
      <c r="CA200" s="160"/>
      <c r="CB200" s="160"/>
      <c r="CC200" s="159"/>
      <c r="CD200" s="159"/>
      <c r="CE200" s="159"/>
      <c r="CF200" s="159"/>
      <c r="CG200" s="159"/>
      <c r="CH200" s="159"/>
      <c r="CI200" s="159"/>
      <c r="CJ200" s="159"/>
      <c r="CK200" s="159"/>
      <c r="CL200" s="160"/>
      <c r="CM200" s="160"/>
      <c r="CN200" s="160"/>
      <c r="CO200" s="160"/>
      <c r="CP200" s="160"/>
      <c r="CQ200" s="160"/>
      <c r="CR200" s="160"/>
      <c r="CS200" s="160"/>
      <c r="CT200" s="160"/>
      <c r="CU200" s="159"/>
      <c r="CV200" s="159"/>
      <c r="CW200" s="159"/>
      <c r="CX200" s="159"/>
      <c r="CY200" s="159"/>
      <c r="CZ200" s="159"/>
      <c r="DA200" s="159"/>
      <c r="DB200" s="159"/>
      <c r="DC200" s="159"/>
    </row>
    <row r="201" spans="1:107">
      <c r="A201" s="293" t="s">
        <v>636</v>
      </c>
      <c r="B201" s="293" t="s">
        <v>635</v>
      </c>
      <c r="C201" s="292" t="s">
        <v>546</v>
      </c>
      <c r="D201" s="292" t="s">
        <v>451</v>
      </c>
      <c r="E201" s="158">
        <v>0.8</v>
      </c>
      <c r="F201" s="155">
        <v>0.60940000000000005</v>
      </c>
      <c r="G201" s="157">
        <v>100</v>
      </c>
      <c r="H201" s="155">
        <v>5.525568189038399</v>
      </c>
      <c r="I201" s="290"/>
      <c r="J201" s="156">
        <v>1</v>
      </c>
      <c r="K201" s="155">
        <v>4.2091015680000003</v>
      </c>
      <c r="L201" s="155">
        <v>3.3672812544000004</v>
      </c>
      <c r="M201" s="290"/>
      <c r="N201" s="294"/>
      <c r="O201" s="290"/>
      <c r="P201" s="289" t="s">
        <v>403</v>
      </c>
      <c r="Q201" s="290"/>
      <c r="R201" s="290"/>
      <c r="S201" s="290"/>
      <c r="T201" s="290"/>
      <c r="U201" s="289" t="s">
        <v>403</v>
      </c>
      <c r="V201" s="290"/>
      <c r="W201" s="290"/>
      <c r="X201" s="290"/>
      <c r="Y201" s="290"/>
      <c r="Z201" s="154">
        <v>0.8</v>
      </c>
      <c r="AA201" s="153">
        <v>0.8</v>
      </c>
      <c r="AB201" s="153">
        <v>0.8</v>
      </c>
      <c r="AC201" s="153">
        <v>0.8</v>
      </c>
      <c r="AD201" s="153">
        <v>0.8</v>
      </c>
      <c r="AE201" s="153">
        <v>0.8</v>
      </c>
      <c r="AF201" s="153">
        <v>0.8</v>
      </c>
      <c r="AG201" s="290"/>
      <c r="AH201" s="289">
        <v>106</v>
      </c>
      <c r="AI201" s="288"/>
      <c r="AJ201" s="289" t="s">
        <v>403</v>
      </c>
      <c r="AK201" s="289" t="s">
        <v>403</v>
      </c>
      <c r="AM201" s="289" t="s">
        <v>403</v>
      </c>
      <c r="AN201" s="289" t="s">
        <v>403</v>
      </c>
      <c r="AO201" s="289" t="s">
        <v>403</v>
      </c>
      <c r="AP201" s="289" t="s">
        <v>403</v>
      </c>
      <c r="AQ201" s="289" t="s">
        <v>403</v>
      </c>
      <c r="AR201" s="289" t="s">
        <v>403</v>
      </c>
      <c r="AS201" s="296" t="s">
        <v>403</v>
      </c>
      <c r="AT201" s="296" t="s">
        <v>403</v>
      </c>
      <c r="AU201" s="296" t="s">
        <v>403</v>
      </c>
      <c r="AV201" s="296" t="s">
        <v>403</v>
      </c>
      <c r="AW201" s="296" t="s">
        <v>403</v>
      </c>
      <c r="AX201" s="296" t="s">
        <v>403</v>
      </c>
      <c r="AY201" s="296" t="s">
        <v>403</v>
      </c>
      <c r="AZ201" s="296" t="s">
        <v>403</v>
      </c>
      <c r="BA201" s="296" t="s">
        <v>403</v>
      </c>
      <c r="BB201" s="289" t="s">
        <v>403</v>
      </c>
      <c r="BC201" s="289" t="s">
        <v>403</v>
      </c>
      <c r="BD201" s="289" t="s">
        <v>403</v>
      </c>
      <c r="BE201" s="289" t="s">
        <v>403</v>
      </c>
      <c r="BF201" s="289" t="s">
        <v>403</v>
      </c>
      <c r="BG201" s="289" t="s">
        <v>403</v>
      </c>
      <c r="BH201" s="289" t="s">
        <v>403</v>
      </c>
      <c r="BI201" s="289" t="s">
        <v>403</v>
      </c>
      <c r="BJ201" s="289" t="s">
        <v>403</v>
      </c>
      <c r="BK201" s="296" t="s">
        <v>403</v>
      </c>
      <c r="BL201" s="296" t="s">
        <v>403</v>
      </c>
      <c r="BM201" s="296" t="s">
        <v>403</v>
      </c>
      <c r="BN201" s="296" t="s">
        <v>403</v>
      </c>
      <c r="BO201" s="296" t="s">
        <v>403</v>
      </c>
      <c r="BP201" s="296" t="s">
        <v>403</v>
      </c>
      <c r="BQ201" s="296" t="s">
        <v>403</v>
      </c>
      <c r="BR201" s="296" t="s">
        <v>403</v>
      </c>
      <c r="BS201" s="296" t="s">
        <v>403</v>
      </c>
      <c r="BT201" s="160"/>
      <c r="BU201" s="160"/>
      <c r="BV201" s="160"/>
      <c r="BW201" s="160"/>
      <c r="BX201" s="160"/>
      <c r="BY201" s="160"/>
      <c r="BZ201" s="160"/>
      <c r="CA201" s="160"/>
      <c r="CB201" s="160"/>
      <c r="CC201" s="159"/>
      <c r="CD201" s="159"/>
      <c r="CE201" s="159"/>
      <c r="CF201" s="159"/>
      <c r="CG201" s="159"/>
      <c r="CH201" s="159"/>
      <c r="CI201" s="159"/>
      <c r="CJ201" s="159"/>
      <c r="CK201" s="159"/>
      <c r="CL201" s="160"/>
      <c r="CM201" s="160"/>
      <c r="CN201" s="160"/>
      <c r="CO201" s="160"/>
      <c r="CP201" s="160"/>
      <c r="CQ201" s="160"/>
      <c r="CR201" s="160"/>
      <c r="CS201" s="160"/>
      <c r="CT201" s="160"/>
      <c r="CU201" s="159"/>
      <c r="CV201" s="159"/>
      <c r="CW201" s="159"/>
      <c r="CX201" s="159"/>
      <c r="CY201" s="159"/>
      <c r="CZ201" s="159"/>
      <c r="DA201" s="159"/>
      <c r="DB201" s="159"/>
      <c r="DC201" s="159"/>
    </row>
    <row r="202" spans="1:107">
      <c r="A202" s="293" t="s">
        <v>634</v>
      </c>
      <c r="B202" s="293" t="s">
        <v>633</v>
      </c>
      <c r="C202" s="292" t="s">
        <v>546</v>
      </c>
      <c r="D202" s="292" t="s">
        <v>450</v>
      </c>
      <c r="E202" s="158">
        <v>0.8</v>
      </c>
      <c r="F202" s="155">
        <v>0.65390000000000004</v>
      </c>
      <c r="G202" s="157">
        <v>100</v>
      </c>
      <c r="H202" s="155">
        <v>0.73564792659428058</v>
      </c>
      <c r="I202" s="290"/>
      <c r="J202" s="156">
        <v>1</v>
      </c>
      <c r="K202" s="155">
        <v>0.60130022400000005</v>
      </c>
      <c r="L202" s="155">
        <v>0.48104017920000008</v>
      </c>
      <c r="M202" s="290"/>
      <c r="N202" s="294"/>
      <c r="O202" s="290"/>
      <c r="P202" s="289" t="s">
        <v>403</v>
      </c>
      <c r="Q202" s="290"/>
      <c r="R202" s="290"/>
      <c r="S202" s="290"/>
      <c r="T202" s="290"/>
      <c r="U202" s="289" t="s">
        <v>403</v>
      </c>
      <c r="V202" s="290"/>
      <c r="W202" s="290"/>
      <c r="X202" s="290"/>
      <c r="Y202" s="290"/>
      <c r="Z202" s="154">
        <v>0.8</v>
      </c>
      <c r="AA202" s="153">
        <v>0.8</v>
      </c>
      <c r="AB202" s="153">
        <v>0.8</v>
      </c>
      <c r="AC202" s="153">
        <v>0.8</v>
      </c>
      <c r="AD202" s="153">
        <v>0.8</v>
      </c>
      <c r="AE202" s="153">
        <v>0.8</v>
      </c>
      <c r="AF202" s="153">
        <v>0.8</v>
      </c>
      <c r="AG202" s="290"/>
      <c r="AH202" s="289">
        <v>107</v>
      </c>
      <c r="AI202" s="288"/>
      <c r="AJ202" s="289" t="s">
        <v>403</v>
      </c>
      <c r="AK202" s="289" t="s">
        <v>403</v>
      </c>
      <c r="AL202" s="289" t="s">
        <v>403</v>
      </c>
      <c r="AM202" s="289" t="s">
        <v>403</v>
      </c>
      <c r="AN202" s="289" t="s">
        <v>403</v>
      </c>
      <c r="AO202" s="289" t="s">
        <v>403</v>
      </c>
      <c r="AP202" s="289" t="s">
        <v>403</v>
      </c>
      <c r="AQ202" s="289" t="s">
        <v>403</v>
      </c>
      <c r="AR202" s="289" t="s">
        <v>403</v>
      </c>
      <c r="AS202" s="296" t="s">
        <v>403</v>
      </c>
      <c r="AT202" s="296" t="s">
        <v>403</v>
      </c>
      <c r="AU202" s="296" t="s">
        <v>403</v>
      </c>
      <c r="AV202" s="296" t="s">
        <v>403</v>
      </c>
      <c r="AW202" s="296" t="s">
        <v>403</v>
      </c>
      <c r="AX202" s="296" t="s">
        <v>403</v>
      </c>
      <c r="AY202" s="296" t="s">
        <v>403</v>
      </c>
      <c r="AZ202" s="296" t="s">
        <v>403</v>
      </c>
      <c r="BA202" s="296" t="s">
        <v>403</v>
      </c>
      <c r="BB202" s="289" t="s">
        <v>403</v>
      </c>
      <c r="BC202" s="289" t="s">
        <v>403</v>
      </c>
      <c r="BD202" s="289" t="s">
        <v>403</v>
      </c>
      <c r="BE202" s="289" t="s">
        <v>403</v>
      </c>
      <c r="BF202" s="289" t="s">
        <v>403</v>
      </c>
      <c r="BG202" s="289" t="s">
        <v>403</v>
      </c>
      <c r="BH202" s="289" t="s">
        <v>403</v>
      </c>
      <c r="BI202" s="289" t="s">
        <v>403</v>
      </c>
      <c r="BJ202" s="289" t="s">
        <v>403</v>
      </c>
      <c r="BK202" s="296" t="s">
        <v>403</v>
      </c>
      <c r="BL202" s="296" t="s">
        <v>403</v>
      </c>
      <c r="BM202" s="296" t="s">
        <v>403</v>
      </c>
      <c r="BN202" s="296" t="s">
        <v>403</v>
      </c>
      <c r="BO202" s="296" t="s">
        <v>403</v>
      </c>
      <c r="BP202" s="296" t="s">
        <v>403</v>
      </c>
      <c r="BQ202" s="296" t="s">
        <v>403</v>
      </c>
      <c r="BR202" s="296" t="s">
        <v>403</v>
      </c>
      <c r="BS202" s="296" t="s">
        <v>403</v>
      </c>
      <c r="BT202" s="160"/>
      <c r="BU202" s="160"/>
      <c r="BV202" s="160"/>
      <c r="BW202" s="160"/>
      <c r="BX202" s="160"/>
      <c r="BY202" s="160"/>
      <c r="BZ202" s="160"/>
      <c r="CA202" s="160"/>
      <c r="CB202" s="160"/>
      <c r="CC202" s="159"/>
      <c r="CD202" s="159"/>
      <c r="CE202" s="159"/>
      <c r="CF202" s="159"/>
      <c r="CG202" s="159"/>
      <c r="CH202" s="159"/>
      <c r="CI202" s="159"/>
      <c r="CJ202" s="159"/>
      <c r="CK202" s="159"/>
      <c r="CL202" s="160"/>
      <c r="CM202" s="160"/>
      <c r="CN202" s="160"/>
      <c r="CO202" s="160"/>
      <c r="CP202" s="160"/>
      <c r="CQ202" s="160"/>
      <c r="CR202" s="160"/>
      <c r="CS202" s="160"/>
      <c r="CT202" s="160"/>
      <c r="CU202" s="159"/>
      <c r="CV202" s="159"/>
      <c r="CW202" s="159"/>
      <c r="CX202" s="159"/>
      <c r="CY202" s="159"/>
      <c r="CZ202" s="159"/>
      <c r="DA202" s="159"/>
      <c r="DB202" s="159"/>
      <c r="DC202" s="159"/>
    </row>
    <row r="203" spans="1:107">
      <c r="A203" s="293" t="s">
        <v>632</v>
      </c>
      <c r="B203" s="293" t="s">
        <v>631</v>
      </c>
      <c r="C203" s="292" t="s">
        <v>546</v>
      </c>
      <c r="D203" s="292" t="s">
        <v>449</v>
      </c>
      <c r="E203" s="158">
        <v>0.8</v>
      </c>
      <c r="F203" s="155">
        <v>0.5323</v>
      </c>
      <c r="G203" s="157">
        <v>100</v>
      </c>
      <c r="H203" s="155">
        <v>4.7444316002254379</v>
      </c>
      <c r="I203" s="290"/>
      <c r="J203" s="156">
        <v>1</v>
      </c>
      <c r="K203" s="155">
        <v>3.156826176</v>
      </c>
      <c r="L203" s="155">
        <v>2.5254609408000004</v>
      </c>
      <c r="M203" s="290"/>
      <c r="N203" s="294"/>
      <c r="O203" s="290"/>
      <c r="P203" s="289" t="s">
        <v>403</v>
      </c>
      <c r="Q203" s="290"/>
      <c r="R203" s="290"/>
      <c r="S203" s="290"/>
      <c r="T203" s="290"/>
      <c r="U203" s="289" t="s">
        <v>403</v>
      </c>
      <c r="V203" s="290"/>
      <c r="W203" s="290"/>
      <c r="X203" s="290"/>
      <c r="Y203" s="290"/>
      <c r="Z203" s="154">
        <v>0.8</v>
      </c>
      <c r="AA203" s="153">
        <v>0.8</v>
      </c>
      <c r="AB203" s="153">
        <v>0.8</v>
      </c>
      <c r="AC203" s="153">
        <v>0.8</v>
      </c>
      <c r="AD203" s="153">
        <v>0.8</v>
      </c>
      <c r="AE203" s="153">
        <v>0.8</v>
      </c>
      <c r="AF203" s="153">
        <v>0.8</v>
      </c>
      <c r="AG203" s="290"/>
      <c r="AH203" s="289">
        <v>108</v>
      </c>
      <c r="AI203" s="288"/>
      <c r="AJ203" s="289" t="s">
        <v>403</v>
      </c>
      <c r="AK203" s="289" t="s">
        <v>403</v>
      </c>
      <c r="AL203" s="289" t="s">
        <v>403</v>
      </c>
      <c r="AM203" s="289" t="s">
        <v>403</v>
      </c>
      <c r="AN203" s="289" t="s">
        <v>403</v>
      </c>
      <c r="AO203" s="289" t="s">
        <v>403</v>
      </c>
      <c r="AP203" s="289" t="s">
        <v>403</v>
      </c>
      <c r="AQ203" s="289" t="s">
        <v>403</v>
      </c>
      <c r="AR203" s="289" t="s">
        <v>403</v>
      </c>
      <c r="AS203" s="296" t="s">
        <v>403</v>
      </c>
      <c r="AT203" s="296" t="s">
        <v>403</v>
      </c>
      <c r="AU203" s="296" t="s">
        <v>403</v>
      </c>
      <c r="AV203" s="296" t="s">
        <v>403</v>
      </c>
      <c r="AW203" s="296" t="s">
        <v>403</v>
      </c>
      <c r="AX203" s="296" t="s">
        <v>403</v>
      </c>
      <c r="AY203" s="296" t="s">
        <v>403</v>
      </c>
      <c r="AZ203" s="296" t="s">
        <v>403</v>
      </c>
      <c r="BA203" s="296" t="s">
        <v>403</v>
      </c>
      <c r="BB203" s="289" t="s">
        <v>403</v>
      </c>
      <c r="BC203" s="289" t="s">
        <v>403</v>
      </c>
      <c r="BD203" s="289" t="s">
        <v>403</v>
      </c>
      <c r="BE203" s="289" t="s">
        <v>403</v>
      </c>
      <c r="BF203" s="289" t="s">
        <v>403</v>
      </c>
      <c r="BG203" s="289" t="s">
        <v>403</v>
      </c>
      <c r="BH203" s="289" t="s">
        <v>403</v>
      </c>
      <c r="BI203" s="289" t="s">
        <v>403</v>
      </c>
      <c r="BJ203" s="289" t="s">
        <v>403</v>
      </c>
      <c r="BK203" s="296" t="s">
        <v>403</v>
      </c>
      <c r="BL203" s="296" t="s">
        <v>403</v>
      </c>
      <c r="BM203" s="296" t="s">
        <v>403</v>
      </c>
      <c r="BN203" s="296" t="s">
        <v>403</v>
      </c>
      <c r="BO203" s="296" t="s">
        <v>403</v>
      </c>
      <c r="BP203" s="296" t="s">
        <v>403</v>
      </c>
      <c r="BQ203" s="296" t="s">
        <v>403</v>
      </c>
      <c r="BR203" s="296" t="s">
        <v>403</v>
      </c>
      <c r="BS203" s="296" t="s">
        <v>403</v>
      </c>
      <c r="BT203" s="160"/>
      <c r="BU203" s="160"/>
      <c r="BV203" s="160"/>
      <c r="BW203" s="160"/>
      <c r="BX203" s="160"/>
      <c r="BY203" s="160"/>
      <c r="BZ203" s="160"/>
      <c r="CA203" s="160"/>
      <c r="CB203" s="160"/>
      <c r="CC203" s="159"/>
      <c r="CD203" s="159"/>
      <c r="CE203" s="159"/>
      <c r="CF203" s="159"/>
      <c r="CG203" s="159"/>
      <c r="CH203" s="159"/>
      <c r="CI203" s="159"/>
      <c r="CJ203" s="159"/>
      <c r="CK203" s="159"/>
      <c r="CL203" s="160"/>
      <c r="CM203" s="160"/>
      <c r="CN203" s="160"/>
      <c r="CO203" s="160"/>
      <c r="CP203" s="160"/>
      <c r="CQ203" s="160"/>
      <c r="CR203" s="160"/>
      <c r="CS203" s="160"/>
      <c r="CT203" s="160"/>
      <c r="CU203" s="159"/>
      <c r="CV203" s="159"/>
      <c r="CW203" s="159"/>
      <c r="CX203" s="159"/>
      <c r="CY203" s="159"/>
      <c r="CZ203" s="159"/>
      <c r="DA203" s="159"/>
      <c r="DB203" s="159"/>
      <c r="DC203" s="159"/>
    </row>
    <row r="204" spans="1:107">
      <c r="A204" s="293" t="s">
        <v>630</v>
      </c>
      <c r="B204" s="293" t="s">
        <v>629</v>
      </c>
      <c r="C204" s="292" t="s">
        <v>546</v>
      </c>
      <c r="D204" s="292" t="s">
        <v>448</v>
      </c>
      <c r="E204" s="158">
        <v>0.76</v>
      </c>
      <c r="F204" s="155">
        <v>0.6845</v>
      </c>
      <c r="G204" s="157">
        <v>100</v>
      </c>
      <c r="H204" s="155">
        <v>0</v>
      </c>
      <c r="I204" s="290"/>
      <c r="J204" s="156">
        <v>1</v>
      </c>
      <c r="K204" s="155">
        <v>0</v>
      </c>
      <c r="L204" s="155">
        <v>0</v>
      </c>
      <c r="M204" s="290"/>
      <c r="N204" s="294"/>
      <c r="O204" s="290"/>
      <c r="P204" s="289" t="s">
        <v>403</v>
      </c>
      <c r="Q204" s="290"/>
      <c r="R204" s="290"/>
      <c r="S204" s="290"/>
      <c r="T204" s="290"/>
      <c r="U204" s="289" t="s">
        <v>403</v>
      </c>
      <c r="V204" s="290"/>
      <c r="W204" s="290"/>
      <c r="X204" s="290"/>
      <c r="Y204" s="290"/>
      <c r="Z204" s="154">
        <v>0.76</v>
      </c>
      <c r="AA204" s="153">
        <v>0.76</v>
      </c>
      <c r="AB204" s="153">
        <v>0.76</v>
      </c>
      <c r="AC204" s="153">
        <v>0.76</v>
      </c>
      <c r="AD204" s="153">
        <v>0.76</v>
      </c>
      <c r="AE204" s="153">
        <v>0.76</v>
      </c>
      <c r="AF204" s="153">
        <v>0.76</v>
      </c>
      <c r="AG204" s="290"/>
      <c r="AH204" s="289">
        <v>109</v>
      </c>
      <c r="AI204" s="288"/>
      <c r="AJ204" s="289" t="s">
        <v>403</v>
      </c>
      <c r="AK204" s="289" t="s">
        <v>403</v>
      </c>
      <c r="AL204" s="289" t="s">
        <v>403</v>
      </c>
      <c r="AM204" s="289" t="s">
        <v>403</v>
      </c>
      <c r="AN204" s="289" t="s">
        <v>403</v>
      </c>
      <c r="AO204" s="289" t="s">
        <v>403</v>
      </c>
      <c r="AP204" s="289" t="s">
        <v>403</v>
      </c>
      <c r="AQ204" s="289" t="s">
        <v>403</v>
      </c>
      <c r="AR204" s="289" t="s">
        <v>403</v>
      </c>
      <c r="AS204" s="296" t="s">
        <v>403</v>
      </c>
      <c r="AT204" s="296" t="s">
        <v>403</v>
      </c>
      <c r="AU204" s="296" t="s">
        <v>403</v>
      </c>
      <c r="AV204" s="296" t="s">
        <v>403</v>
      </c>
      <c r="AW204" s="296" t="s">
        <v>403</v>
      </c>
      <c r="AX204" s="296" t="s">
        <v>403</v>
      </c>
      <c r="AY204" s="296" t="s">
        <v>403</v>
      </c>
      <c r="AZ204" s="296" t="s">
        <v>403</v>
      </c>
      <c r="BA204" s="296" t="s">
        <v>403</v>
      </c>
      <c r="BB204" s="289" t="s">
        <v>403</v>
      </c>
      <c r="BC204" s="289" t="s">
        <v>403</v>
      </c>
      <c r="BD204" s="289" t="s">
        <v>403</v>
      </c>
      <c r="BE204" s="289" t="s">
        <v>403</v>
      </c>
      <c r="BF204" s="289" t="s">
        <v>403</v>
      </c>
      <c r="BG204" s="289" t="s">
        <v>403</v>
      </c>
      <c r="BH204" s="289" t="s">
        <v>403</v>
      </c>
      <c r="BI204" s="289" t="s">
        <v>403</v>
      </c>
      <c r="BJ204" s="289" t="s">
        <v>403</v>
      </c>
      <c r="BK204" s="296" t="s">
        <v>403</v>
      </c>
      <c r="BL204" s="296" t="s">
        <v>403</v>
      </c>
      <c r="BM204" s="296" t="s">
        <v>403</v>
      </c>
      <c r="BN204" s="296" t="s">
        <v>403</v>
      </c>
      <c r="BO204" s="296" t="s">
        <v>403</v>
      </c>
      <c r="BP204" s="296" t="s">
        <v>403</v>
      </c>
      <c r="BQ204" s="296" t="s">
        <v>403</v>
      </c>
      <c r="BR204" s="296" t="s">
        <v>403</v>
      </c>
      <c r="BS204" s="296" t="s">
        <v>403</v>
      </c>
      <c r="BT204" s="160"/>
      <c r="BU204" s="160"/>
      <c r="BV204" s="160"/>
      <c r="BW204" s="160"/>
      <c r="BX204" s="160"/>
      <c r="BY204" s="160"/>
      <c r="BZ204" s="160"/>
      <c r="CA204" s="160"/>
      <c r="CB204" s="160"/>
      <c r="CC204" s="159"/>
      <c r="CD204" s="159"/>
      <c r="CE204" s="159"/>
      <c r="CF204" s="159"/>
      <c r="CG204" s="159"/>
      <c r="CH204" s="159"/>
      <c r="CI204" s="159"/>
      <c r="CJ204" s="159"/>
      <c r="CK204" s="159"/>
      <c r="CL204" s="160"/>
      <c r="CM204" s="160"/>
      <c r="CN204" s="160"/>
      <c r="CO204" s="160"/>
      <c r="CP204" s="160"/>
      <c r="CQ204" s="160"/>
      <c r="CR204" s="160"/>
      <c r="CS204" s="160"/>
      <c r="CT204" s="160"/>
      <c r="CU204" s="159"/>
      <c r="CV204" s="159"/>
      <c r="CW204" s="159"/>
      <c r="CX204" s="159"/>
      <c r="CY204" s="159"/>
      <c r="CZ204" s="159"/>
      <c r="DA204" s="159"/>
      <c r="DB204" s="159"/>
      <c r="DC204" s="159"/>
    </row>
    <row r="205" spans="1:107">
      <c r="A205" s="293" t="s">
        <v>561</v>
      </c>
      <c r="B205" s="293"/>
      <c r="C205" s="292"/>
      <c r="D205" s="292" t="s">
        <v>78</v>
      </c>
      <c r="E205" s="158"/>
      <c r="F205" s="155">
        <v>0</v>
      </c>
      <c r="G205" s="157"/>
      <c r="H205" s="155"/>
      <c r="I205" s="290"/>
      <c r="J205" s="156"/>
      <c r="K205" s="155"/>
      <c r="L205" s="155"/>
      <c r="M205" s="290"/>
      <c r="N205" s="294"/>
      <c r="O205" s="290"/>
      <c r="P205" s="289" t="s">
        <v>403</v>
      </c>
      <c r="Q205" s="290"/>
      <c r="R205" s="290"/>
      <c r="S205" s="290"/>
      <c r="T205" s="290"/>
      <c r="U205" s="289" t="s">
        <v>403</v>
      </c>
      <c r="V205" s="290"/>
      <c r="W205" s="290"/>
      <c r="X205" s="290"/>
      <c r="Y205" s="290"/>
      <c r="Z205" s="289" t="s">
        <v>403</v>
      </c>
      <c r="AA205" s="290"/>
      <c r="AB205" s="290"/>
      <c r="AC205" s="290"/>
      <c r="AD205" s="290"/>
      <c r="AE205" s="290"/>
      <c r="AF205" s="290"/>
      <c r="AG205" s="290"/>
      <c r="AH205" s="289">
        <v>110</v>
      </c>
      <c r="AI205" s="288" t="s">
        <v>403</v>
      </c>
      <c r="AJ205" s="289" t="s">
        <v>403</v>
      </c>
      <c r="AK205" s="289" t="s">
        <v>403</v>
      </c>
      <c r="AL205" s="289" t="s">
        <v>403</v>
      </c>
      <c r="AM205" s="289" t="s">
        <v>403</v>
      </c>
      <c r="AN205" s="289" t="s">
        <v>403</v>
      </c>
      <c r="AO205" s="289" t="s">
        <v>403</v>
      </c>
      <c r="AP205" s="289" t="s">
        <v>403</v>
      </c>
      <c r="AQ205" s="289" t="s">
        <v>403</v>
      </c>
      <c r="AR205" s="289" t="s">
        <v>403</v>
      </c>
      <c r="AS205" s="296" t="s">
        <v>403</v>
      </c>
      <c r="AT205" s="296" t="s">
        <v>403</v>
      </c>
      <c r="AU205" s="296" t="s">
        <v>403</v>
      </c>
      <c r="AV205" s="296" t="s">
        <v>403</v>
      </c>
      <c r="AW205" s="296" t="s">
        <v>403</v>
      </c>
      <c r="AX205" s="296" t="s">
        <v>403</v>
      </c>
      <c r="AY205" s="296" t="s">
        <v>403</v>
      </c>
      <c r="AZ205" s="296" t="s">
        <v>403</v>
      </c>
      <c r="BA205" s="296" t="s">
        <v>403</v>
      </c>
      <c r="BB205" s="289" t="s">
        <v>403</v>
      </c>
      <c r="BC205" s="289" t="s">
        <v>403</v>
      </c>
      <c r="BD205" s="289" t="s">
        <v>403</v>
      </c>
      <c r="BE205" s="289" t="s">
        <v>403</v>
      </c>
      <c r="BF205" s="289" t="s">
        <v>403</v>
      </c>
      <c r="BG205" s="289" t="s">
        <v>403</v>
      </c>
      <c r="BH205" s="289" t="s">
        <v>403</v>
      </c>
      <c r="BI205" s="289" t="s">
        <v>403</v>
      </c>
      <c r="BJ205" s="289" t="s">
        <v>403</v>
      </c>
      <c r="BK205" s="296" t="s">
        <v>403</v>
      </c>
      <c r="BL205" s="296" t="s">
        <v>403</v>
      </c>
      <c r="BM205" s="296" t="s">
        <v>403</v>
      </c>
      <c r="BN205" s="296" t="s">
        <v>403</v>
      </c>
      <c r="BO205" s="296" t="s">
        <v>403</v>
      </c>
      <c r="BP205" s="296" t="s">
        <v>403</v>
      </c>
      <c r="BQ205" s="296" t="s">
        <v>403</v>
      </c>
      <c r="BR205" s="296" t="s">
        <v>403</v>
      </c>
      <c r="BS205" s="296" t="s">
        <v>403</v>
      </c>
      <c r="BT205" s="168"/>
      <c r="BU205" s="168"/>
      <c r="BV205" s="168"/>
      <c r="BW205" s="168"/>
      <c r="BX205" s="168"/>
      <c r="BY205" s="168"/>
      <c r="BZ205" s="168"/>
      <c r="CA205" s="168"/>
      <c r="CB205" s="168"/>
      <c r="CC205" s="159"/>
      <c r="CD205" s="159"/>
      <c r="CE205" s="159"/>
      <c r="CF205" s="159"/>
      <c r="CG205" s="159"/>
      <c r="CH205" s="159"/>
      <c r="CI205" s="159"/>
      <c r="CJ205" s="159"/>
      <c r="CK205" s="159"/>
      <c r="CL205" s="168"/>
      <c r="CM205" s="168"/>
      <c r="CN205" s="168"/>
      <c r="CO205" s="168"/>
      <c r="CP205" s="168"/>
      <c r="CQ205" s="168"/>
      <c r="CR205" s="168"/>
      <c r="CS205" s="168"/>
      <c r="CT205" s="168"/>
      <c r="CU205" s="167"/>
      <c r="CV205" s="167"/>
      <c r="CW205" s="167"/>
      <c r="CX205" s="167"/>
      <c r="CY205" s="167"/>
      <c r="CZ205" s="167"/>
      <c r="DA205" s="167"/>
      <c r="DB205" s="167"/>
      <c r="DC205" s="167"/>
    </row>
    <row r="206" spans="1:107">
      <c r="A206" s="293" t="s">
        <v>628</v>
      </c>
      <c r="B206" s="293" t="s">
        <v>627</v>
      </c>
      <c r="C206" s="292" t="s">
        <v>558</v>
      </c>
      <c r="D206" s="292" t="s">
        <v>447</v>
      </c>
      <c r="E206" s="158">
        <v>0.64</v>
      </c>
      <c r="F206" s="155">
        <v>0.56299999999999994</v>
      </c>
      <c r="G206" s="157">
        <v>100</v>
      </c>
      <c r="H206" s="155">
        <v>36.831261101243328</v>
      </c>
      <c r="I206" s="290"/>
      <c r="J206" s="156">
        <v>1</v>
      </c>
      <c r="K206" s="155">
        <v>32.399999999999991</v>
      </c>
      <c r="L206" s="155">
        <v>20.735999999999994</v>
      </c>
      <c r="M206" s="290"/>
      <c r="N206" s="294"/>
      <c r="O206" s="290"/>
      <c r="P206" s="286">
        <v>0.74136261909567958</v>
      </c>
      <c r="Q206" s="153">
        <v>0.79136261909567962</v>
      </c>
      <c r="R206" s="153">
        <v>0.99136261909567958</v>
      </c>
      <c r="S206" s="153">
        <v>1</v>
      </c>
      <c r="T206" s="290"/>
      <c r="U206" s="154">
        <v>0.74136261909567958</v>
      </c>
      <c r="V206" s="153">
        <v>0.44481757145740775</v>
      </c>
      <c r="W206" s="153">
        <v>0.29654504763827183</v>
      </c>
      <c r="X206" s="153">
        <v>0.14827252381913592</v>
      </c>
      <c r="Y206" s="290"/>
      <c r="Z206" s="154">
        <v>0.64</v>
      </c>
      <c r="AA206" s="153">
        <v>0.64</v>
      </c>
      <c r="AB206" s="153">
        <v>0.64</v>
      </c>
      <c r="AC206" s="153">
        <v>0.64</v>
      </c>
      <c r="AD206" s="153">
        <v>0.64</v>
      </c>
      <c r="AE206" s="153">
        <v>0.64</v>
      </c>
      <c r="AF206" s="153">
        <v>0.64</v>
      </c>
      <c r="AG206" s="290"/>
      <c r="AH206" s="289">
        <v>111</v>
      </c>
      <c r="AI206" s="288" t="s">
        <v>1077</v>
      </c>
      <c r="AJ206" s="286">
        <v>0.74136261909567969</v>
      </c>
      <c r="AK206" s="286">
        <v>0.74136261909567969</v>
      </c>
      <c r="AL206" s="286">
        <v>0.74136261909567969</v>
      </c>
      <c r="AM206" s="286">
        <v>0.74136261909567969</v>
      </c>
      <c r="AN206" s="286">
        <v>0.74136261909567969</v>
      </c>
      <c r="AO206" s="286">
        <v>0.74136261909567969</v>
      </c>
      <c r="AP206" s="286">
        <v>0.74136261909567969</v>
      </c>
      <c r="AQ206" s="286">
        <v>0.74136261909567969</v>
      </c>
      <c r="AR206" s="286">
        <v>0.74136261909567969</v>
      </c>
      <c r="AS206" s="285">
        <v>0.74136261909567969</v>
      </c>
      <c r="AT206" s="285">
        <v>0.74136261909567969</v>
      </c>
      <c r="AU206" s="285">
        <v>0.74136261909567969</v>
      </c>
      <c r="AV206" s="285">
        <v>0.74136261909567969</v>
      </c>
      <c r="AW206" s="285">
        <v>0.74136261909567969</v>
      </c>
      <c r="AX206" s="285">
        <v>0.74136261909567969</v>
      </c>
      <c r="AY206" s="285">
        <v>0.74136261909567969</v>
      </c>
      <c r="AZ206" s="285">
        <v>0.74136261909567969</v>
      </c>
      <c r="BA206" s="285">
        <v>0.74136261909567969</v>
      </c>
      <c r="BB206" s="286">
        <v>0.74136261909567969</v>
      </c>
      <c r="BC206" s="286">
        <v>0.74136261909567969</v>
      </c>
      <c r="BD206" s="286">
        <v>0.74136261909567969</v>
      </c>
      <c r="BE206" s="286">
        <v>0.74136261909567969</v>
      </c>
      <c r="BF206" s="286">
        <v>0.74136261909567969</v>
      </c>
      <c r="BG206" s="286">
        <v>0.74136261909567969</v>
      </c>
      <c r="BH206" s="286">
        <v>0.74136261909567969</v>
      </c>
      <c r="BI206" s="286">
        <v>0.74136261909567969</v>
      </c>
      <c r="BJ206" s="286">
        <v>0.74136261909567969</v>
      </c>
      <c r="BK206" s="285">
        <v>0.74136261909567969</v>
      </c>
      <c r="BL206" s="285">
        <v>0.74136261909567969</v>
      </c>
      <c r="BM206" s="285">
        <v>0.74136261909567969</v>
      </c>
      <c r="BN206" s="285">
        <v>0.74136261909567969</v>
      </c>
      <c r="BO206" s="285">
        <v>0.74136261909567969</v>
      </c>
      <c r="BP206" s="285">
        <v>0.74136261909567969</v>
      </c>
      <c r="BQ206" s="285">
        <v>0.74136261909567969</v>
      </c>
      <c r="BR206" s="285">
        <v>0.74136261909567969</v>
      </c>
      <c r="BS206" s="285">
        <v>0.74136261909567969</v>
      </c>
      <c r="BT206" s="160">
        <v>0.64022400510231114</v>
      </c>
      <c r="BU206" s="160">
        <v>0.64069135279104783</v>
      </c>
      <c r="BV206" s="160">
        <v>0.64144256593763005</v>
      </c>
      <c r="BW206" s="160">
        <v>0.64248678290760342</v>
      </c>
      <c r="BX206" s="160">
        <v>0.64367912468360744</v>
      </c>
      <c r="BY206" s="160">
        <v>0.64476988832074622</v>
      </c>
      <c r="BZ206" s="160">
        <v>0.64558309357480281</v>
      </c>
      <c r="CA206" s="160">
        <v>0.6461016007575977</v>
      </c>
      <c r="CB206" s="160">
        <v>0.64639999999999997</v>
      </c>
      <c r="CC206" s="159">
        <v>0.6433600765346662</v>
      </c>
      <c r="CD206" s="159">
        <v>0.65037029186571771</v>
      </c>
      <c r="CE206" s="159">
        <v>0.66163848906445089</v>
      </c>
      <c r="CF206" s="159">
        <v>0.67730174361405104</v>
      </c>
      <c r="CG206" s="159">
        <v>0.69518687025411108</v>
      </c>
      <c r="CH206" s="159">
        <v>0.7115483248111929</v>
      </c>
      <c r="CI206" s="159">
        <v>0.72374640362204334</v>
      </c>
      <c r="CJ206" s="159">
        <v>0.73152401136396494</v>
      </c>
      <c r="CK206" s="159">
        <v>0.73599999999999999</v>
      </c>
      <c r="CL206" s="160">
        <v>0.6467201530693325</v>
      </c>
      <c r="CM206" s="160">
        <v>0.66074058373143563</v>
      </c>
      <c r="CN206" s="160">
        <v>0.68327697812890165</v>
      </c>
      <c r="CO206" s="160">
        <v>0.71460348722810196</v>
      </c>
      <c r="CP206" s="160">
        <v>0.75037374050822236</v>
      </c>
      <c r="CQ206" s="160">
        <v>0.78309664962238568</v>
      </c>
      <c r="CR206" s="160">
        <v>0.80749280724408679</v>
      </c>
      <c r="CS206" s="160">
        <v>0.82304802272792987</v>
      </c>
      <c r="CT206" s="160">
        <v>0.83200000000000007</v>
      </c>
      <c r="CU206" s="159">
        <v>0.64896020409244326</v>
      </c>
      <c r="CV206" s="159">
        <v>0.66765411164191402</v>
      </c>
      <c r="CW206" s="159">
        <v>0.69770263750520212</v>
      </c>
      <c r="CX206" s="159">
        <v>0.73947131630413609</v>
      </c>
      <c r="CY206" s="159">
        <v>0.78716498734429652</v>
      </c>
      <c r="CZ206" s="159">
        <v>0.83079553282984764</v>
      </c>
      <c r="DA206" s="159">
        <v>0.86332374299211578</v>
      </c>
      <c r="DB206" s="159">
        <v>0.88406403030390646</v>
      </c>
      <c r="DC206" s="159">
        <v>0.89599999999999991</v>
      </c>
    </row>
    <row r="207" spans="1:107">
      <c r="A207" s="293" t="s">
        <v>626</v>
      </c>
      <c r="B207" s="293" t="s">
        <v>625</v>
      </c>
      <c r="C207" s="292" t="s">
        <v>555</v>
      </c>
      <c r="D207" s="292" t="s">
        <v>447</v>
      </c>
      <c r="E207" s="158">
        <v>0.72</v>
      </c>
      <c r="F207" s="155">
        <v>0.56299999999999994</v>
      </c>
      <c r="G207" s="157">
        <v>100</v>
      </c>
      <c r="H207" s="155">
        <v>1.7861882770870341</v>
      </c>
      <c r="I207" s="290"/>
      <c r="J207" s="156">
        <v>1</v>
      </c>
      <c r="K207" s="155">
        <v>1.3967000000000001</v>
      </c>
      <c r="L207" s="155">
        <v>1.0056240000000001</v>
      </c>
      <c r="M207" s="290"/>
      <c r="N207" s="294"/>
      <c r="O207" s="290"/>
      <c r="P207" s="286">
        <v>3.5953512850379725E-2</v>
      </c>
      <c r="Q207" s="153">
        <v>8.5953512850379721E-2</v>
      </c>
      <c r="R207" s="153">
        <v>0.28595351285037973</v>
      </c>
      <c r="S207" s="153">
        <v>0.53595351285037973</v>
      </c>
      <c r="T207" s="290"/>
      <c r="U207" s="154">
        <v>3.5953512850379725E-2</v>
      </c>
      <c r="V207" s="295">
        <v>3.5953512850379725E-2</v>
      </c>
      <c r="W207" s="295">
        <v>3.5953512850379725E-2</v>
      </c>
      <c r="X207" s="295">
        <v>3.5953512850379725E-2</v>
      </c>
      <c r="Y207" s="290"/>
      <c r="Z207" s="154">
        <v>0.72</v>
      </c>
      <c r="AA207" s="153">
        <v>0.72</v>
      </c>
      <c r="AB207" s="153">
        <v>0.72</v>
      </c>
      <c r="AC207" s="153">
        <v>0.72</v>
      </c>
      <c r="AD207" s="153">
        <v>0.72</v>
      </c>
      <c r="AE207" s="153">
        <v>0.72</v>
      </c>
      <c r="AF207" s="153">
        <v>0.72</v>
      </c>
      <c r="AG207" s="290"/>
      <c r="AH207" s="289">
        <v>112</v>
      </c>
      <c r="AI207" s="288" t="s">
        <v>1078</v>
      </c>
      <c r="AJ207" s="286">
        <v>3.5953512850379725E-2</v>
      </c>
      <c r="AK207" s="286">
        <v>3.5953512850379725E-2</v>
      </c>
      <c r="AL207" s="286">
        <v>3.5953512850379725E-2</v>
      </c>
      <c r="AM207" s="286">
        <v>3.5953512850379725E-2</v>
      </c>
      <c r="AN207" s="286">
        <v>3.5953512850379725E-2</v>
      </c>
      <c r="AO207" s="286">
        <v>3.5953512850379725E-2</v>
      </c>
      <c r="AP207" s="286">
        <v>3.5953512850379725E-2</v>
      </c>
      <c r="AQ207" s="286">
        <v>3.5953512850379725E-2</v>
      </c>
      <c r="AR207" s="286">
        <v>3.5953512850379725E-2</v>
      </c>
      <c r="AS207" s="285">
        <v>3.5953512850379725E-2</v>
      </c>
      <c r="AT207" s="285">
        <v>3.5953512850379725E-2</v>
      </c>
      <c r="AU207" s="285">
        <v>3.5953512850379725E-2</v>
      </c>
      <c r="AV207" s="285">
        <v>3.5953512850379725E-2</v>
      </c>
      <c r="AW207" s="285">
        <v>3.5953512850379725E-2</v>
      </c>
      <c r="AX207" s="285">
        <v>3.5953512850379725E-2</v>
      </c>
      <c r="AY207" s="285">
        <v>3.5953512850379725E-2</v>
      </c>
      <c r="AZ207" s="285">
        <v>3.5953512850379725E-2</v>
      </c>
      <c r="BA207" s="285">
        <v>3.5953512850379725E-2</v>
      </c>
      <c r="BB207" s="286">
        <v>3.5953512850379725E-2</v>
      </c>
      <c r="BC207" s="286">
        <v>3.5953512850379725E-2</v>
      </c>
      <c r="BD207" s="286">
        <v>3.5953512850379725E-2</v>
      </c>
      <c r="BE207" s="286">
        <v>3.5953512850379725E-2</v>
      </c>
      <c r="BF207" s="286">
        <v>3.5953512850379725E-2</v>
      </c>
      <c r="BG207" s="286">
        <v>3.5953512850379725E-2</v>
      </c>
      <c r="BH207" s="286">
        <v>3.5953512850379725E-2</v>
      </c>
      <c r="BI207" s="286">
        <v>3.5953512850379725E-2</v>
      </c>
      <c r="BJ207" s="286">
        <v>3.5953512850379725E-2</v>
      </c>
      <c r="BK207" s="285">
        <v>3.5953512850379725E-2</v>
      </c>
      <c r="BL207" s="285">
        <v>3.5953512850379725E-2</v>
      </c>
      <c r="BM207" s="285">
        <v>3.5953512850379725E-2</v>
      </c>
      <c r="BN207" s="285">
        <v>3.5953512850379725E-2</v>
      </c>
      <c r="BO207" s="285">
        <v>3.5953512850379725E-2</v>
      </c>
      <c r="BP207" s="285">
        <v>3.5953512850379725E-2</v>
      </c>
      <c r="BQ207" s="285">
        <v>3.5953512850379725E-2</v>
      </c>
      <c r="BR207" s="285">
        <v>3.5953512850379725E-2</v>
      </c>
      <c r="BS207" s="285">
        <v>3.5953512850379725E-2</v>
      </c>
      <c r="BT207" s="160">
        <v>0.72025200574009995</v>
      </c>
      <c r="BU207" s="160">
        <v>0.72077777188992875</v>
      </c>
      <c r="BV207" s="160">
        <v>0.72162288667983376</v>
      </c>
      <c r="BW207" s="160">
        <v>0.72279763077105375</v>
      </c>
      <c r="BX207" s="160">
        <v>0.72413901526905833</v>
      </c>
      <c r="BY207" s="160">
        <v>0.72536612436083947</v>
      </c>
      <c r="BZ207" s="160">
        <v>0.72628098027165311</v>
      </c>
      <c r="CA207" s="160">
        <v>0.72686430085229736</v>
      </c>
      <c r="CB207" s="160">
        <v>0.72719999999999996</v>
      </c>
      <c r="CC207" s="159">
        <v>0.72378008610149946</v>
      </c>
      <c r="CD207" s="159">
        <v>0.73166657834893245</v>
      </c>
      <c r="CE207" s="159">
        <v>0.74434330019750716</v>
      </c>
      <c r="CF207" s="159">
        <v>0.76196446156580744</v>
      </c>
      <c r="CG207" s="159">
        <v>0.78208522903587496</v>
      </c>
      <c r="CH207" s="159">
        <v>0.80049186541259199</v>
      </c>
      <c r="CI207" s="159">
        <v>0.81421470407479868</v>
      </c>
      <c r="CJ207" s="159">
        <v>0.82296451278446048</v>
      </c>
      <c r="CK207" s="159">
        <v>0.82799999999999996</v>
      </c>
      <c r="CL207" s="160">
        <v>0.72756017220299896</v>
      </c>
      <c r="CM207" s="160">
        <v>0.74333315669786504</v>
      </c>
      <c r="CN207" s="160">
        <v>0.76868660039501435</v>
      </c>
      <c r="CO207" s="160">
        <v>0.80392892313161468</v>
      </c>
      <c r="CP207" s="160">
        <v>0.84417045807175017</v>
      </c>
      <c r="CQ207" s="160">
        <v>0.88098373082518389</v>
      </c>
      <c r="CR207" s="160">
        <v>0.90842940814959761</v>
      </c>
      <c r="CS207" s="160">
        <v>0.92592902556892098</v>
      </c>
      <c r="CT207" s="160">
        <v>0.93599999999999994</v>
      </c>
      <c r="CU207" s="159">
        <v>0.73008022960399865</v>
      </c>
      <c r="CV207" s="159">
        <v>0.75111087559715328</v>
      </c>
      <c r="CW207" s="159">
        <v>0.78491546719335237</v>
      </c>
      <c r="CX207" s="159">
        <v>0.83190523084215307</v>
      </c>
      <c r="CY207" s="159">
        <v>0.8855606107623335</v>
      </c>
      <c r="CZ207" s="159">
        <v>0.93464497443357852</v>
      </c>
      <c r="DA207" s="159">
        <v>0.97123921086613019</v>
      </c>
      <c r="DB207" s="159">
        <v>0.99457203409189476</v>
      </c>
      <c r="DC207" s="159">
        <v>1.008</v>
      </c>
    </row>
    <row r="208" spans="1:107">
      <c r="A208" s="293" t="s">
        <v>624</v>
      </c>
      <c r="B208" s="293" t="s">
        <v>623</v>
      </c>
      <c r="C208" s="292" t="s">
        <v>552</v>
      </c>
      <c r="D208" s="292" t="s">
        <v>447</v>
      </c>
      <c r="E208" s="158">
        <v>0.68</v>
      </c>
      <c r="F208" s="155">
        <v>0.56299999999999994</v>
      </c>
      <c r="G208" s="157">
        <v>100</v>
      </c>
      <c r="H208" s="155">
        <v>0</v>
      </c>
      <c r="I208" s="290"/>
      <c r="J208" s="156">
        <v>1</v>
      </c>
      <c r="K208" s="155">
        <v>0</v>
      </c>
      <c r="L208" s="155">
        <v>0</v>
      </c>
      <c r="M208" s="290"/>
      <c r="N208" s="294"/>
      <c r="O208" s="290"/>
      <c r="P208" s="286">
        <v>0</v>
      </c>
      <c r="Q208" s="153">
        <v>0.05</v>
      </c>
      <c r="R208" s="153">
        <v>0.25</v>
      </c>
      <c r="S208" s="153">
        <v>0.5</v>
      </c>
      <c r="T208" s="290"/>
      <c r="U208" s="154">
        <v>0</v>
      </c>
      <c r="V208" s="153">
        <v>0</v>
      </c>
      <c r="W208" s="153">
        <v>0</v>
      </c>
      <c r="X208" s="153">
        <v>0</v>
      </c>
      <c r="Y208" s="290"/>
      <c r="Z208" s="154">
        <v>0.68</v>
      </c>
      <c r="AA208" s="153">
        <v>0.68</v>
      </c>
      <c r="AB208" s="153">
        <v>0.68</v>
      </c>
      <c r="AC208" s="153">
        <v>0.68</v>
      </c>
      <c r="AD208" s="153">
        <v>0.68</v>
      </c>
      <c r="AE208" s="153">
        <v>0.68</v>
      </c>
      <c r="AF208" s="153">
        <v>0.68</v>
      </c>
      <c r="AG208" s="290"/>
      <c r="AH208" s="289">
        <v>113</v>
      </c>
      <c r="AI208" s="288" t="s">
        <v>1079</v>
      </c>
      <c r="AJ208" s="286">
        <v>0</v>
      </c>
      <c r="AK208" s="286">
        <v>0</v>
      </c>
      <c r="AL208" s="286">
        <v>0</v>
      </c>
      <c r="AM208" s="286">
        <v>0</v>
      </c>
      <c r="AN208" s="286">
        <v>0</v>
      </c>
      <c r="AO208" s="286">
        <v>0</v>
      </c>
      <c r="AP208" s="286">
        <v>0</v>
      </c>
      <c r="AQ208" s="286">
        <v>0</v>
      </c>
      <c r="AR208" s="286">
        <v>0</v>
      </c>
      <c r="AS208" s="285">
        <v>0</v>
      </c>
      <c r="AT208" s="285">
        <v>0</v>
      </c>
      <c r="AU208" s="285">
        <v>0</v>
      </c>
      <c r="AV208" s="285">
        <v>0</v>
      </c>
      <c r="AW208" s="285">
        <v>0</v>
      </c>
      <c r="AX208" s="285">
        <v>0</v>
      </c>
      <c r="AY208" s="285">
        <v>0</v>
      </c>
      <c r="AZ208" s="285">
        <v>0</v>
      </c>
      <c r="BA208" s="285">
        <v>0</v>
      </c>
      <c r="BB208" s="286">
        <v>0</v>
      </c>
      <c r="BC208" s="286">
        <v>0</v>
      </c>
      <c r="BD208" s="286">
        <v>0</v>
      </c>
      <c r="BE208" s="286">
        <v>0</v>
      </c>
      <c r="BF208" s="286">
        <v>0</v>
      </c>
      <c r="BG208" s="286">
        <v>0</v>
      </c>
      <c r="BH208" s="286">
        <v>0</v>
      </c>
      <c r="BI208" s="286">
        <v>0</v>
      </c>
      <c r="BJ208" s="286">
        <v>0</v>
      </c>
      <c r="BK208" s="285">
        <v>0</v>
      </c>
      <c r="BL208" s="285">
        <v>0</v>
      </c>
      <c r="BM208" s="285">
        <v>0</v>
      </c>
      <c r="BN208" s="285">
        <v>0</v>
      </c>
      <c r="BO208" s="285">
        <v>0</v>
      </c>
      <c r="BP208" s="285">
        <v>0</v>
      </c>
      <c r="BQ208" s="285">
        <v>0</v>
      </c>
      <c r="BR208" s="285">
        <v>0</v>
      </c>
      <c r="BS208" s="285">
        <v>0</v>
      </c>
      <c r="BT208" s="160">
        <v>0.6802380054212056</v>
      </c>
      <c r="BU208" s="160">
        <v>0.68073456234048835</v>
      </c>
      <c r="BV208" s="160">
        <v>0.68153272630873196</v>
      </c>
      <c r="BW208" s="160">
        <v>0.68264220683932864</v>
      </c>
      <c r="BX208" s="160">
        <v>0.68390906997633294</v>
      </c>
      <c r="BY208" s="160">
        <v>0.6850680063407929</v>
      </c>
      <c r="BZ208" s="160">
        <v>0.68593203692322802</v>
      </c>
      <c r="CA208" s="160">
        <v>0.68648295080494759</v>
      </c>
      <c r="CB208" s="160">
        <v>0.68680000000000008</v>
      </c>
      <c r="CC208" s="159">
        <v>0.68357008131808294</v>
      </c>
      <c r="CD208" s="159">
        <v>0.69101843510732508</v>
      </c>
      <c r="CE208" s="159">
        <v>0.70299089463097908</v>
      </c>
      <c r="CF208" s="159">
        <v>0.7196331025899293</v>
      </c>
      <c r="CG208" s="159">
        <v>0.73863604964499308</v>
      </c>
      <c r="CH208" s="159">
        <v>0.7560200951118925</v>
      </c>
      <c r="CI208" s="159">
        <v>0.76898055384842112</v>
      </c>
      <c r="CJ208" s="159">
        <v>0.77724426207421282</v>
      </c>
      <c r="CK208" s="159">
        <v>0.78200000000000003</v>
      </c>
      <c r="CL208" s="160">
        <v>0.68714016263616584</v>
      </c>
      <c r="CM208" s="160">
        <v>0.70203687021465033</v>
      </c>
      <c r="CN208" s="160">
        <v>0.725981789261958</v>
      </c>
      <c r="CO208" s="160">
        <v>0.75926620517985843</v>
      </c>
      <c r="CP208" s="160">
        <v>0.79727209928998632</v>
      </c>
      <c r="CQ208" s="160">
        <v>0.83204019022378484</v>
      </c>
      <c r="CR208" s="160">
        <v>0.85796110769684231</v>
      </c>
      <c r="CS208" s="160">
        <v>0.87448852414842548</v>
      </c>
      <c r="CT208" s="160">
        <v>0.88400000000000012</v>
      </c>
      <c r="CU208" s="159">
        <v>0.68952021684822107</v>
      </c>
      <c r="CV208" s="159">
        <v>0.70938249361953376</v>
      </c>
      <c r="CW208" s="159">
        <v>0.74130905234927735</v>
      </c>
      <c r="CX208" s="159">
        <v>0.78568827357314464</v>
      </c>
      <c r="CY208" s="159">
        <v>0.83636279905331512</v>
      </c>
      <c r="CZ208" s="159">
        <v>0.88272025363171314</v>
      </c>
      <c r="DA208" s="159">
        <v>0.9172814769291231</v>
      </c>
      <c r="DB208" s="159">
        <v>0.93931803219790067</v>
      </c>
      <c r="DC208" s="159">
        <v>0.95199999999999996</v>
      </c>
    </row>
    <row r="209" spans="1:107">
      <c r="A209" s="293" t="s">
        <v>622</v>
      </c>
      <c r="B209" s="293" t="s">
        <v>621</v>
      </c>
      <c r="C209" s="292" t="s">
        <v>549</v>
      </c>
      <c r="D209" s="292" t="s">
        <v>447</v>
      </c>
      <c r="E209" s="158">
        <v>0.72</v>
      </c>
      <c r="F209" s="155">
        <v>0.56299999999999994</v>
      </c>
      <c r="G209" s="157">
        <v>100</v>
      </c>
      <c r="H209" s="155">
        <v>0</v>
      </c>
      <c r="I209" s="290"/>
      <c r="J209" s="156">
        <v>1</v>
      </c>
      <c r="K209" s="155">
        <v>0</v>
      </c>
      <c r="L209" s="155">
        <v>0</v>
      </c>
      <c r="M209" s="290"/>
      <c r="N209" s="294"/>
      <c r="O209" s="290"/>
      <c r="P209" s="286">
        <v>0</v>
      </c>
      <c r="Q209" s="153">
        <v>0.05</v>
      </c>
      <c r="R209" s="153">
        <v>0.25</v>
      </c>
      <c r="S209" s="153">
        <v>0.5</v>
      </c>
      <c r="T209" s="290"/>
      <c r="U209" s="154">
        <v>0</v>
      </c>
      <c r="V209" s="153">
        <v>0</v>
      </c>
      <c r="W209" s="153">
        <v>0</v>
      </c>
      <c r="X209" s="153">
        <v>0</v>
      </c>
      <c r="Y209" s="290"/>
      <c r="Z209" s="154">
        <v>0.72</v>
      </c>
      <c r="AA209" s="153">
        <v>0.72</v>
      </c>
      <c r="AB209" s="153">
        <v>0.72</v>
      </c>
      <c r="AC209" s="153">
        <v>0.72</v>
      </c>
      <c r="AD209" s="153">
        <v>0.72</v>
      </c>
      <c r="AE209" s="153">
        <v>0.72</v>
      </c>
      <c r="AF209" s="153">
        <v>0.72</v>
      </c>
      <c r="AG209" s="290"/>
      <c r="AH209" s="289">
        <v>114</v>
      </c>
      <c r="AI209" s="288" t="s">
        <v>1080</v>
      </c>
      <c r="AJ209" s="286">
        <v>0</v>
      </c>
      <c r="AK209" s="286">
        <v>0</v>
      </c>
      <c r="AL209" s="286">
        <v>0</v>
      </c>
      <c r="AM209" s="286">
        <v>0</v>
      </c>
      <c r="AN209" s="286">
        <v>0</v>
      </c>
      <c r="AO209" s="286">
        <v>0</v>
      </c>
      <c r="AP209" s="286">
        <v>0</v>
      </c>
      <c r="AQ209" s="286">
        <v>0</v>
      </c>
      <c r="AR209" s="286">
        <v>0</v>
      </c>
      <c r="AS209" s="285">
        <v>0</v>
      </c>
      <c r="AT209" s="285">
        <v>0</v>
      </c>
      <c r="AU209" s="285">
        <v>0</v>
      </c>
      <c r="AV209" s="285">
        <v>0</v>
      </c>
      <c r="AW209" s="285">
        <v>0</v>
      </c>
      <c r="AX209" s="285">
        <v>0</v>
      </c>
      <c r="AY209" s="285">
        <v>0</v>
      </c>
      <c r="AZ209" s="285">
        <v>0</v>
      </c>
      <c r="BA209" s="285">
        <v>0</v>
      </c>
      <c r="BB209" s="286">
        <v>0</v>
      </c>
      <c r="BC209" s="286">
        <v>0</v>
      </c>
      <c r="BD209" s="286">
        <v>0</v>
      </c>
      <c r="BE209" s="286">
        <v>0</v>
      </c>
      <c r="BF209" s="286">
        <v>0</v>
      </c>
      <c r="BG209" s="286">
        <v>0</v>
      </c>
      <c r="BH209" s="286">
        <v>0</v>
      </c>
      <c r="BI209" s="286">
        <v>0</v>
      </c>
      <c r="BJ209" s="286">
        <v>0</v>
      </c>
      <c r="BK209" s="285">
        <v>0</v>
      </c>
      <c r="BL209" s="285">
        <v>0</v>
      </c>
      <c r="BM209" s="285">
        <v>0</v>
      </c>
      <c r="BN209" s="285">
        <v>0</v>
      </c>
      <c r="BO209" s="285">
        <v>0</v>
      </c>
      <c r="BP209" s="285">
        <v>0</v>
      </c>
      <c r="BQ209" s="285">
        <v>0</v>
      </c>
      <c r="BR209" s="285">
        <v>0</v>
      </c>
      <c r="BS209" s="285">
        <v>0</v>
      </c>
      <c r="BT209" s="160">
        <v>0.72025200574009995</v>
      </c>
      <c r="BU209" s="160">
        <v>0.72077777188992875</v>
      </c>
      <c r="BV209" s="160">
        <v>0.72162288667983376</v>
      </c>
      <c r="BW209" s="160">
        <v>0.72279763077105375</v>
      </c>
      <c r="BX209" s="160">
        <v>0.72413901526905833</v>
      </c>
      <c r="BY209" s="160">
        <v>0.72536612436083947</v>
      </c>
      <c r="BZ209" s="160">
        <v>0.72628098027165311</v>
      </c>
      <c r="CA209" s="160">
        <v>0.72686430085229736</v>
      </c>
      <c r="CB209" s="160">
        <v>0.72719999999999996</v>
      </c>
      <c r="CC209" s="159">
        <v>0.72378008610149946</v>
      </c>
      <c r="CD209" s="159">
        <v>0.73166657834893245</v>
      </c>
      <c r="CE209" s="159">
        <v>0.74434330019750716</v>
      </c>
      <c r="CF209" s="159">
        <v>0.76196446156580744</v>
      </c>
      <c r="CG209" s="159">
        <v>0.78208522903587496</v>
      </c>
      <c r="CH209" s="159">
        <v>0.80049186541259199</v>
      </c>
      <c r="CI209" s="159">
        <v>0.81421470407479868</v>
      </c>
      <c r="CJ209" s="159">
        <v>0.82296451278446048</v>
      </c>
      <c r="CK209" s="159">
        <v>0.82799999999999996</v>
      </c>
      <c r="CL209" s="160">
        <v>0.72756017220299896</v>
      </c>
      <c r="CM209" s="160">
        <v>0.74333315669786504</v>
      </c>
      <c r="CN209" s="160">
        <v>0.76868660039501435</v>
      </c>
      <c r="CO209" s="160">
        <v>0.80392892313161468</v>
      </c>
      <c r="CP209" s="160">
        <v>0.84417045807175017</v>
      </c>
      <c r="CQ209" s="160">
        <v>0.88098373082518389</v>
      </c>
      <c r="CR209" s="160">
        <v>0.90842940814959761</v>
      </c>
      <c r="CS209" s="160">
        <v>0.92592902556892098</v>
      </c>
      <c r="CT209" s="160">
        <v>0.93599999999999994</v>
      </c>
      <c r="CU209" s="159">
        <v>0.73008022960399865</v>
      </c>
      <c r="CV209" s="159">
        <v>0.75111087559715328</v>
      </c>
      <c r="CW209" s="159">
        <v>0.78491546719335237</v>
      </c>
      <c r="CX209" s="159">
        <v>0.83190523084215307</v>
      </c>
      <c r="CY209" s="159">
        <v>0.8855606107623335</v>
      </c>
      <c r="CZ209" s="159">
        <v>0.93464497443357852</v>
      </c>
      <c r="DA209" s="159">
        <v>0.97123921086613019</v>
      </c>
      <c r="DB209" s="159">
        <v>0.99457203409189476</v>
      </c>
      <c r="DC209" s="159">
        <v>1.008</v>
      </c>
    </row>
    <row r="210" spans="1:107">
      <c r="A210" s="293" t="s">
        <v>620</v>
      </c>
      <c r="B210" s="293" t="s">
        <v>619</v>
      </c>
      <c r="C210" s="292" t="s">
        <v>546</v>
      </c>
      <c r="D210" s="292" t="s">
        <v>447</v>
      </c>
      <c r="E210" s="158">
        <v>0.76</v>
      </c>
      <c r="F210" s="155">
        <v>0.56299999999999994</v>
      </c>
      <c r="G210" s="157">
        <v>100</v>
      </c>
      <c r="H210" s="155">
        <v>0.40585095047957381</v>
      </c>
      <c r="I210" s="290"/>
      <c r="J210" s="156">
        <v>1</v>
      </c>
      <c r="K210" s="155">
        <v>0.30065011200000002</v>
      </c>
      <c r="L210" s="155">
        <v>0.22849408512000002</v>
      </c>
      <c r="M210" s="290"/>
      <c r="N210" s="294"/>
      <c r="O210" s="290"/>
      <c r="P210" s="286">
        <v>8.1692213248666292E-3</v>
      </c>
      <c r="Q210" s="153">
        <v>5.8169221324866634E-2</v>
      </c>
      <c r="R210" s="153">
        <v>0.25816922132486664</v>
      </c>
      <c r="S210" s="153">
        <v>0.50816922132486664</v>
      </c>
      <c r="T210" s="290"/>
      <c r="U210" s="154">
        <v>8.1692213248666292E-3</v>
      </c>
      <c r="V210" s="295">
        <v>8.1692213248666292E-3</v>
      </c>
      <c r="W210" s="295">
        <v>8.1692213248666292E-3</v>
      </c>
      <c r="X210" s="295">
        <v>8.1692213248666292E-3</v>
      </c>
      <c r="Y210" s="290"/>
      <c r="Z210" s="154">
        <v>0.76</v>
      </c>
      <c r="AA210" s="153">
        <v>0.76</v>
      </c>
      <c r="AB210" s="153">
        <v>0.76</v>
      </c>
      <c r="AC210" s="153">
        <v>0.76</v>
      </c>
      <c r="AD210" s="153">
        <v>0.76</v>
      </c>
      <c r="AE210" s="153">
        <v>0.76</v>
      </c>
      <c r="AF210" s="153">
        <v>0.76</v>
      </c>
      <c r="AG210" s="290"/>
      <c r="AH210" s="289">
        <v>115</v>
      </c>
      <c r="AI210" s="288" t="s">
        <v>1081</v>
      </c>
      <c r="AJ210" s="286">
        <v>8.1692213248666292E-3</v>
      </c>
      <c r="AK210" s="286">
        <v>8.1692213248666292E-3</v>
      </c>
      <c r="AL210" s="286">
        <v>8.1692213248666292E-3</v>
      </c>
      <c r="AM210" s="286">
        <v>8.1692213248666292E-3</v>
      </c>
      <c r="AN210" s="286">
        <v>8.1692213248666292E-3</v>
      </c>
      <c r="AO210" s="286">
        <v>8.1692213248666292E-3</v>
      </c>
      <c r="AP210" s="286">
        <v>8.1692213248666292E-3</v>
      </c>
      <c r="AQ210" s="286">
        <v>8.1692213248666292E-3</v>
      </c>
      <c r="AR210" s="286">
        <v>8.1692213248666292E-3</v>
      </c>
      <c r="AS210" s="285">
        <v>8.1692213248666292E-3</v>
      </c>
      <c r="AT210" s="285">
        <v>8.1692213248666292E-3</v>
      </c>
      <c r="AU210" s="285">
        <v>8.1692213248666292E-3</v>
      </c>
      <c r="AV210" s="285">
        <v>8.1692213248666292E-3</v>
      </c>
      <c r="AW210" s="285">
        <v>8.1692213248666292E-3</v>
      </c>
      <c r="AX210" s="285">
        <v>8.1692213248666292E-3</v>
      </c>
      <c r="AY210" s="285">
        <v>8.1692213248666292E-3</v>
      </c>
      <c r="AZ210" s="285">
        <v>8.1692213248666292E-3</v>
      </c>
      <c r="BA210" s="285">
        <v>8.1692213248666292E-3</v>
      </c>
      <c r="BB210" s="286">
        <v>8.1692213248666292E-3</v>
      </c>
      <c r="BC210" s="286">
        <v>8.1692213248666292E-3</v>
      </c>
      <c r="BD210" s="286">
        <v>8.1692213248666292E-3</v>
      </c>
      <c r="BE210" s="286">
        <v>8.1692213248666292E-3</v>
      </c>
      <c r="BF210" s="286">
        <v>8.1692213248666292E-3</v>
      </c>
      <c r="BG210" s="286">
        <v>8.1692213248666292E-3</v>
      </c>
      <c r="BH210" s="286">
        <v>8.1692213248666292E-3</v>
      </c>
      <c r="BI210" s="286">
        <v>8.1692213248666292E-3</v>
      </c>
      <c r="BJ210" s="286">
        <v>8.1692213248666292E-3</v>
      </c>
      <c r="BK210" s="285">
        <v>8.1692213248666292E-3</v>
      </c>
      <c r="BL210" s="285">
        <v>8.1692213248666292E-3</v>
      </c>
      <c r="BM210" s="285">
        <v>8.1692213248666292E-3</v>
      </c>
      <c r="BN210" s="285">
        <v>8.1692213248666292E-3</v>
      </c>
      <c r="BO210" s="285">
        <v>8.1692213248666292E-3</v>
      </c>
      <c r="BP210" s="285">
        <v>8.1692213248666292E-3</v>
      </c>
      <c r="BQ210" s="285">
        <v>8.1692213248666292E-3</v>
      </c>
      <c r="BR210" s="285">
        <v>8.1692213248666292E-3</v>
      </c>
      <c r="BS210" s="285">
        <v>8.1692213248666292E-3</v>
      </c>
      <c r="BT210" s="160">
        <v>0.76026600605899441</v>
      </c>
      <c r="BU210" s="160">
        <v>0.76082098143936938</v>
      </c>
      <c r="BV210" s="160">
        <v>0.76171304705093568</v>
      </c>
      <c r="BW210" s="160">
        <v>0.76295305470277908</v>
      </c>
      <c r="BX210" s="160">
        <v>0.76436896056178383</v>
      </c>
      <c r="BY210" s="160">
        <v>0.76566424238088615</v>
      </c>
      <c r="BZ210" s="160">
        <v>0.76662992362007842</v>
      </c>
      <c r="CA210" s="160">
        <v>0.76724565089964725</v>
      </c>
      <c r="CB210" s="160">
        <v>0.76760000000000006</v>
      </c>
      <c r="CC210" s="159">
        <v>0.76399009088491621</v>
      </c>
      <c r="CD210" s="159">
        <v>0.77231472159053982</v>
      </c>
      <c r="CE210" s="159">
        <v>0.78569570576403536</v>
      </c>
      <c r="CF210" s="159">
        <v>0.80429582054168558</v>
      </c>
      <c r="CG210" s="159">
        <v>0.82553440842675696</v>
      </c>
      <c r="CH210" s="159">
        <v>0.84496363571329147</v>
      </c>
      <c r="CI210" s="159">
        <v>0.85944885430117646</v>
      </c>
      <c r="CJ210" s="159">
        <v>0.86868476349470836</v>
      </c>
      <c r="CK210" s="159">
        <v>0.87399999999999989</v>
      </c>
      <c r="CL210" s="160">
        <v>0.76798018176983229</v>
      </c>
      <c r="CM210" s="160">
        <v>0.78462944318107974</v>
      </c>
      <c r="CN210" s="160">
        <v>0.81139141152807071</v>
      </c>
      <c r="CO210" s="160">
        <v>0.84859164108337104</v>
      </c>
      <c r="CP210" s="160">
        <v>0.89106881685351402</v>
      </c>
      <c r="CQ210" s="160">
        <v>0.92992727142658305</v>
      </c>
      <c r="CR210" s="160">
        <v>0.95889770860235302</v>
      </c>
      <c r="CS210" s="160">
        <v>0.9773695269894167</v>
      </c>
      <c r="CT210" s="160">
        <v>0.9880000000000001</v>
      </c>
      <c r="CU210" s="159">
        <v>0.77064024235977646</v>
      </c>
      <c r="CV210" s="159">
        <v>0.79283925757477292</v>
      </c>
      <c r="CW210" s="159">
        <v>0.8285218820374276</v>
      </c>
      <c r="CX210" s="159">
        <v>0.87812218811116161</v>
      </c>
      <c r="CY210" s="159">
        <v>0.9347584224713521</v>
      </c>
      <c r="CZ210" s="159">
        <v>0.98656969523544402</v>
      </c>
      <c r="DA210" s="159">
        <v>1.0251969448031375</v>
      </c>
      <c r="DB210" s="159">
        <v>1.0498260359858889</v>
      </c>
      <c r="DC210" s="159">
        <v>1.0639999999999998</v>
      </c>
    </row>
    <row r="211" spans="1:107">
      <c r="A211" s="293" t="s">
        <v>618</v>
      </c>
      <c r="B211" s="293" t="s">
        <v>617</v>
      </c>
      <c r="C211" s="292" t="s">
        <v>616</v>
      </c>
      <c r="D211" s="292" t="s">
        <v>447</v>
      </c>
      <c r="E211" s="158">
        <v>0.6</v>
      </c>
      <c r="F211" s="155">
        <v>0.56299999999999994</v>
      </c>
      <c r="G211" s="157">
        <v>100</v>
      </c>
      <c r="H211" s="155">
        <v>10.657193605683837</v>
      </c>
      <c r="I211" s="290"/>
      <c r="J211" s="156">
        <v>1</v>
      </c>
      <c r="K211" s="155">
        <v>10</v>
      </c>
      <c r="L211" s="155">
        <v>6</v>
      </c>
      <c r="M211" s="290"/>
      <c r="N211" s="294"/>
      <c r="O211" s="290"/>
      <c r="P211" s="286">
        <v>0.21451464672907403</v>
      </c>
      <c r="Q211" s="153">
        <v>0.26451464672907404</v>
      </c>
      <c r="R211" s="153">
        <v>0.46451464672907405</v>
      </c>
      <c r="S211" s="153">
        <v>0.71451464672907405</v>
      </c>
      <c r="T211" s="290"/>
      <c r="U211" s="154">
        <v>0.21451464672907403</v>
      </c>
      <c r="V211" s="153">
        <v>0.1287087880374444</v>
      </c>
      <c r="W211" s="153">
        <v>8.5805858691629613E-2</v>
      </c>
      <c r="X211" s="153">
        <v>4.2902929345814807E-2</v>
      </c>
      <c r="Y211" s="290"/>
      <c r="Z211" s="154">
        <v>0.6</v>
      </c>
      <c r="AA211" s="153">
        <v>0.6</v>
      </c>
      <c r="AB211" s="153">
        <v>0.6</v>
      </c>
      <c r="AC211" s="153">
        <v>0.6</v>
      </c>
      <c r="AD211" s="153">
        <v>0.6</v>
      </c>
      <c r="AE211" s="153">
        <v>0.6</v>
      </c>
      <c r="AF211" s="153">
        <v>0.6</v>
      </c>
      <c r="AG211" s="290"/>
      <c r="AH211" s="289">
        <v>116</v>
      </c>
      <c r="AI211" s="288" t="s">
        <v>1082</v>
      </c>
      <c r="AJ211" s="286">
        <v>0.21451464672907403</v>
      </c>
      <c r="AK211" s="286">
        <v>0.21451464672907403</v>
      </c>
      <c r="AL211" s="286">
        <v>0.21451464672907403</v>
      </c>
      <c r="AM211" s="286">
        <v>0.21451464672907403</v>
      </c>
      <c r="AN211" s="286">
        <v>0.21451464672907403</v>
      </c>
      <c r="AO211" s="286">
        <v>0.21451464672907403</v>
      </c>
      <c r="AP211" s="286">
        <v>0.21451464672907403</v>
      </c>
      <c r="AQ211" s="286">
        <v>0.21451464672907403</v>
      </c>
      <c r="AR211" s="286">
        <v>0.21451464672907403</v>
      </c>
      <c r="AS211" s="285">
        <v>0.21451464672907403</v>
      </c>
      <c r="AT211" s="285">
        <v>0.21451464672907403</v>
      </c>
      <c r="AU211" s="285">
        <v>0.21451464672907403</v>
      </c>
      <c r="AV211" s="285">
        <v>0.21451464672907403</v>
      </c>
      <c r="AW211" s="285">
        <v>0.21451464672907403</v>
      </c>
      <c r="AX211" s="285">
        <v>0.21451464672907403</v>
      </c>
      <c r="AY211" s="285">
        <v>0.21451464672907403</v>
      </c>
      <c r="AZ211" s="285">
        <v>0.21451464672907403</v>
      </c>
      <c r="BA211" s="285">
        <v>0.21451464672907403</v>
      </c>
      <c r="BB211" s="286">
        <v>0.21451464672907403</v>
      </c>
      <c r="BC211" s="286">
        <v>0.21451464672907403</v>
      </c>
      <c r="BD211" s="286">
        <v>0.21451464672907403</v>
      </c>
      <c r="BE211" s="286">
        <v>0.21451464672907403</v>
      </c>
      <c r="BF211" s="286">
        <v>0.21451464672907403</v>
      </c>
      <c r="BG211" s="286">
        <v>0.21451464672907403</v>
      </c>
      <c r="BH211" s="286">
        <v>0.21451464672907403</v>
      </c>
      <c r="BI211" s="286">
        <v>0.21451464672907403</v>
      </c>
      <c r="BJ211" s="286">
        <v>0.21451464672907403</v>
      </c>
      <c r="BK211" s="285">
        <v>0.21451464672907403</v>
      </c>
      <c r="BL211" s="285">
        <v>0.21451464672907403</v>
      </c>
      <c r="BM211" s="285">
        <v>0.21451464672907403</v>
      </c>
      <c r="BN211" s="285">
        <v>0.21451464672907403</v>
      </c>
      <c r="BO211" s="285">
        <v>0.21451464672907403</v>
      </c>
      <c r="BP211" s="285">
        <v>0.21451464672907403</v>
      </c>
      <c r="BQ211" s="285">
        <v>0.21451464672907403</v>
      </c>
      <c r="BR211" s="285">
        <v>0.21451464672907403</v>
      </c>
      <c r="BS211" s="285">
        <v>0.21451464672907403</v>
      </c>
      <c r="BT211" s="160">
        <v>0.60021000478341657</v>
      </c>
      <c r="BU211" s="160">
        <v>0.60064814324160731</v>
      </c>
      <c r="BV211" s="160">
        <v>0.60135240556652814</v>
      </c>
      <c r="BW211" s="160">
        <v>0.60233135897587819</v>
      </c>
      <c r="BX211" s="160">
        <v>0.60344917939088194</v>
      </c>
      <c r="BY211" s="160">
        <v>0.60447177030069954</v>
      </c>
      <c r="BZ211" s="160">
        <v>0.60523415022637761</v>
      </c>
      <c r="CA211" s="160">
        <v>0.60572025071024782</v>
      </c>
      <c r="CB211" s="160">
        <v>0.60599999999999998</v>
      </c>
      <c r="CC211" s="159">
        <v>0.60315007175124957</v>
      </c>
      <c r="CD211" s="159">
        <v>0.60972214862411034</v>
      </c>
      <c r="CE211" s="159">
        <v>0.62028608349792258</v>
      </c>
      <c r="CF211" s="159">
        <v>0.63497038463817279</v>
      </c>
      <c r="CG211" s="159">
        <v>0.65173769086322919</v>
      </c>
      <c r="CH211" s="159">
        <v>0.6670765545104933</v>
      </c>
      <c r="CI211" s="159">
        <v>0.67851225339566557</v>
      </c>
      <c r="CJ211" s="159">
        <v>0.68580376065371706</v>
      </c>
      <c r="CK211" s="159">
        <v>0.69</v>
      </c>
      <c r="CL211" s="160">
        <v>0.60630014350249917</v>
      </c>
      <c r="CM211" s="160">
        <v>0.61944429724822081</v>
      </c>
      <c r="CN211" s="160">
        <v>0.64057216699584529</v>
      </c>
      <c r="CO211" s="160">
        <v>0.6699407692763456</v>
      </c>
      <c r="CP211" s="160">
        <v>0.7034753817264584</v>
      </c>
      <c r="CQ211" s="160">
        <v>0.73415310902098663</v>
      </c>
      <c r="CR211" s="160">
        <v>0.75702450679133138</v>
      </c>
      <c r="CS211" s="160">
        <v>0.77160752130743415</v>
      </c>
      <c r="CT211" s="160">
        <v>0.78</v>
      </c>
      <c r="CU211" s="159">
        <v>0.60840019133666556</v>
      </c>
      <c r="CV211" s="159">
        <v>0.62592572966429438</v>
      </c>
      <c r="CW211" s="159">
        <v>0.65409622266112699</v>
      </c>
      <c r="CX211" s="159">
        <v>0.69325435903512755</v>
      </c>
      <c r="CY211" s="159">
        <v>0.73796717563527792</v>
      </c>
      <c r="CZ211" s="159">
        <v>0.77887081202798214</v>
      </c>
      <c r="DA211" s="159">
        <v>0.80936600905510858</v>
      </c>
      <c r="DB211" s="159">
        <v>0.82881002840991236</v>
      </c>
      <c r="DC211" s="159">
        <v>0.84</v>
      </c>
    </row>
    <row r="212" spans="1:107">
      <c r="A212" s="166" t="s">
        <v>615</v>
      </c>
      <c r="B212" s="166" t="s">
        <v>614</v>
      </c>
      <c r="C212" s="165" t="s">
        <v>543</v>
      </c>
      <c r="D212" s="165" t="s">
        <v>447</v>
      </c>
      <c r="E212" s="143">
        <v>0.6</v>
      </c>
      <c r="F212" s="145">
        <v>0.56299999999999994</v>
      </c>
      <c r="G212" s="144">
        <v>100</v>
      </c>
      <c r="H212" s="145">
        <v>0</v>
      </c>
      <c r="I212" s="161"/>
      <c r="J212" s="146">
        <v>1</v>
      </c>
      <c r="K212" s="145">
        <v>0</v>
      </c>
      <c r="L212" s="145">
        <v>0</v>
      </c>
      <c r="M212" s="161"/>
      <c r="N212" s="175"/>
      <c r="O212" s="161"/>
      <c r="P212" s="164">
        <v>0</v>
      </c>
      <c r="Q212" s="162">
        <v>0.05</v>
      </c>
      <c r="R212" s="162">
        <v>0.25</v>
      </c>
      <c r="S212" s="162">
        <v>0.5</v>
      </c>
      <c r="T212" s="161"/>
      <c r="U212" s="163">
        <v>0</v>
      </c>
      <c r="V212" s="162">
        <v>0</v>
      </c>
      <c r="W212" s="162">
        <v>0</v>
      </c>
      <c r="X212" s="162">
        <v>0</v>
      </c>
      <c r="Y212" s="161"/>
      <c r="Z212" s="163">
        <v>0.7</v>
      </c>
      <c r="AA212" s="162">
        <v>0.7</v>
      </c>
      <c r="AB212" s="162">
        <v>0.7</v>
      </c>
      <c r="AC212" s="162">
        <v>0.7</v>
      </c>
      <c r="AD212" s="162">
        <v>0.7</v>
      </c>
      <c r="AE212" s="162">
        <v>0.7</v>
      </c>
      <c r="AF212" s="162">
        <v>0.7</v>
      </c>
      <c r="AG212" s="161"/>
      <c r="AH212" s="289">
        <v>117</v>
      </c>
      <c r="AI212" s="288" t="s">
        <v>1083</v>
      </c>
      <c r="AJ212" s="286">
        <v>0</v>
      </c>
      <c r="AK212" s="286">
        <v>0</v>
      </c>
      <c r="AL212" s="286">
        <v>0</v>
      </c>
      <c r="AM212" s="286">
        <v>0</v>
      </c>
      <c r="AN212" s="286">
        <v>0</v>
      </c>
      <c r="AO212" s="286">
        <v>0</v>
      </c>
      <c r="AP212" s="286">
        <v>0</v>
      </c>
      <c r="AQ212" s="286">
        <v>0</v>
      </c>
      <c r="AR212" s="286">
        <v>0</v>
      </c>
      <c r="AS212" s="285">
        <v>0</v>
      </c>
      <c r="AT212" s="285">
        <v>0</v>
      </c>
      <c r="AU212" s="285">
        <v>0</v>
      </c>
      <c r="AV212" s="285">
        <v>0</v>
      </c>
      <c r="AW212" s="285">
        <v>0</v>
      </c>
      <c r="AX212" s="285">
        <v>0</v>
      </c>
      <c r="AY212" s="285">
        <v>0</v>
      </c>
      <c r="AZ212" s="285">
        <v>0</v>
      </c>
      <c r="BA212" s="285">
        <v>0</v>
      </c>
      <c r="BB212" s="286">
        <v>0</v>
      </c>
      <c r="BC212" s="286">
        <v>0</v>
      </c>
      <c r="BD212" s="286">
        <v>0</v>
      </c>
      <c r="BE212" s="286">
        <v>0</v>
      </c>
      <c r="BF212" s="286">
        <v>0</v>
      </c>
      <c r="BG212" s="286">
        <v>0</v>
      </c>
      <c r="BH212" s="286">
        <v>0</v>
      </c>
      <c r="BI212" s="286">
        <v>0</v>
      </c>
      <c r="BJ212" s="286">
        <v>0</v>
      </c>
      <c r="BK212" s="285">
        <v>0</v>
      </c>
      <c r="BL212" s="285">
        <v>0</v>
      </c>
      <c r="BM212" s="285">
        <v>0</v>
      </c>
      <c r="BN212" s="285">
        <v>0</v>
      </c>
      <c r="BO212" s="285">
        <v>0</v>
      </c>
      <c r="BP212" s="285">
        <v>0</v>
      </c>
      <c r="BQ212" s="285">
        <v>0</v>
      </c>
      <c r="BR212" s="285">
        <v>0</v>
      </c>
      <c r="BS212" s="285">
        <v>0</v>
      </c>
      <c r="BT212" s="160">
        <v>0.70024500558065272</v>
      </c>
      <c r="BU212" s="160">
        <v>0.70075616711520849</v>
      </c>
      <c r="BV212" s="160">
        <v>0.70157780649428281</v>
      </c>
      <c r="BW212" s="160">
        <v>0.70271991880519113</v>
      </c>
      <c r="BX212" s="160">
        <v>0.70402404262269558</v>
      </c>
      <c r="BY212" s="160">
        <v>0.70521706535081619</v>
      </c>
      <c r="BZ212" s="160">
        <v>0.70610650859744051</v>
      </c>
      <c r="CA212" s="160">
        <v>0.70667362582862236</v>
      </c>
      <c r="CB212" s="160">
        <v>0.70699999999999996</v>
      </c>
      <c r="CC212" s="159">
        <v>0.70367508370979115</v>
      </c>
      <c r="CD212" s="159">
        <v>0.71134250672812871</v>
      </c>
      <c r="CE212" s="159">
        <v>0.72366709741424307</v>
      </c>
      <c r="CF212" s="159">
        <v>0.74079878207786831</v>
      </c>
      <c r="CG212" s="159">
        <v>0.76036063934043396</v>
      </c>
      <c r="CH212" s="159">
        <v>0.77825598026224219</v>
      </c>
      <c r="CI212" s="159">
        <v>0.79159762896160979</v>
      </c>
      <c r="CJ212" s="159">
        <v>0.80010438742933654</v>
      </c>
      <c r="CK212" s="159">
        <v>0.80499999999999994</v>
      </c>
      <c r="CL212" s="160">
        <v>0.70735016741958234</v>
      </c>
      <c r="CM212" s="160">
        <v>0.72268501345625757</v>
      </c>
      <c r="CN212" s="160">
        <v>0.74733419482848618</v>
      </c>
      <c r="CO212" s="160">
        <v>0.78159756415573645</v>
      </c>
      <c r="CP212" s="160">
        <v>0.82072127868086819</v>
      </c>
      <c r="CQ212" s="160">
        <v>0.85651196052448431</v>
      </c>
      <c r="CR212" s="160">
        <v>0.88319525792321985</v>
      </c>
      <c r="CS212" s="160">
        <v>0.90020877485867323</v>
      </c>
      <c r="CT212" s="160">
        <v>0.90999999999999992</v>
      </c>
      <c r="CU212" s="159">
        <v>0.70980022322610981</v>
      </c>
      <c r="CV212" s="159">
        <v>0.73024668460834341</v>
      </c>
      <c r="CW212" s="159">
        <v>0.7631122597713148</v>
      </c>
      <c r="CX212" s="159">
        <v>0.80879675220764879</v>
      </c>
      <c r="CY212" s="159">
        <v>0.8609617049078242</v>
      </c>
      <c r="CZ212" s="159">
        <v>0.90868261403264572</v>
      </c>
      <c r="DA212" s="159">
        <v>0.94426034389762659</v>
      </c>
      <c r="DB212" s="159">
        <v>0.96694503314489766</v>
      </c>
      <c r="DC212" s="159">
        <v>0.97999999999999987</v>
      </c>
    </row>
    <row r="213" spans="1:107" ht="52" customHeight="1" thickBot="1">
      <c r="A213" s="306" t="s">
        <v>580</v>
      </c>
      <c r="B213" s="305" t="s">
        <v>370</v>
      </c>
      <c r="C213" s="305" t="s">
        <v>371</v>
      </c>
      <c r="D213" s="305" t="s">
        <v>372</v>
      </c>
      <c r="E213" s="305" t="s">
        <v>200</v>
      </c>
      <c r="F213" s="305" t="s">
        <v>373</v>
      </c>
      <c r="G213" s="305" t="s">
        <v>374</v>
      </c>
      <c r="H213" s="305" t="s">
        <v>375</v>
      </c>
      <c r="I213" s="290"/>
      <c r="J213" s="305" t="s">
        <v>376</v>
      </c>
      <c r="K213" s="305" t="s">
        <v>377</v>
      </c>
      <c r="L213" s="305" t="s">
        <v>378</v>
      </c>
      <c r="M213" s="305" t="s">
        <v>379</v>
      </c>
      <c r="N213" s="305" t="s">
        <v>400</v>
      </c>
      <c r="O213" s="294"/>
      <c r="P213" s="289" t="s">
        <v>403</v>
      </c>
      <c r="Q213" s="290"/>
      <c r="R213" s="290"/>
      <c r="S213" s="290"/>
      <c r="T213" s="290"/>
      <c r="U213" s="289" t="s">
        <v>403</v>
      </c>
      <c r="V213" s="290"/>
      <c r="W213" s="290"/>
      <c r="X213" s="290"/>
      <c r="Y213" s="290"/>
      <c r="Z213" s="289" t="s">
        <v>403</v>
      </c>
      <c r="AA213" s="290"/>
      <c r="AB213" s="290"/>
      <c r="AC213" s="290"/>
      <c r="AD213" s="290"/>
      <c r="AE213" s="290"/>
      <c r="AF213" s="290"/>
      <c r="AG213" s="290"/>
      <c r="AH213" s="289">
        <v>118</v>
      </c>
      <c r="AI213" s="288"/>
      <c r="AJ213" s="289" t="s">
        <v>403</v>
      </c>
      <c r="AK213" s="289" t="s">
        <v>403</v>
      </c>
      <c r="AL213" s="289" t="s">
        <v>403</v>
      </c>
      <c r="AM213" s="289" t="s">
        <v>403</v>
      </c>
      <c r="AN213" s="289" t="s">
        <v>403</v>
      </c>
      <c r="AO213" s="289" t="s">
        <v>403</v>
      </c>
      <c r="AP213" s="289" t="s">
        <v>403</v>
      </c>
      <c r="AQ213" s="289" t="s">
        <v>403</v>
      </c>
      <c r="AR213" s="289" t="s">
        <v>403</v>
      </c>
      <c r="AS213" s="296" t="s">
        <v>403</v>
      </c>
      <c r="AT213" s="296" t="s">
        <v>403</v>
      </c>
      <c r="AU213" s="296" t="s">
        <v>403</v>
      </c>
      <c r="AV213" s="296" t="s">
        <v>403</v>
      </c>
      <c r="AW213" s="296" t="s">
        <v>403</v>
      </c>
      <c r="AX213" s="296" t="s">
        <v>403</v>
      </c>
      <c r="AY213" s="296" t="s">
        <v>403</v>
      </c>
      <c r="AZ213" s="296" t="s">
        <v>403</v>
      </c>
      <c r="BA213" s="296" t="s">
        <v>403</v>
      </c>
      <c r="BB213" s="289" t="s">
        <v>403</v>
      </c>
      <c r="BC213" s="289" t="s">
        <v>403</v>
      </c>
      <c r="BD213" s="289" t="s">
        <v>403</v>
      </c>
      <c r="BE213" s="289" t="s">
        <v>403</v>
      </c>
      <c r="BF213" s="289" t="s">
        <v>403</v>
      </c>
      <c r="BG213" s="289" t="s">
        <v>403</v>
      </c>
      <c r="BH213" s="289" t="s">
        <v>403</v>
      </c>
      <c r="BI213" s="289" t="s">
        <v>403</v>
      </c>
      <c r="BJ213" s="289" t="s">
        <v>403</v>
      </c>
      <c r="BK213" s="296" t="s">
        <v>403</v>
      </c>
      <c r="BL213" s="296" t="s">
        <v>403</v>
      </c>
      <c r="BM213" s="296" t="s">
        <v>403</v>
      </c>
      <c r="BN213" s="296" t="s">
        <v>403</v>
      </c>
      <c r="BO213" s="296" t="s">
        <v>403</v>
      </c>
      <c r="BP213" s="296" t="s">
        <v>403</v>
      </c>
      <c r="BQ213" s="296" t="s">
        <v>403</v>
      </c>
      <c r="BR213" s="296" t="s">
        <v>403</v>
      </c>
      <c r="BS213" s="296" t="s">
        <v>403</v>
      </c>
      <c r="BT213" s="173"/>
      <c r="BU213" s="173"/>
      <c r="BV213" s="173"/>
      <c r="BW213" s="173"/>
      <c r="BX213" s="173"/>
      <c r="BY213" s="173"/>
      <c r="BZ213" s="173"/>
      <c r="CA213" s="173"/>
      <c r="CB213" s="173"/>
      <c r="CC213" s="174"/>
      <c r="CD213" s="174"/>
      <c r="CE213" s="174"/>
      <c r="CF213" s="174"/>
      <c r="CG213" s="174"/>
      <c r="CH213" s="174"/>
      <c r="CI213" s="174"/>
      <c r="CJ213" s="174"/>
      <c r="CK213" s="174"/>
      <c r="CL213" s="173"/>
      <c r="CM213" s="173"/>
      <c r="CN213" s="173"/>
      <c r="CO213" s="173"/>
      <c r="CP213" s="173"/>
      <c r="CQ213" s="173"/>
      <c r="CR213" s="173"/>
      <c r="CS213" s="173"/>
      <c r="CT213" s="173"/>
      <c r="CU213" s="173"/>
      <c r="CV213" s="173"/>
      <c r="CW213" s="173"/>
      <c r="CX213" s="173"/>
      <c r="CY213" s="173"/>
      <c r="CZ213" s="173"/>
      <c r="DA213" s="173"/>
      <c r="DB213" s="173"/>
      <c r="DC213" s="173"/>
    </row>
    <row r="214" spans="1:107">
      <c r="A214" s="299" t="s">
        <v>380</v>
      </c>
      <c r="B214" s="304" t="s">
        <v>519</v>
      </c>
      <c r="C214" s="303"/>
      <c r="D214" s="303"/>
      <c r="E214" s="302" t="s">
        <v>381</v>
      </c>
      <c r="F214" s="302" t="s">
        <v>382</v>
      </c>
      <c r="G214" s="300" t="s">
        <v>383</v>
      </c>
      <c r="H214" s="301" t="s">
        <v>384</v>
      </c>
      <c r="I214" s="290"/>
      <c r="J214" s="300" t="s">
        <v>385</v>
      </c>
      <c r="K214" s="300" t="s">
        <v>386</v>
      </c>
      <c r="L214" s="300" t="s">
        <v>386</v>
      </c>
      <c r="M214" s="294"/>
      <c r="N214" s="294"/>
      <c r="O214" s="294"/>
      <c r="P214" s="289" t="s">
        <v>403</v>
      </c>
      <c r="Q214" s="290"/>
      <c r="R214" s="290"/>
      <c r="S214" s="290"/>
      <c r="T214" s="290"/>
      <c r="U214" s="289" t="s">
        <v>403</v>
      </c>
      <c r="V214" s="290"/>
      <c r="W214" s="290"/>
      <c r="X214" s="290"/>
      <c r="Y214" s="290"/>
      <c r="Z214" s="289" t="s">
        <v>403</v>
      </c>
      <c r="AA214" s="290"/>
      <c r="AB214" s="290"/>
      <c r="AC214" s="290"/>
      <c r="AD214" s="290"/>
      <c r="AE214" s="290"/>
      <c r="AF214" s="290"/>
      <c r="AG214" s="290"/>
      <c r="AH214" s="289">
        <v>119</v>
      </c>
      <c r="AI214" s="288" t="s">
        <v>403</v>
      </c>
      <c r="AJ214" s="289" t="s">
        <v>403</v>
      </c>
      <c r="AK214" s="289" t="s">
        <v>403</v>
      </c>
      <c r="AL214" s="289" t="s">
        <v>403</v>
      </c>
      <c r="AM214" s="289" t="s">
        <v>403</v>
      </c>
      <c r="AN214" s="289" t="s">
        <v>403</v>
      </c>
      <c r="AO214" s="289" t="s">
        <v>403</v>
      </c>
      <c r="AP214" s="289" t="s">
        <v>403</v>
      </c>
      <c r="AQ214" s="289" t="s">
        <v>403</v>
      </c>
      <c r="AR214" s="289" t="s">
        <v>403</v>
      </c>
      <c r="AS214" s="296" t="s">
        <v>403</v>
      </c>
      <c r="AT214" s="296" t="s">
        <v>403</v>
      </c>
      <c r="AU214" s="296" t="s">
        <v>403</v>
      </c>
      <c r="AV214" s="296" t="s">
        <v>403</v>
      </c>
      <c r="AW214" s="296" t="s">
        <v>403</v>
      </c>
      <c r="AX214" s="296" t="s">
        <v>403</v>
      </c>
      <c r="AY214" s="296" t="s">
        <v>403</v>
      </c>
      <c r="AZ214" s="296" t="s">
        <v>403</v>
      </c>
      <c r="BA214" s="296" t="s">
        <v>403</v>
      </c>
      <c r="BB214" s="289" t="s">
        <v>403</v>
      </c>
      <c r="BC214" s="289" t="s">
        <v>403</v>
      </c>
      <c r="BD214" s="289" t="s">
        <v>403</v>
      </c>
      <c r="BE214" s="289" t="s">
        <v>403</v>
      </c>
      <c r="BF214" s="289" t="s">
        <v>403</v>
      </c>
      <c r="BG214" s="289" t="s">
        <v>403</v>
      </c>
      <c r="BH214" s="289" t="s">
        <v>403</v>
      </c>
      <c r="BI214" s="289" t="s">
        <v>403</v>
      </c>
      <c r="BJ214" s="289" t="s">
        <v>403</v>
      </c>
      <c r="BK214" s="296" t="s">
        <v>403</v>
      </c>
      <c r="BL214" s="296" t="s">
        <v>403</v>
      </c>
      <c r="BM214" s="296" t="s">
        <v>403</v>
      </c>
      <c r="BN214" s="296" t="s">
        <v>403</v>
      </c>
      <c r="BO214" s="296" t="s">
        <v>403</v>
      </c>
      <c r="BP214" s="296" t="s">
        <v>403</v>
      </c>
      <c r="BQ214" s="296" t="s">
        <v>403</v>
      </c>
      <c r="BR214" s="296" t="s">
        <v>403</v>
      </c>
      <c r="BS214" s="296" t="s">
        <v>403</v>
      </c>
      <c r="BT214" s="171"/>
      <c r="BU214" s="171"/>
      <c r="BV214" s="171"/>
      <c r="BW214" s="171"/>
      <c r="BX214" s="171"/>
      <c r="BY214" s="171"/>
      <c r="BZ214" s="171"/>
      <c r="CA214" s="171"/>
      <c r="CB214" s="171"/>
      <c r="CC214" s="172"/>
      <c r="CD214" s="172"/>
      <c r="CE214" s="172"/>
      <c r="CF214" s="172"/>
      <c r="CG214" s="172"/>
      <c r="CH214" s="172"/>
      <c r="CI214" s="172"/>
      <c r="CJ214" s="172"/>
      <c r="CK214" s="172"/>
      <c r="CL214" s="171"/>
      <c r="CM214" s="171"/>
      <c r="CN214" s="171"/>
      <c r="CO214" s="171"/>
      <c r="CP214" s="171"/>
      <c r="CQ214" s="171"/>
      <c r="CR214" s="171"/>
      <c r="CS214" s="171"/>
      <c r="CT214" s="171"/>
      <c r="CU214" s="171"/>
      <c r="CV214" s="171"/>
      <c r="CW214" s="171"/>
      <c r="CX214" s="171"/>
      <c r="CY214" s="171"/>
      <c r="CZ214" s="171"/>
      <c r="DA214" s="171"/>
      <c r="DB214" s="171"/>
      <c r="DC214" s="171"/>
    </row>
    <row r="215" spans="1:107">
      <c r="A215" s="299" t="s">
        <v>387</v>
      </c>
      <c r="B215" s="293"/>
      <c r="C215" s="298">
        <v>1</v>
      </c>
      <c r="D215" s="298">
        <v>2</v>
      </c>
      <c r="E215" s="298">
        <v>3</v>
      </c>
      <c r="F215" s="298">
        <v>4</v>
      </c>
      <c r="G215" s="298">
        <v>5</v>
      </c>
      <c r="H215" s="298">
        <v>6</v>
      </c>
      <c r="I215" s="290"/>
      <c r="J215" s="170"/>
      <c r="K215" s="297"/>
      <c r="L215" s="297"/>
      <c r="M215" s="294"/>
      <c r="N215" s="294"/>
      <c r="O215" s="294"/>
      <c r="P215" s="289" t="s">
        <v>403</v>
      </c>
      <c r="Q215" s="290"/>
      <c r="R215" s="290"/>
      <c r="S215" s="290"/>
      <c r="T215" s="290"/>
      <c r="U215" s="289" t="s">
        <v>403</v>
      </c>
      <c r="V215" s="290"/>
      <c r="W215" s="290"/>
      <c r="X215" s="290"/>
      <c r="Y215" s="290"/>
      <c r="Z215" s="289" t="s">
        <v>403</v>
      </c>
      <c r="AA215" s="290"/>
      <c r="AB215" s="290"/>
      <c r="AC215" s="290"/>
      <c r="AD215" s="290"/>
      <c r="AE215" s="290"/>
      <c r="AF215" s="290"/>
      <c r="AG215" s="290"/>
      <c r="AH215" s="289">
        <v>120</v>
      </c>
      <c r="AI215" s="288" t="s">
        <v>403</v>
      </c>
      <c r="AJ215" s="289" t="s">
        <v>403</v>
      </c>
      <c r="AK215" s="289" t="s">
        <v>403</v>
      </c>
      <c r="AL215" s="289" t="s">
        <v>403</v>
      </c>
      <c r="AM215" s="289" t="s">
        <v>403</v>
      </c>
      <c r="AN215" s="289" t="s">
        <v>403</v>
      </c>
      <c r="AO215" s="289" t="s">
        <v>403</v>
      </c>
      <c r="AP215" s="289" t="s">
        <v>403</v>
      </c>
      <c r="AQ215" s="289" t="s">
        <v>403</v>
      </c>
      <c r="AR215" s="289" t="s">
        <v>403</v>
      </c>
      <c r="AS215" s="296" t="s">
        <v>403</v>
      </c>
      <c r="AT215" s="296" t="s">
        <v>403</v>
      </c>
      <c r="AU215" s="296" t="s">
        <v>403</v>
      </c>
      <c r="AV215" s="296" t="s">
        <v>403</v>
      </c>
      <c r="AW215" s="296" t="s">
        <v>403</v>
      </c>
      <c r="AX215" s="296" t="s">
        <v>403</v>
      </c>
      <c r="AY215" s="296" t="s">
        <v>403</v>
      </c>
      <c r="AZ215" s="296" t="s">
        <v>403</v>
      </c>
      <c r="BA215" s="296" t="s">
        <v>403</v>
      </c>
      <c r="BB215" s="289" t="s">
        <v>403</v>
      </c>
      <c r="BC215" s="289" t="s">
        <v>403</v>
      </c>
      <c r="BD215" s="289" t="s">
        <v>403</v>
      </c>
      <c r="BE215" s="289" t="s">
        <v>403</v>
      </c>
      <c r="BF215" s="289" t="s">
        <v>403</v>
      </c>
      <c r="BG215" s="289" t="s">
        <v>403</v>
      </c>
      <c r="BH215" s="289" t="s">
        <v>403</v>
      </c>
      <c r="BI215" s="289" t="s">
        <v>403</v>
      </c>
      <c r="BJ215" s="289" t="s">
        <v>403</v>
      </c>
      <c r="BK215" s="296" t="s">
        <v>403</v>
      </c>
      <c r="BL215" s="296" t="s">
        <v>403</v>
      </c>
      <c r="BM215" s="296" t="s">
        <v>403</v>
      </c>
      <c r="BN215" s="296" t="s">
        <v>403</v>
      </c>
      <c r="BO215" s="296" t="s">
        <v>403</v>
      </c>
      <c r="BP215" s="296" t="s">
        <v>403</v>
      </c>
      <c r="BQ215" s="296" t="s">
        <v>403</v>
      </c>
      <c r="BR215" s="296" t="s">
        <v>403</v>
      </c>
      <c r="BS215" s="296" t="s">
        <v>403</v>
      </c>
      <c r="BT215" s="169"/>
      <c r="BU215" s="169"/>
      <c r="BV215" s="169"/>
      <c r="BW215" s="169"/>
      <c r="BX215" s="169"/>
      <c r="BY215" s="169"/>
      <c r="BZ215" s="169"/>
      <c r="CA215" s="169"/>
      <c r="CB215" s="169"/>
      <c r="CC215" s="159"/>
      <c r="CD215" s="159"/>
      <c r="CE215" s="159"/>
      <c r="CF215" s="159"/>
      <c r="CG215" s="159"/>
      <c r="CH215" s="159"/>
      <c r="CI215" s="159"/>
      <c r="CJ215" s="159"/>
      <c r="CK215" s="159"/>
      <c r="CL215" s="169"/>
      <c r="CM215" s="169"/>
      <c r="CN215" s="169"/>
      <c r="CO215" s="169"/>
      <c r="CP215" s="169"/>
      <c r="CQ215" s="169"/>
      <c r="CR215" s="169"/>
      <c r="CS215" s="169"/>
      <c r="CT215" s="169"/>
      <c r="CU215" s="169"/>
      <c r="CV215" s="169"/>
      <c r="CW215" s="169"/>
      <c r="CX215" s="169"/>
      <c r="CY215" s="169"/>
      <c r="CZ215" s="169"/>
      <c r="DA215" s="169"/>
      <c r="DB215" s="169"/>
      <c r="DC215" s="169"/>
    </row>
    <row r="216" spans="1:107">
      <c r="A216" s="293" t="s">
        <v>613</v>
      </c>
      <c r="B216" s="293" t="s">
        <v>612</v>
      </c>
      <c r="C216" s="292" t="s">
        <v>546</v>
      </c>
      <c r="D216" s="292" t="s">
        <v>446</v>
      </c>
      <c r="E216" s="158">
        <v>1</v>
      </c>
      <c r="F216" s="155">
        <v>0.79010000000000002</v>
      </c>
      <c r="G216" s="157">
        <v>100</v>
      </c>
      <c r="H216" s="155">
        <v>0.94765887862295928</v>
      </c>
      <c r="I216" s="290"/>
      <c r="J216" s="156">
        <v>1</v>
      </c>
      <c r="K216" s="155">
        <v>0.74874528000000018</v>
      </c>
      <c r="L216" s="155">
        <v>0.74874528000000018</v>
      </c>
      <c r="M216" s="294"/>
      <c r="N216" s="294">
        <v>1</v>
      </c>
      <c r="O216" s="294"/>
      <c r="P216" s="289" t="s">
        <v>403</v>
      </c>
      <c r="Q216" s="290"/>
      <c r="R216" s="290"/>
      <c r="S216" s="290"/>
      <c r="T216" s="290"/>
      <c r="U216" s="289" t="s">
        <v>403</v>
      </c>
      <c r="V216" s="290"/>
      <c r="W216" s="290"/>
      <c r="X216" s="290"/>
      <c r="Y216" s="290"/>
      <c r="Z216" s="154">
        <v>1</v>
      </c>
      <c r="AA216" s="153">
        <v>1</v>
      </c>
      <c r="AB216" s="153">
        <v>1</v>
      </c>
      <c r="AC216" s="153">
        <v>1</v>
      </c>
      <c r="AD216" s="153">
        <v>1</v>
      </c>
      <c r="AE216" s="153">
        <v>1</v>
      </c>
      <c r="AF216" s="153">
        <v>1</v>
      </c>
      <c r="AG216" s="290"/>
      <c r="AH216" s="289">
        <v>121</v>
      </c>
      <c r="AI216" s="288" t="s">
        <v>1084</v>
      </c>
      <c r="AJ216" s="289" t="s">
        <v>403</v>
      </c>
      <c r="AK216" s="289" t="s">
        <v>403</v>
      </c>
      <c r="AL216" s="289" t="s">
        <v>403</v>
      </c>
      <c r="AM216" s="289" t="s">
        <v>403</v>
      </c>
      <c r="AN216" s="289" t="s">
        <v>403</v>
      </c>
      <c r="AO216" s="289" t="s">
        <v>403</v>
      </c>
      <c r="AP216" s="289" t="s">
        <v>403</v>
      </c>
      <c r="AQ216" s="289" t="s">
        <v>403</v>
      </c>
      <c r="AR216" s="289" t="s">
        <v>403</v>
      </c>
      <c r="AS216" s="296" t="s">
        <v>403</v>
      </c>
      <c r="AT216" s="296" t="s">
        <v>403</v>
      </c>
      <c r="AU216" s="296" t="s">
        <v>403</v>
      </c>
      <c r="AV216" s="296" t="s">
        <v>403</v>
      </c>
      <c r="AW216" s="296" t="s">
        <v>403</v>
      </c>
      <c r="AX216" s="296" t="s">
        <v>403</v>
      </c>
      <c r="AY216" s="296" t="s">
        <v>403</v>
      </c>
      <c r="AZ216" s="296" t="s">
        <v>403</v>
      </c>
      <c r="BA216" s="296" t="s">
        <v>403</v>
      </c>
      <c r="BB216" s="289" t="s">
        <v>403</v>
      </c>
      <c r="BC216" s="289" t="s">
        <v>403</v>
      </c>
      <c r="BD216" s="289" t="s">
        <v>403</v>
      </c>
      <c r="BE216" s="289" t="s">
        <v>403</v>
      </c>
      <c r="BF216" s="289" t="s">
        <v>403</v>
      </c>
      <c r="BG216" s="289" t="s">
        <v>403</v>
      </c>
      <c r="BH216" s="289" t="s">
        <v>403</v>
      </c>
      <c r="BI216" s="289" t="s">
        <v>403</v>
      </c>
      <c r="BJ216" s="289" t="s">
        <v>403</v>
      </c>
      <c r="BT216" s="380">
        <v>2.8000637788885244E-4</v>
      </c>
      <c r="BU216" s="380">
        <v>8.6419098880981379E-4</v>
      </c>
      <c r="BV216" s="380">
        <v>1.8032074220375683E-3</v>
      </c>
      <c r="BW216" s="380">
        <v>3.1084786345042508E-3</v>
      </c>
      <c r="BX216" s="380">
        <v>4.5989058545092649E-3</v>
      </c>
      <c r="BY216" s="380">
        <v>5.9623604009327391E-3</v>
      </c>
      <c r="BZ216" s="380">
        <v>6.9788669685036161E-3</v>
      </c>
      <c r="CA216" s="380">
        <v>7.6270009469970781E-3</v>
      </c>
      <c r="CB216" s="380">
        <v>8.0000000000000002E-3</v>
      </c>
      <c r="CC216" s="380">
        <v>5.6001275577770484E-3</v>
      </c>
      <c r="CD216" s="380">
        <v>1.7283819776196276E-2</v>
      </c>
      <c r="CE216" s="380">
        <v>3.6064148440751363E-2</v>
      </c>
      <c r="CF216" s="380">
        <v>6.2169572690085016E-2</v>
      </c>
      <c r="CG216" s="380">
        <v>9.1978117090185288E-2</v>
      </c>
      <c r="CH216" s="380">
        <v>0.11924720801865478</v>
      </c>
      <c r="CI216" s="380">
        <v>0.13957733937007233</v>
      </c>
      <c r="CJ216" s="380">
        <v>0.15254001893994157</v>
      </c>
      <c r="CK216" s="380">
        <v>0.16</v>
      </c>
      <c r="CL216" s="380">
        <v>1.3807814509644033E-2</v>
      </c>
      <c r="CM216" s="380">
        <v>4.2615418135683938E-2</v>
      </c>
      <c r="CN216" s="380">
        <v>8.8920665999227572E-2</v>
      </c>
      <c r="CO216" s="380">
        <v>0.15328685266399086</v>
      </c>
      <c r="CP216" s="380">
        <v>0.22678354495048808</v>
      </c>
      <c r="CQ216" s="380">
        <v>0.29401889727099567</v>
      </c>
      <c r="CR216" s="380">
        <v>0.34414537738433454</v>
      </c>
      <c r="CS216" s="380">
        <v>0.37610648419879339</v>
      </c>
      <c r="CT216" s="380">
        <v>0.39449999999999996</v>
      </c>
      <c r="CU216" s="380">
        <v>1.8410419346192048E-2</v>
      </c>
      <c r="CV216" s="380">
        <v>5.6820557514245258E-2</v>
      </c>
      <c r="CW216" s="380">
        <v>0.11856088799897012</v>
      </c>
      <c r="CX216" s="380">
        <v>0.20438247021865449</v>
      </c>
      <c r="CY216" s="380">
        <v>0.30237805993398414</v>
      </c>
      <c r="CZ216" s="380">
        <v>0.3920251963613276</v>
      </c>
      <c r="DA216" s="380">
        <v>0.45886050317911276</v>
      </c>
      <c r="DB216" s="380">
        <v>0.50147531226505793</v>
      </c>
      <c r="DC216" s="380">
        <v>0.52600000000000002</v>
      </c>
    </row>
    <row r="217" spans="1:107">
      <c r="A217" s="293" t="s">
        <v>611</v>
      </c>
      <c r="B217" s="293" t="s">
        <v>610</v>
      </c>
      <c r="C217" s="292" t="s">
        <v>546</v>
      </c>
      <c r="D217" s="292" t="s">
        <v>445</v>
      </c>
      <c r="E217" s="158">
        <v>0.05</v>
      </c>
      <c r="F217" s="155">
        <v>0.7833</v>
      </c>
      <c r="G217" s="157">
        <v>100</v>
      </c>
      <c r="H217" s="155">
        <v>0.83640000000000014</v>
      </c>
      <c r="I217" s="290"/>
      <c r="J217" s="156">
        <v>1</v>
      </c>
      <c r="K217" s="155">
        <v>13.103042400000001</v>
      </c>
      <c r="L217" s="155">
        <v>0.65515212000000012</v>
      </c>
      <c r="M217" s="290"/>
      <c r="N217" s="294"/>
      <c r="O217" s="290"/>
      <c r="P217" s="289" t="s">
        <v>403</v>
      </c>
      <c r="Q217" s="290"/>
      <c r="R217" s="290"/>
      <c r="S217" s="290"/>
      <c r="T217" s="290"/>
      <c r="U217" s="289" t="s">
        <v>403</v>
      </c>
      <c r="V217" s="290"/>
      <c r="W217" s="290"/>
      <c r="X217" s="290"/>
      <c r="Y217" s="290"/>
      <c r="Z217" s="154">
        <v>0.05</v>
      </c>
      <c r="AA217" s="153">
        <v>0.05</v>
      </c>
      <c r="AB217" s="153">
        <v>0.05</v>
      </c>
      <c r="AC217" s="153">
        <v>0.05</v>
      </c>
      <c r="AD217" s="153">
        <v>0.05</v>
      </c>
      <c r="AE217" s="153">
        <v>0.05</v>
      </c>
      <c r="AF217" s="153">
        <v>0.05</v>
      </c>
      <c r="AG217" s="290"/>
      <c r="AH217" s="289">
        <v>122</v>
      </c>
      <c r="AI217" s="288"/>
      <c r="AJ217" s="289" t="s">
        <v>403</v>
      </c>
      <c r="AK217" s="289" t="s">
        <v>403</v>
      </c>
      <c r="AL217" s="289" t="s">
        <v>403</v>
      </c>
      <c r="AM217" s="289" t="s">
        <v>403</v>
      </c>
      <c r="AN217" s="289" t="s">
        <v>403</v>
      </c>
      <c r="AO217" s="289" t="s">
        <v>403</v>
      </c>
      <c r="AP217" s="289" t="s">
        <v>403</v>
      </c>
      <c r="AQ217" s="289" t="s">
        <v>403</v>
      </c>
      <c r="AR217" s="289" t="s">
        <v>403</v>
      </c>
      <c r="AS217" s="296" t="s">
        <v>403</v>
      </c>
      <c r="AT217" s="296" t="s">
        <v>403</v>
      </c>
      <c r="AU217" s="296" t="s">
        <v>403</v>
      </c>
      <c r="AV217" s="296" t="s">
        <v>403</v>
      </c>
      <c r="AW217" s="296" t="s">
        <v>403</v>
      </c>
      <c r="AX217" s="296" t="s">
        <v>403</v>
      </c>
      <c r="AY217" s="296" t="s">
        <v>403</v>
      </c>
      <c r="AZ217" s="296" t="s">
        <v>403</v>
      </c>
      <c r="BA217" s="296" t="s">
        <v>403</v>
      </c>
      <c r="BB217" s="289" t="s">
        <v>403</v>
      </c>
      <c r="BC217" s="289" t="s">
        <v>403</v>
      </c>
      <c r="BD217" s="289" t="s">
        <v>403</v>
      </c>
      <c r="BE217" s="289" t="s">
        <v>403</v>
      </c>
      <c r="BF217" s="289" t="s">
        <v>403</v>
      </c>
      <c r="BG217" s="289" t="s">
        <v>403</v>
      </c>
      <c r="BH217" s="289" t="s">
        <v>403</v>
      </c>
      <c r="BI217" s="289" t="s">
        <v>403</v>
      </c>
      <c r="BJ217" s="289" t="s">
        <v>403</v>
      </c>
      <c r="BT217" s="160"/>
      <c r="BU217" s="160"/>
      <c r="BV217" s="160"/>
      <c r="BW217" s="160"/>
      <c r="BX217" s="160"/>
      <c r="BY217" s="160"/>
      <c r="BZ217" s="160"/>
      <c r="CA217" s="160"/>
      <c r="CB217" s="160"/>
      <c r="CC217" s="159"/>
      <c r="CD217" s="159"/>
      <c r="CE217" s="159"/>
      <c r="CF217" s="159"/>
      <c r="CG217" s="159"/>
      <c r="CH217" s="159"/>
      <c r="CI217" s="159"/>
      <c r="CJ217" s="159"/>
      <c r="CK217" s="159"/>
      <c r="CL217" s="160"/>
      <c r="CM217" s="160"/>
      <c r="CN217" s="160"/>
      <c r="CO217" s="160"/>
      <c r="CP217" s="160"/>
      <c r="CQ217" s="160"/>
      <c r="CR217" s="160"/>
      <c r="CS217" s="160"/>
      <c r="CT217" s="160"/>
      <c r="CU217" s="159"/>
      <c r="CV217" s="159"/>
      <c r="CW217" s="159"/>
      <c r="CX217" s="159"/>
      <c r="CY217" s="159"/>
      <c r="CZ217" s="159"/>
      <c r="DA217" s="159"/>
      <c r="DB217" s="159"/>
      <c r="DC217" s="159"/>
    </row>
    <row r="218" spans="1:107">
      <c r="A218" s="293" t="s">
        <v>609</v>
      </c>
      <c r="B218" s="293" t="s">
        <v>608</v>
      </c>
      <c r="C218" s="292" t="s">
        <v>546</v>
      </c>
      <c r="D218" s="292" t="s">
        <v>444</v>
      </c>
      <c r="E218" s="158">
        <v>0.3</v>
      </c>
      <c r="F218" s="155">
        <v>0.60640000000000005</v>
      </c>
      <c r="G218" s="157">
        <v>100</v>
      </c>
      <c r="H218" s="155">
        <v>1.8521073878627969</v>
      </c>
      <c r="I218" s="290"/>
      <c r="J218" s="156">
        <v>1</v>
      </c>
      <c r="K218" s="155">
        <v>3.7437264000000008</v>
      </c>
      <c r="L218" s="155">
        <v>1.1231179200000001</v>
      </c>
      <c r="M218" s="290"/>
      <c r="N218" s="294"/>
      <c r="O218" s="290"/>
      <c r="P218" s="289" t="s">
        <v>403</v>
      </c>
      <c r="Q218" s="290"/>
      <c r="R218" s="290"/>
      <c r="S218" s="290"/>
      <c r="T218" s="290"/>
      <c r="U218" s="289" t="s">
        <v>403</v>
      </c>
      <c r="V218" s="290"/>
      <c r="W218" s="290"/>
      <c r="X218" s="290"/>
      <c r="Y218" s="290"/>
      <c r="Z218" s="154">
        <v>0.3</v>
      </c>
      <c r="AA218" s="153">
        <v>0.3</v>
      </c>
      <c r="AB218" s="153">
        <v>0.3</v>
      </c>
      <c r="AC218" s="153">
        <v>0.3</v>
      </c>
      <c r="AD218" s="153">
        <v>0.3</v>
      </c>
      <c r="AE218" s="153">
        <v>0.3</v>
      </c>
      <c r="AF218" s="153">
        <v>0.3</v>
      </c>
      <c r="AG218" s="290"/>
      <c r="AH218" s="289">
        <v>123</v>
      </c>
      <c r="AI218" s="288"/>
      <c r="AJ218" s="289" t="s">
        <v>403</v>
      </c>
      <c r="AK218" s="289" t="s">
        <v>403</v>
      </c>
      <c r="AL218" s="289" t="s">
        <v>403</v>
      </c>
      <c r="AM218" s="289" t="s">
        <v>403</v>
      </c>
      <c r="AN218" s="289" t="s">
        <v>403</v>
      </c>
      <c r="AO218" s="289" t="s">
        <v>403</v>
      </c>
      <c r="AP218" s="289" t="s">
        <v>403</v>
      </c>
      <c r="AQ218" s="289" t="s">
        <v>403</v>
      </c>
      <c r="AR218" s="289" t="s">
        <v>403</v>
      </c>
      <c r="AS218" s="296" t="s">
        <v>403</v>
      </c>
      <c r="AT218" s="296" t="s">
        <v>403</v>
      </c>
      <c r="AU218" s="296" t="s">
        <v>403</v>
      </c>
      <c r="AV218" s="296" t="s">
        <v>403</v>
      </c>
      <c r="AW218" s="296" t="s">
        <v>403</v>
      </c>
      <c r="AX218" s="296" t="s">
        <v>403</v>
      </c>
      <c r="AY218" s="296" t="s">
        <v>403</v>
      </c>
      <c r="AZ218" s="296" t="s">
        <v>403</v>
      </c>
      <c r="BA218" s="296" t="s">
        <v>403</v>
      </c>
      <c r="BB218" s="289" t="s">
        <v>403</v>
      </c>
      <c r="BC218" s="289" t="s">
        <v>403</v>
      </c>
      <c r="BD218" s="289" t="s">
        <v>403</v>
      </c>
      <c r="BE218" s="289" t="s">
        <v>403</v>
      </c>
      <c r="BF218" s="289" t="s">
        <v>403</v>
      </c>
      <c r="BG218" s="289" t="s">
        <v>403</v>
      </c>
      <c r="BH218" s="289" t="s">
        <v>403</v>
      </c>
      <c r="BI218" s="289" t="s">
        <v>403</v>
      </c>
      <c r="BJ218" s="289" t="s">
        <v>403</v>
      </c>
      <c r="BK218" s="296" t="s">
        <v>403</v>
      </c>
      <c r="BL218" s="296" t="s">
        <v>403</v>
      </c>
      <c r="BM218" s="296" t="s">
        <v>403</v>
      </c>
      <c r="BN218" s="296" t="s">
        <v>403</v>
      </c>
      <c r="BO218" s="296" t="s">
        <v>403</v>
      </c>
      <c r="BP218" s="296" t="s">
        <v>403</v>
      </c>
      <c r="BQ218" s="296" t="s">
        <v>403</v>
      </c>
      <c r="BR218" s="296" t="s">
        <v>403</v>
      </c>
      <c r="BS218" s="296" t="s">
        <v>403</v>
      </c>
      <c r="BT218" s="160"/>
      <c r="BU218" s="160"/>
      <c r="BV218" s="160"/>
      <c r="BW218" s="160"/>
      <c r="BX218" s="160"/>
      <c r="BY218" s="160"/>
      <c r="BZ218" s="160"/>
      <c r="CA218" s="160"/>
      <c r="CB218" s="160"/>
      <c r="CC218" s="159"/>
      <c r="CD218" s="159"/>
      <c r="CE218" s="159"/>
      <c r="CF218" s="159"/>
      <c r="CG218" s="159"/>
      <c r="CH218" s="159"/>
      <c r="CI218" s="159"/>
      <c r="CJ218" s="159"/>
      <c r="CK218" s="159"/>
      <c r="CL218" s="160"/>
      <c r="CM218" s="160"/>
      <c r="CN218" s="160"/>
      <c r="CO218" s="160"/>
      <c r="CP218" s="160"/>
      <c r="CQ218" s="160"/>
      <c r="CR218" s="160"/>
      <c r="CS218" s="160"/>
      <c r="CT218" s="160"/>
      <c r="CU218" s="159"/>
      <c r="CV218" s="159"/>
      <c r="CW218" s="159"/>
      <c r="CX218" s="159"/>
      <c r="CY218" s="159"/>
      <c r="CZ218" s="159"/>
      <c r="DA218" s="159"/>
      <c r="DB218" s="159"/>
      <c r="DC218" s="159"/>
    </row>
    <row r="219" spans="1:107">
      <c r="A219" s="293" t="s">
        <v>607</v>
      </c>
      <c r="B219" s="293" t="s">
        <v>606</v>
      </c>
      <c r="C219" s="292" t="s">
        <v>546</v>
      </c>
      <c r="D219" s="292" t="s">
        <v>443</v>
      </c>
      <c r="E219" s="158">
        <v>2</v>
      </c>
      <c r="F219" s="155">
        <v>0.83289999999999997</v>
      </c>
      <c r="G219" s="157">
        <v>100</v>
      </c>
      <c r="H219" s="155">
        <v>0</v>
      </c>
      <c r="I219" s="290"/>
      <c r="J219" s="156">
        <v>1</v>
      </c>
      <c r="K219" s="155">
        <v>0</v>
      </c>
      <c r="L219" s="155">
        <v>0</v>
      </c>
      <c r="M219" s="290"/>
      <c r="N219" s="294"/>
      <c r="O219" s="290"/>
      <c r="P219" s="289" t="s">
        <v>403</v>
      </c>
      <c r="Q219" s="290"/>
      <c r="R219" s="290"/>
      <c r="S219" s="290"/>
      <c r="T219" s="290"/>
      <c r="U219" s="289" t="s">
        <v>403</v>
      </c>
      <c r="V219" s="290"/>
      <c r="W219" s="290"/>
      <c r="X219" s="290"/>
      <c r="Y219" s="290"/>
      <c r="Z219" s="154">
        <v>2</v>
      </c>
      <c r="AA219" s="153">
        <v>2</v>
      </c>
      <c r="AB219" s="153">
        <v>2</v>
      </c>
      <c r="AC219" s="153">
        <v>2</v>
      </c>
      <c r="AD219" s="153">
        <v>2</v>
      </c>
      <c r="AE219" s="153">
        <v>2</v>
      </c>
      <c r="AF219" s="153">
        <v>2</v>
      </c>
      <c r="AG219" s="290"/>
      <c r="AH219" s="289">
        <v>124</v>
      </c>
      <c r="AI219" s="288"/>
      <c r="AJ219" s="289" t="s">
        <v>403</v>
      </c>
      <c r="AK219" s="289" t="s">
        <v>403</v>
      </c>
      <c r="AL219" s="289" t="s">
        <v>403</v>
      </c>
      <c r="AM219" s="289" t="s">
        <v>403</v>
      </c>
      <c r="AN219" s="289" t="s">
        <v>403</v>
      </c>
      <c r="AO219" s="289" t="s">
        <v>403</v>
      </c>
      <c r="AP219" s="289" t="s">
        <v>403</v>
      </c>
      <c r="AQ219" s="289" t="s">
        <v>403</v>
      </c>
      <c r="AR219" s="289" t="s">
        <v>403</v>
      </c>
      <c r="AS219" s="296" t="s">
        <v>403</v>
      </c>
      <c r="AT219" s="296" t="s">
        <v>403</v>
      </c>
      <c r="AU219" s="296" t="s">
        <v>403</v>
      </c>
      <c r="AV219" s="296" t="s">
        <v>403</v>
      </c>
      <c r="AW219" s="296" t="s">
        <v>403</v>
      </c>
      <c r="AX219" s="296" t="s">
        <v>403</v>
      </c>
      <c r="AY219" s="296" t="s">
        <v>403</v>
      </c>
      <c r="AZ219" s="296" t="s">
        <v>403</v>
      </c>
      <c r="BA219" s="296" t="s">
        <v>403</v>
      </c>
      <c r="BB219" s="289" t="s">
        <v>403</v>
      </c>
      <c r="BC219" s="289" t="s">
        <v>403</v>
      </c>
      <c r="BD219" s="289" t="s">
        <v>403</v>
      </c>
      <c r="BE219" s="289" t="s">
        <v>403</v>
      </c>
      <c r="BF219" s="289" t="s">
        <v>403</v>
      </c>
      <c r="BG219" s="289" t="s">
        <v>403</v>
      </c>
      <c r="BH219" s="289" t="s">
        <v>403</v>
      </c>
      <c r="BI219" s="289" t="s">
        <v>403</v>
      </c>
      <c r="BJ219" s="289" t="s">
        <v>403</v>
      </c>
      <c r="BK219" s="296" t="s">
        <v>403</v>
      </c>
      <c r="BL219" s="296" t="s">
        <v>403</v>
      </c>
      <c r="BM219" s="296" t="s">
        <v>403</v>
      </c>
      <c r="BN219" s="296" t="s">
        <v>403</v>
      </c>
      <c r="BO219" s="296" t="s">
        <v>403</v>
      </c>
      <c r="BP219" s="296" t="s">
        <v>403</v>
      </c>
      <c r="BQ219" s="296" t="s">
        <v>403</v>
      </c>
      <c r="BR219" s="296" t="s">
        <v>403</v>
      </c>
      <c r="BS219" s="296" t="s">
        <v>403</v>
      </c>
      <c r="BT219" s="160"/>
      <c r="BU219" s="160"/>
      <c r="BV219" s="160"/>
      <c r="BW219" s="160"/>
      <c r="BX219" s="160"/>
      <c r="BY219" s="160"/>
      <c r="BZ219" s="160"/>
      <c r="CA219" s="160"/>
      <c r="CB219" s="160"/>
      <c r="CC219" s="159"/>
      <c r="CD219" s="159"/>
      <c r="CE219" s="159"/>
      <c r="CF219" s="159"/>
      <c r="CG219" s="159"/>
      <c r="CH219" s="159"/>
      <c r="CI219" s="159"/>
      <c r="CJ219" s="159"/>
      <c r="CK219" s="159"/>
      <c r="CL219" s="160"/>
      <c r="CM219" s="160"/>
      <c r="CN219" s="160"/>
      <c r="CO219" s="160"/>
      <c r="CP219" s="160"/>
      <c r="CQ219" s="160"/>
      <c r="CR219" s="160"/>
      <c r="CS219" s="160"/>
      <c r="CT219" s="160"/>
      <c r="CU219" s="159"/>
      <c r="CV219" s="159"/>
      <c r="CW219" s="159"/>
      <c r="CX219" s="159"/>
      <c r="CY219" s="159"/>
      <c r="CZ219" s="159"/>
      <c r="DA219" s="159"/>
      <c r="DB219" s="159"/>
      <c r="DC219" s="159"/>
    </row>
    <row r="220" spans="1:107">
      <c r="A220" s="293" t="s">
        <v>605</v>
      </c>
      <c r="B220" s="293" t="s">
        <v>604</v>
      </c>
      <c r="C220" s="292" t="s">
        <v>546</v>
      </c>
      <c r="D220" s="292" t="s">
        <v>442</v>
      </c>
      <c r="E220" s="158">
        <v>0.9</v>
      </c>
      <c r="F220" s="155">
        <v>0.60340000000000005</v>
      </c>
      <c r="G220" s="157">
        <v>100</v>
      </c>
      <c r="H220" s="155">
        <v>2.2335788929400069</v>
      </c>
      <c r="I220" s="290"/>
      <c r="J220" s="156">
        <v>1</v>
      </c>
      <c r="K220" s="155">
        <v>1.4974905600000004</v>
      </c>
      <c r="L220" s="155">
        <v>1.3477415040000003</v>
      </c>
      <c r="M220" s="290"/>
      <c r="N220" s="294"/>
      <c r="O220" s="290"/>
      <c r="P220" s="289" t="s">
        <v>403</v>
      </c>
      <c r="Q220" s="290"/>
      <c r="R220" s="290"/>
      <c r="S220" s="290"/>
      <c r="T220" s="290"/>
      <c r="U220" s="289" t="s">
        <v>403</v>
      </c>
      <c r="V220" s="290"/>
      <c r="W220" s="290"/>
      <c r="X220" s="290"/>
      <c r="Y220" s="290"/>
      <c r="Z220" s="154">
        <v>0.9</v>
      </c>
      <c r="AA220" s="153">
        <v>0.9</v>
      </c>
      <c r="AB220" s="153">
        <v>0.9</v>
      </c>
      <c r="AC220" s="153">
        <v>0.9</v>
      </c>
      <c r="AD220" s="153">
        <v>0.9</v>
      </c>
      <c r="AE220" s="153">
        <v>0.9</v>
      </c>
      <c r="AF220" s="153">
        <v>0.9</v>
      </c>
      <c r="AG220" s="290"/>
      <c r="AH220" s="289">
        <v>125</v>
      </c>
      <c r="AI220" s="288"/>
      <c r="AJ220" s="289" t="s">
        <v>403</v>
      </c>
      <c r="AK220" s="289" t="s">
        <v>403</v>
      </c>
      <c r="AL220" s="289" t="s">
        <v>403</v>
      </c>
      <c r="AM220" s="289" t="s">
        <v>403</v>
      </c>
      <c r="AN220" s="289" t="s">
        <v>403</v>
      </c>
      <c r="AO220" s="289" t="s">
        <v>403</v>
      </c>
      <c r="AP220" s="289" t="s">
        <v>403</v>
      </c>
      <c r="AQ220" s="289" t="s">
        <v>403</v>
      </c>
      <c r="AR220" s="289" t="s">
        <v>403</v>
      </c>
      <c r="AS220" s="296" t="s">
        <v>403</v>
      </c>
      <c r="AT220" s="296" t="s">
        <v>403</v>
      </c>
      <c r="AU220" s="296" t="s">
        <v>403</v>
      </c>
      <c r="AV220" s="296" t="s">
        <v>403</v>
      </c>
      <c r="AW220" s="296" t="s">
        <v>403</v>
      </c>
      <c r="AX220" s="296" t="s">
        <v>403</v>
      </c>
      <c r="AY220" s="296" t="s">
        <v>403</v>
      </c>
      <c r="AZ220" s="296" t="s">
        <v>403</v>
      </c>
      <c r="BA220" s="296" t="s">
        <v>403</v>
      </c>
      <c r="BB220" s="289" t="s">
        <v>403</v>
      </c>
      <c r="BC220" s="289" t="s">
        <v>403</v>
      </c>
      <c r="BD220" s="289" t="s">
        <v>403</v>
      </c>
      <c r="BE220" s="289" t="s">
        <v>403</v>
      </c>
      <c r="BF220" s="289" t="s">
        <v>403</v>
      </c>
      <c r="BG220" s="289" t="s">
        <v>403</v>
      </c>
      <c r="BH220" s="289" t="s">
        <v>403</v>
      </c>
      <c r="BI220" s="289" t="s">
        <v>403</v>
      </c>
      <c r="BJ220" s="289" t="s">
        <v>403</v>
      </c>
      <c r="BK220" s="296" t="s">
        <v>403</v>
      </c>
      <c r="BL220" s="296" t="s">
        <v>403</v>
      </c>
      <c r="BM220" s="296" t="s">
        <v>403</v>
      </c>
      <c r="BN220" s="296" t="s">
        <v>403</v>
      </c>
      <c r="BO220" s="296" t="s">
        <v>403</v>
      </c>
      <c r="BP220" s="296" t="s">
        <v>403</v>
      </c>
      <c r="BQ220" s="296" t="s">
        <v>403</v>
      </c>
      <c r="BR220" s="296" t="s">
        <v>403</v>
      </c>
      <c r="BS220" s="296" t="s">
        <v>403</v>
      </c>
      <c r="BT220" s="160"/>
      <c r="BU220" s="160"/>
      <c r="BV220" s="160"/>
      <c r="BW220" s="160"/>
      <c r="BX220" s="160"/>
      <c r="BY220" s="160"/>
      <c r="BZ220" s="160"/>
      <c r="CA220" s="160"/>
      <c r="CB220" s="160"/>
      <c r="CC220" s="159"/>
      <c r="CD220" s="159"/>
      <c r="CE220" s="159"/>
      <c r="CF220" s="159"/>
      <c r="CG220" s="159"/>
      <c r="CH220" s="159"/>
      <c r="CI220" s="159"/>
      <c r="CJ220" s="159"/>
      <c r="CK220" s="159"/>
      <c r="CL220" s="160"/>
      <c r="CM220" s="160"/>
      <c r="CN220" s="160"/>
      <c r="CO220" s="160"/>
      <c r="CP220" s="160"/>
      <c r="CQ220" s="160"/>
      <c r="CR220" s="160"/>
      <c r="CS220" s="160"/>
      <c r="CT220" s="160"/>
      <c r="CU220" s="159"/>
      <c r="CV220" s="159"/>
      <c r="CW220" s="159"/>
      <c r="CX220" s="159"/>
      <c r="CY220" s="159"/>
      <c r="CZ220" s="159"/>
      <c r="DA220" s="159"/>
      <c r="DB220" s="159"/>
      <c r="DC220" s="159"/>
    </row>
    <row r="221" spans="1:107">
      <c r="A221" s="293" t="s">
        <v>603</v>
      </c>
      <c r="B221" s="293" t="s">
        <v>602</v>
      </c>
      <c r="C221" s="292" t="s">
        <v>546</v>
      </c>
      <c r="D221" s="292" t="s">
        <v>441</v>
      </c>
      <c r="E221" s="158">
        <v>0.8</v>
      </c>
      <c r="F221" s="155">
        <v>0.60940000000000005</v>
      </c>
      <c r="G221" s="157">
        <v>100</v>
      </c>
      <c r="H221" s="155">
        <v>17.201237151296358</v>
      </c>
      <c r="I221" s="290"/>
      <c r="J221" s="156">
        <v>1</v>
      </c>
      <c r="K221" s="155">
        <v>13.103042400000001</v>
      </c>
      <c r="L221" s="155">
        <v>10.482433920000002</v>
      </c>
      <c r="M221" s="290"/>
      <c r="N221" s="294"/>
      <c r="O221" s="290"/>
      <c r="P221" s="289" t="s">
        <v>403</v>
      </c>
      <c r="Q221" s="290"/>
      <c r="R221" s="290"/>
      <c r="S221" s="290"/>
      <c r="T221" s="290"/>
      <c r="U221" s="289" t="s">
        <v>403</v>
      </c>
      <c r="V221" s="290"/>
      <c r="W221" s="290"/>
      <c r="X221" s="290"/>
      <c r="Y221" s="290"/>
      <c r="Z221" s="154">
        <v>0.8</v>
      </c>
      <c r="AA221" s="153">
        <v>0.8</v>
      </c>
      <c r="AB221" s="153">
        <v>0.8</v>
      </c>
      <c r="AC221" s="153">
        <v>0.8</v>
      </c>
      <c r="AD221" s="153">
        <v>0.8</v>
      </c>
      <c r="AE221" s="153">
        <v>0.8</v>
      </c>
      <c r="AF221" s="153">
        <v>0.8</v>
      </c>
      <c r="AG221" s="290"/>
      <c r="AH221" s="289">
        <v>126</v>
      </c>
      <c r="AI221" s="288"/>
      <c r="AJ221" s="289" t="s">
        <v>403</v>
      </c>
      <c r="AK221" s="289" t="s">
        <v>403</v>
      </c>
      <c r="AL221" s="289" t="s">
        <v>403</v>
      </c>
      <c r="AM221" s="289" t="s">
        <v>403</v>
      </c>
      <c r="AN221" s="289" t="s">
        <v>403</v>
      </c>
      <c r="AO221" s="289" t="s">
        <v>403</v>
      </c>
      <c r="AP221" s="289" t="s">
        <v>403</v>
      </c>
      <c r="AQ221" s="289" t="s">
        <v>403</v>
      </c>
      <c r="AR221" s="289" t="s">
        <v>403</v>
      </c>
      <c r="AS221" s="296" t="s">
        <v>403</v>
      </c>
      <c r="AT221" s="296" t="s">
        <v>403</v>
      </c>
      <c r="AU221" s="296" t="s">
        <v>403</v>
      </c>
      <c r="AV221" s="296" t="s">
        <v>403</v>
      </c>
      <c r="AW221" s="296" t="s">
        <v>403</v>
      </c>
      <c r="AX221" s="296" t="s">
        <v>403</v>
      </c>
      <c r="AY221" s="296" t="s">
        <v>403</v>
      </c>
      <c r="AZ221" s="296" t="s">
        <v>403</v>
      </c>
      <c r="BA221" s="296" t="s">
        <v>403</v>
      </c>
      <c r="BB221" s="289" t="s">
        <v>403</v>
      </c>
      <c r="BC221" s="289" t="s">
        <v>403</v>
      </c>
      <c r="BD221" s="289" t="s">
        <v>403</v>
      </c>
      <c r="BE221" s="289" t="s">
        <v>403</v>
      </c>
      <c r="BF221" s="289" t="s">
        <v>403</v>
      </c>
      <c r="BG221" s="289" t="s">
        <v>403</v>
      </c>
      <c r="BH221" s="289" t="s">
        <v>403</v>
      </c>
      <c r="BI221" s="289" t="s">
        <v>403</v>
      </c>
      <c r="BJ221" s="289" t="s">
        <v>403</v>
      </c>
      <c r="BK221" s="296" t="s">
        <v>403</v>
      </c>
      <c r="BL221" s="296" t="s">
        <v>403</v>
      </c>
      <c r="BM221" s="296" t="s">
        <v>403</v>
      </c>
      <c r="BN221" s="296" t="s">
        <v>403</v>
      </c>
      <c r="BO221" s="296" t="s">
        <v>403</v>
      </c>
      <c r="BP221" s="296" t="s">
        <v>403</v>
      </c>
      <c r="BQ221" s="296" t="s">
        <v>403</v>
      </c>
      <c r="BR221" s="296" t="s">
        <v>403</v>
      </c>
      <c r="BS221" s="296" t="s">
        <v>403</v>
      </c>
      <c r="BT221" s="160"/>
      <c r="BU221" s="160"/>
      <c r="BV221" s="160"/>
      <c r="BW221" s="160"/>
      <c r="BX221" s="160"/>
      <c r="BY221" s="160"/>
      <c r="BZ221" s="160"/>
      <c r="CA221" s="160"/>
      <c r="CB221" s="160"/>
      <c r="CC221" s="159"/>
      <c r="CD221" s="159"/>
      <c r="CE221" s="159"/>
      <c r="CF221" s="159"/>
      <c r="CG221" s="159"/>
      <c r="CH221" s="159"/>
      <c r="CI221" s="159"/>
      <c r="CJ221" s="159"/>
      <c r="CK221" s="159"/>
      <c r="CL221" s="160"/>
      <c r="CM221" s="160"/>
      <c r="CN221" s="160"/>
      <c r="CO221" s="160"/>
      <c r="CP221" s="160"/>
      <c r="CQ221" s="160"/>
      <c r="CR221" s="160"/>
      <c r="CS221" s="160"/>
      <c r="CT221" s="160"/>
      <c r="CU221" s="159"/>
      <c r="CV221" s="159"/>
      <c r="CW221" s="159"/>
      <c r="CX221" s="159"/>
      <c r="CY221" s="159"/>
      <c r="CZ221" s="159"/>
      <c r="DA221" s="159"/>
      <c r="DB221" s="159"/>
      <c r="DC221" s="159"/>
    </row>
    <row r="222" spans="1:107">
      <c r="A222" s="293" t="s">
        <v>601</v>
      </c>
      <c r="B222" s="293" t="s">
        <v>600</v>
      </c>
      <c r="C222" s="292" t="s">
        <v>546</v>
      </c>
      <c r="D222" s="292" t="s">
        <v>440</v>
      </c>
      <c r="E222" s="158">
        <v>0.8</v>
      </c>
      <c r="F222" s="155">
        <v>0.65390000000000004</v>
      </c>
      <c r="G222" s="157">
        <v>100</v>
      </c>
      <c r="H222" s="155">
        <v>0</v>
      </c>
      <c r="I222" s="290"/>
      <c r="J222" s="156">
        <v>1</v>
      </c>
      <c r="K222" s="155">
        <v>0</v>
      </c>
      <c r="L222" s="155">
        <v>0</v>
      </c>
      <c r="M222" s="290"/>
      <c r="N222" s="294"/>
      <c r="O222" s="290"/>
      <c r="P222" s="289" t="s">
        <v>403</v>
      </c>
      <c r="Q222" s="290"/>
      <c r="R222" s="290"/>
      <c r="S222" s="290"/>
      <c r="T222" s="290"/>
      <c r="U222" s="289" t="s">
        <v>403</v>
      </c>
      <c r="V222" s="290"/>
      <c r="W222" s="290"/>
      <c r="X222" s="290"/>
      <c r="Y222" s="290"/>
      <c r="Z222" s="154">
        <v>0.8</v>
      </c>
      <c r="AA222" s="153">
        <v>0.8</v>
      </c>
      <c r="AB222" s="153">
        <v>0.8</v>
      </c>
      <c r="AC222" s="153">
        <v>0.8</v>
      </c>
      <c r="AD222" s="153">
        <v>0.8</v>
      </c>
      <c r="AE222" s="153">
        <v>0.8</v>
      </c>
      <c r="AF222" s="153">
        <v>0.8</v>
      </c>
      <c r="AG222" s="290"/>
      <c r="AH222" s="289">
        <v>127</v>
      </c>
      <c r="AI222" s="288"/>
      <c r="AJ222" s="289" t="s">
        <v>403</v>
      </c>
      <c r="AK222" s="289" t="s">
        <v>403</v>
      </c>
      <c r="AL222" s="289" t="s">
        <v>403</v>
      </c>
      <c r="AM222" s="289" t="s">
        <v>403</v>
      </c>
      <c r="AN222" s="289" t="s">
        <v>403</v>
      </c>
      <c r="AO222" s="289" t="s">
        <v>403</v>
      </c>
      <c r="AP222" s="289" t="s">
        <v>403</v>
      </c>
      <c r="AQ222" s="289" t="s">
        <v>403</v>
      </c>
      <c r="AR222" s="289" t="s">
        <v>403</v>
      </c>
      <c r="AS222" s="296" t="s">
        <v>403</v>
      </c>
      <c r="AT222" s="296" t="s">
        <v>403</v>
      </c>
      <c r="AU222" s="296" t="s">
        <v>403</v>
      </c>
      <c r="AV222" s="296" t="s">
        <v>403</v>
      </c>
      <c r="AW222" s="296" t="s">
        <v>403</v>
      </c>
      <c r="AX222" s="296" t="s">
        <v>403</v>
      </c>
      <c r="AY222" s="296" t="s">
        <v>403</v>
      </c>
      <c r="AZ222" s="296" t="s">
        <v>403</v>
      </c>
      <c r="BA222" s="296" t="s">
        <v>403</v>
      </c>
      <c r="BB222" s="289" t="s">
        <v>403</v>
      </c>
      <c r="BC222" s="289" t="s">
        <v>403</v>
      </c>
      <c r="BD222" s="289" t="s">
        <v>403</v>
      </c>
      <c r="BE222" s="289" t="s">
        <v>403</v>
      </c>
      <c r="BF222" s="289" t="s">
        <v>403</v>
      </c>
      <c r="BG222" s="289" t="s">
        <v>403</v>
      </c>
      <c r="BH222" s="289" t="s">
        <v>403</v>
      </c>
      <c r="BI222" s="289" t="s">
        <v>403</v>
      </c>
      <c r="BJ222" s="289" t="s">
        <v>403</v>
      </c>
      <c r="BK222" s="296" t="s">
        <v>403</v>
      </c>
      <c r="BL222" s="296" t="s">
        <v>403</v>
      </c>
      <c r="BM222" s="296" t="s">
        <v>403</v>
      </c>
      <c r="BN222" s="296" t="s">
        <v>403</v>
      </c>
      <c r="BO222" s="296" t="s">
        <v>403</v>
      </c>
      <c r="BP222" s="296" t="s">
        <v>403</v>
      </c>
      <c r="BQ222" s="296" t="s">
        <v>403</v>
      </c>
      <c r="BR222" s="296" t="s">
        <v>403</v>
      </c>
      <c r="BS222" s="296" t="s">
        <v>403</v>
      </c>
      <c r="BT222" s="160"/>
      <c r="BU222" s="160"/>
      <c r="BV222" s="160"/>
      <c r="BW222" s="160"/>
      <c r="BX222" s="160"/>
      <c r="BY222" s="160"/>
      <c r="BZ222" s="160"/>
      <c r="CA222" s="160"/>
      <c r="CB222" s="160"/>
      <c r="CC222" s="159"/>
      <c r="CD222" s="159"/>
      <c r="CE222" s="159"/>
      <c r="CF222" s="159"/>
      <c r="CG222" s="159"/>
      <c r="CH222" s="159"/>
      <c r="CI222" s="159"/>
      <c r="CJ222" s="159"/>
      <c r="CK222" s="159"/>
      <c r="CL222" s="160"/>
      <c r="CM222" s="160"/>
      <c r="CN222" s="160"/>
      <c r="CO222" s="160"/>
      <c r="CP222" s="160"/>
      <c r="CQ222" s="160"/>
      <c r="CR222" s="160"/>
      <c r="CS222" s="160"/>
      <c r="CT222" s="160"/>
      <c r="CU222" s="159"/>
      <c r="CV222" s="159"/>
      <c r="CW222" s="159"/>
      <c r="CX222" s="159"/>
      <c r="CY222" s="159"/>
      <c r="CZ222" s="159"/>
      <c r="DA222" s="159"/>
      <c r="DB222" s="159"/>
      <c r="DC222" s="159"/>
    </row>
    <row r="223" spans="1:107">
      <c r="A223" s="293" t="s">
        <v>599</v>
      </c>
      <c r="B223" s="293" t="s">
        <v>598</v>
      </c>
      <c r="C223" s="292" t="s">
        <v>546</v>
      </c>
      <c r="D223" s="292" t="s">
        <v>439</v>
      </c>
      <c r="E223" s="158">
        <v>0.8</v>
      </c>
      <c r="F223" s="155">
        <v>0.5323</v>
      </c>
      <c r="G223" s="157">
        <v>100</v>
      </c>
      <c r="H223" s="155">
        <v>7.8770872966372369</v>
      </c>
      <c r="I223" s="290"/>
      <c r="J223" s="156">
        <v>1</v>
      </c>
      <c r="K223" s="155">
        <v>5.2412169600000009</v>
      </c>
      <c r="L223" s="155">
        <v>4.1929735680000011</v>
      </c>
      <c r="M223" s="290"/>
      <c r="N223" s="294"/>
      <c r="O223" s="290"/>
      <c r="P223" s="289" t="s">
        <v>403</v>
      </c>
      <c r="Q223" s="290"/>
      <c r="R223" s="290"/>
      <c r="S223" s="290"/>
      <c r="T223" s="290"/>
      <c r="U223" s="289" t="s">
        <v>403</v>
      </c>
      <c r="V223" s="290"/>
      <c r="W223" s="290"/>
      <c r="X223" s="290"/>
      <c r="Y223" s="290"/>
      <c r="Z223" s="154">
        <v>0.8</v>
      </c>
      <c r="AA223" s="153">
        <v>0.8</v>
      </c>
      <c r="AB223" s="153">
        <v>0.8</v>
      </c>
      <c r="AC223" s="153">
        <v>0.8</v>
      </c>
      <c r="AD223" s="153">
        <v>0.8</v>
      </c>
      <c r="AE223" s="153">
        <v>0.8</v>
      </c>
      <c r="AF223" s="153">
        <v>0.8</v>
      </c>
      <c r="AG223" s="290"/>
      <c r="AH223" s="289">
        <v>128</v>
      </c>
      <c r="AI223" s="288"/>
      <c r="AJ223" s="289" t="s">
        <v>403</v>
      </c>
      <c r="AK223" s="289" t="s">
        <v>403</v>
      </c>
      <c r="AL223" s="289" t="s">
        <v>403</v>
      </c>
      <c r="AM223" s="289" t="s">
        <v>403</v>
      </c>
      <c r="AN223" s="289" t="s">
        <v>403</v>
      </c>
      <c r="AO223" s="289" t="s">
        <v>403</v>
      </c>
      <c r="AP223" s="289" t="s">
        <v>403</v>
      </c>
      <c r="AQ223" s="289" t="s">
        <v>403</v>
      </c>
      <c r="AR223" s="289" t="s">
        <v>403</v>
      </c>
      <c r="AS223" s="296" t="s">
        <v>403</v>
      </c>
      <c r="AT223" s="296" t="s">
        <v>403</v>
      </c>
      <c r="AU223" s="296" t="s">
        <v>403</v>
      </c>
      <c r="AV223" s="296" t="s">
        <v>403</v>
      </c>
      <c r="AW223" s="296" t="s">
        <v>403</v>
      </c>
      <c r="AX223" s="296" t="s">
        <v>403</v>
      </c>
      <c r="AY223" s="296" t="s">
        <v>403</v>
      </c>
      <c r="AZ223" s="296" t="s">
        <v>403</v>
      </c>
      <c r="BA223" s="296" t="s">
        <v>403</v>
      </c>
      <c r="BB223" s="289" t="s">
        <v>403</v>
      </c>
      <c r="BC223" s="289" t="s">
        <v>403</v>
      </c>
      <c r="BD223" s="289" t="s">
        <v>403</v>
      </c>
      <c r="BE223" s="289" t="s">
        <v>403</v>
      </c>
      <c r="BF223" s="289" t="s">
        <v>403</v>
      </c>
      <c r="BG223" s="289" t="s">
        <v>403</v>
      </c>
      <c r="BH223" s="289" t="s">
        <v>403</v>
      </c>
      <c r="BI223" s="289" t="s">
        <v>403</v>
      </c>
      <c r="BJ223" s="289" t="s">
        <v>403</v>
      </c>
      <c r="BK223" s="296" t="s">
        <v>403</v>
      </c>
      <c r="BL223" s="296" t="s">
        <v>403</v>
      </c>
      <c r="BM223" s="296" t="s">
        <v>403</v>
      </c>
      <c r="BN223" s="296" t="s">
        <v>403</v>
      </c>
      <c r="BO223" s="296" t="s">
        <v>403</v>
      </c>
      <c r="BP223" s="296" t="s">
        <v>403</v>
      </c>
      <c r="BQ223" s="296" t="s">
        <v>403</v>
      </c>
      <c r="BR223" s="296" t="s">
        <v>403</v>
      </c>
      <c r="BS223" s="296" t="s">
        <v>403</v>
      </c>
      <c r="BT223" s="160"/>
      <c r="BU223" s="160"/>
      <c r="BV223" s="160"/>
      <c r="BW223" s="160"/>
      <c r="BX223" s="160"/>
      <c r="BY223" s="160"/>
      <c r="BZ223" s="160"/>
      <c r="CA223" s="160"/>
      <c r="CB223" s="160"/>
      <c r="CC223" s="159"/>
      <c r="CD223" s="159"/>
      <c r="CE223" s="159"/>
      <c r="CF223" s="159"/>
      <c r="CG223" s="159"/>
      <c r="CH223" s="159"/>
      <c r="CI223" s="159"/>
      <c r="CJ223" s="159"/>
      <c r="CK223" s="159"/>
      <c r="CL223" s="160"/>
      <c r="CM223" s="160"/>
      <c r="CN223" s="160"/>
      <c r="CO223" s="160"/>
      <c r="CP223" s="160"/>
      <c r="CQ223" s="160"/>
      <c r="CR223" s="160"/>
      <c r="CS223" s="160"/>
      <c r="CT223" s="160"/>
      <c r="CU223" s="159"/>
      <c r="CV223" s="159"/>
      <c r="CW223" s="159"/>
      <c r="CX223" s="159"/>
      <c r="CY223" s="159"/>
      <c r="CZ223" s="159"/>
      <c r="DA223" s="159"/>
      <c r="DB223" s="159"/>
      <c r="DC223" s="159"/>
    </row>
    <row r="224" spans="1:107">
      <c r="A224" s="293" t="s">
        <v>597</v>
      </c>
      <c r="B224" s="293" t="s">
        <v>596</v>
      </c>
      <c r="C224" s="292" t="s">
        <v>546</v>
      </c>
      <c r="D224" s="292" t="s">
        <v>438</v>
      </c>
      <c r="E224" s="158">
        <v>0.76</v>
      </c>
      <c r="F224" s="155">
        <v>0.6845</v>
      </c>
      <c r="G224" s="157">
        <v>100</v>
      </c>
      <c r="H224" s="155">
        <v>0</v>
      </c>
      <c r="I224" s="290"/>
      <c r="J224" s="156">
        <v>1</v>
      </c>
      <c r="K224" s="155">
        <v>0</v>
      </c>
      <c r="L224" s="155">
        <v>0</v>
      </c>
      <c r="M224" s="290"/>
      <c r="N224" s="294"/>
      <c r="O224" s="290"/>
      <c r="P224" s="289" t="s">
        <v>403</v>
      </c>
      <c r="Q224" s="290"/>
      <c r="R224" s="290"/>
      <c r="S224" s="290"/>
      <c r="T224" s="290"/>
      <c r="U224" s="289" t="s">
        <v>403</v>
      </c>
      <c r="V224" s="290"/>
      <c r="W224" s="290"/>
      <c r="X224" s="290"/>
      <c r="Y224" s="290"/>
      <c r="Z224" s="154">
        <v>0.76</v>
      </c>
      <c r="AA224" s="153">
        <v>0.76</v>
      </c>
      <c r="AB224" s="153">
        <v>0.76</v>
      </c>
      <c r="AC224" s="153">
        <v>0.76</v>
      </c>
      <c r="AD224" s="153">
        <v>0.76</v>
      </c>
      <c r="AE224" s="153">
        <v>0.76</v>
      </c>
      <c r="AF224" s="153">
        <v>0.76</v>
      </c>
      <c r="AG224" s="290"/>
      <c r="AH224" s="289">
        <v>129</v>
      </c>
      <c r="AI224" s="288"/>
      <c r="AJ224" s="289" t="s">
        <v>403</v>
      </c>
      <c r="AK224" s="289" t="s">
        <v>403</v>
      </c>
      <c r="AL224" s="289" t="s">
        <v>403</v>
      </c>
      <c r="AM224" s="289" t="s">
        <v>403</v>
      </c>
      <c r="AN224" s="289" t="s">
        <v>403</v>
      </c>
      <c r="AO224" s="289" t="s">
        <v>403</v>
      </c>
      <c r="AP224" s="289" t="s">
        <v>403</v>
      </c>
      <c r="AQ224" s="289" t="s">
        <v>403</v>
      </c>
      <c r="AR224" s="289" t="s">
        <v>403</v>
      </c>
      <c r="AS224" s="296" t="s">
        <v>403</v>
      </c>
      <c r="AT224" s="296" t="s">
        <v>403</v>
      </c>
      <c r="AU224" s="296" t="s">
        <v>403</v>
      </c>
      <c r="AV224" s="296" t="s">
        <v>403</v>
      </c>
      <c r="AW224" s="296" t="s">
        <v>403</v>
      </c>
      <c r="AX224" s="296" t="s">
        <v>403</v>
      </c>
      <c r="AY224" s="296" t="s">
        <v>403</v>
      </c>
      <c r="AZ224" s="296" t="s">
        <v>403</v>
      </c>
      <c r="BA224" s="296" t="s">
        <v>403</v>
      </c>
      <c r="BB224" s="289" t="s">
        <v>403</v>
      </c>
      <c r="BC224" s="289" t="s">
        <v>403</v>
      </c>
      <c r="BD224" s="289" t="s">
        <v>403</v>
      </c>
      <c r="BE224" s="289" t="s">
        <v>403</v>
      </c>
      <c r="BF224" s="289" t="s">
        <v>403</v>
      </c>
      <c r="BG224" s="289" t="s">
        <v>403</v>
      </c>
      <c r="BH224" s="289" t="s">
        <v>403</v>
      </c>
      <c r="BI224" s="289" t="s">
        <v>403</v>
      </c>
      <c r="BJ224" s="289" t="s">
        <v>403</v>
      </c>
      <c r="BK224" s="296" t="s">
        <v>403</v>
      </c>
      <c r="BL224" s="296" t="s">
        <v>403</v>
      </c>
      <c r="BM224" s="296" t="s">
        <v>403</v>
      </c>
      <c r="BN224" s="296" t="s">
        <v>403</v>
      </c>
      <c r="BO224" s="296" t="s">
        <v>403</v>
      </c>
      <c r="BP224" s="296" t="s">
        <v>403</v>
      </c>
      <c r="BQ224" s="296" t="s">
        <v>403</v>
      </c>
      <c r="BR224" s="296" t="s">
        <v>403</v>
      </c>
      <c r="BS224" s="296" t="s">
        <v>403</v>
      </c>
      <c r="BT224" s="160"/>
      <c r="BU224" s="160"/>
      <c r="BV224" s="160"/>
      <c r="BW224" s="160"/>
      <c r="BX224" s="160"/>
      <c r="BY224" s="160"/>
      <c r="BZ224" s="160"/>
      <c r="CA224" s="160"/>
      <c r="CB224" s="160"/>
      <c r="CC224" s="159"/>
      <c r="CD224" s="159"/>
      <c r="CE224" s="159"/>
      <c r="CF224" s="159"/>
      <c r="CG224" s="159"/>
      <c r="CH224" s="159"/>
      <c r="CI224" s="159"/>
      <c r="CJ224" s="159"/>
      <c r="CK224" s="159"/>
      <c r="CL224" s="160"/>
      <c r="CM224" s="160"/>
      <c r="CN224" s="160"/>
      <c r="CO224" s="160"/>
      <c r="CP224" s="160"/>
      <c r="CQ224" s="160"/>
      <c r="CR224" s="160"/>
      <c r="CS224" s="160"/>
      <c r="CT224" s="160"/>
      <c r="CU224" s="159"/>
      <c r="CV224" s="159"/>
      <c r="CW224" s="159"/>
      <c r="CX224" s="159"/>
      <c r="CY224" s="159"/>
      <c r="CZ224" s="159"/>
      <c r="DA224" s="159"/>
      <c r="DB224" s="159"/>
      <c r="DC224" s="159"/>
    </row>
    <row r="225" spans="1:107">
      <c r="A225" s="293" t="s">
        <v>561</v>
      </c>
      <c r="B225" s="293"/>
      <c r="C225" s="292"/>
      <c r="D225" s="292" t="s">
        <v>78</v>
      </c>
      <c r="E225" s="158"/>
      <c r="F225" s="155">
        <v>0</v>
      </c>
      <c r="G225" s="157"/>
      <c r="H225" s="155"/>
      <c r="I225" s="290"/>
      <c r="J225" s="156"/>
      <c r="K225" s="155"/>
      <c r="L225" s="155"/>
      <c r="M225" s="290"/>
      <c r="N225" s="294"/>
      <c r="O225" s="290"/>
      <c r="P225" s="289" t="s">
        <v>403</v>
      </c>
      <c r="Q225" s="290"/>
      <c r="R225" s="290"/>
      <c r="S225" s="290"/>
      <c r="T225" s="290"/>
      <c r="U225" s="289" t="s">
        <v>403</v>
      </c>
      <c r="V225" s="290"/>
      <c r="W225" s="290"/>
      <c r="X225" s="290"/>
      <c r="Y225" s="290"/>
      <c r="Z225" s="289" t="s">
        <v>403</v>
      </c>
      <c r="AA225" s="290"/>
      <c r="AB225" s="290"/>
      <c r="AC225" s="290"/>
      <c r="AD225" s="290"/>
      <c r="AE225" s="290"/>
      <c r="AF225" s="290"/>
      <c r="AG225" s="290"/>
      <c r="AH225" s="289">
        <v>130</v>
      </c>
      <c r="AI225" s="288" t="s">
        <v>403</v>
      </c>
      <c r="AJ225" s="289" t="s">
        <v>403</v>
      </c>
      <c r="AK225" s="289" t="s">
        <v>403</v>
      </c>
      <c r="AL225" s="289" t="s">
        <v>403</v>
      </c>
      <c r="AM225" s="289" t="s">
        <v>403</v>
      </c>
      <c r="AN225" s="289" t="s">
        <v>403</v>
      </c>
      <c r="AO225" s="289" t="s">
        <v>403</v>
      </c>
      <c r="AP225" s="289" t="s">
        <v>403</v>
      </c>
      <c r="AQ225" s="289" t="s">
        <v>403</v>
      </c>
      <c r="AR225" s="289" t="s">
        <v>403</v>
      </c>
      <c r="AS225" s="296" t="s">
        <v>403</v>
      </c>
      <c r="AT225" s="296" t="s">
        <v>403</v>
      </c>
      <c r="AU225" s="296" t="s">
        <v>403</v>
      </c>
      <c r="AV225" s="296" t="s">
        <v>403</v>
      </c>
      <c r="AW225" s="296" t="s">
        <v>403</v>
      </c>
      <c r="AX225" s="296" t="s">
        <v>403</v>
      </c>
      <c r="AY225" s="296" t="s">
        <v>403</v>
      </c>
      <c r="AZ225" s="296" t="s">
        <v>403</v>
      </c>
      <c r="BA225" s="296" t="s">
        <v>403</v>
      </c>
      <c r="BB225" s="289" t="s">
        <v>403</v>
      </c>
      <c r="BC225" s="289" t="s">
        <v>403</v>
      </c>
      <c r="BD225" s="289" t="s">
        <v>403</v>
      </c>
      <c r="BE225" s="289" t="s">
        <v>403</v>
      </c>
      <c r="BF225" s="289" t="s">
        <v>403</v>
      </c>
      <c r="BG225" s="289" t="s">
        <v>403</v>
      </c>
      <c r="BH225" s="289" t="s">
        <v>403</v>
      </c>
      <c r="BI225" s="289" t="s">
        <v>403</v>
      </c>
      <c r="BJ225" s="289" t="s">
        <v>403</v>
      </c>
      <c r="BK225" s="296" t="s">
        <v>403</v>
      </c>
      <c r="BL225" s="296" t="s">
        <v>403</v>
      </c>
      <c r="BM225" s="296" t="s">
        <v>403</v>
      </c>
      <c r="BN225" s="296" t="s">
        <v>403</v>
      </c>
      <c r="BO225" s="296" t="s">
        <v>403</v>
      </c>
      <c r="BP225" s="296" t="s">
        <v>403</v>
      </c>
      <c r="BQ225" s="296" t="s">
        <v>403</v>
      </c>
      <c r="BR225" s="296" t="s">
        <v>403</v>
      </c>
      <c r="BS225" s="296" t="s">
        <v>403</v>
      </c>
      <c r="BT225" s="168"/>
      <c r="BU225" s="168"/>
      <c r="BV225" s="168"/>
      <c r="BW225" s="168"/>
      <c r="BX225" s="168"/>
      <c r="BY225" s="168"/>
      <c r="BZ225" s="168"/>
      <c r="CA225" s="168"/>
      <c r="CB225" s="168"/>
      <c r="CC225" s="159"/>
      <c r="CD225" s="159"/>
      <c r="CE225" s="159"/>
      <c r="CF225" s="159"/>
      <c r="CG225" s="159"/>
      <c r="CH225" s="159"/>
      <c r="CI225" s="159"/>
      <c r="CJ225" s="159"/>
      <c r="CK225" s="159"/>
      <c r="CL225" s="168"/>
      <c r="CM225" s="168"/>
      <c r="CN225" s="168"/>
      <c r="CO225" s="168"/>
      <c r="CP225" s="168"/>
      <c r="CQ225" s="168"/>
      <c r="CR225" s="168"/>
      <c r="CS225" s="168"/>
      <c r="CT225" s="168"/>
      <c r="CU225" s="167"/>
      <c r="CV225" s="167"/>
      <c r="CW225" s="167"/>
      <c r="CX225" s="167"/>
      <c r="CY225" s="167"/>
      <c r="CZ225" s="167"/>
      <c r="DA225" s="167"/>
      <c r="DB225" s="167"/>
      <c r="DC225" s="167"/>
    </row>
    <row r="226" spans="1:107">
      <c r="A226" s="293" t="s">
        <v>595</v>
      </c>
      <c r="B226" s="293" t="s">
        <v>594</v>
      </c>
      <c r="C226" s="292" t="s">
        <v>558</v>
      </c>
      <c r="D226" s="292" t="s">
        <v>437</v>
      </c>
      <c r="E226" s="158">
        <v>0.64</v>
      </c>
      <c r="F226" s="155">
        <v>0.56299999999999994</v>
      </c>
      <c r="G226" s="157">
        <v>100</v>
      </c>
      <c r="H226" s="155">
        <v>73.662522202486656</v>
      </c>
      <c r="I226" s="290"/>
      <c r="J226" s="156">
        <v>1</v>
      </c>
      <c r="K226" s="155">
        <v>64.799999999999983</v>
      </c>
      <c r="L226" s="155">
        <v>41.471999999999987</v>
      </c>
      <c r="M226" s="290"/>
      <c r="N226" s="294"/>
      <c r="O226" s="290"/>
      <c r="P226" s="286">
        <v>0.60590531036892281</v>
      </c>
      <c r="Q226" s="153">
        <v>0.65590531036892286</v>
      </c>
      <c r="R226" s="153">
        <v>0.85590531036892281</v>
      </c>
      <c r="S226" s="153">
        <v>1</v>
      </c>
      <c r="T226" s="290"/>
      <c r="U226" s="154">
        <v>0.60590531036892281</v>
      </c>
      <c r="V226" s="153">
        <v>0.36354318622135368</v>
      </c>
      <c r="W226" s="153">
        <v>0.24236212414756914</v>
      </c>
      <c r="X226" s="153">
        <v>0.12118106207378457</v>
      </c>
      <c r="Y226" s="290"/>
      <c r="Z226" s="154">
        <v>0.64</v>
      </c>
      <c r="AA226" s="153">
        <v>0.64</v>
      </c>
      <c r="AB226" s="153">
        <v>0.64</v>
      </c>
      <c r="AC226" s="153">
        <v>0.64</v>
      </c>
      <c r="AD226" s="153">
        <v>0.64</v>
      </c>
      <c r="AE226" s="153">
        <v>0.64</v>
      </c>
      <c r="AF226" s="153">
        <v>0.64</v>
      </c>
      <c r="AG226" s="290"/>
      <c r="AH226" s="289">
        <v>131</v>
      </c>
      <c r="AI226" s="288" t="s">
        <v>1085</v>
      </c>
      <c r="AJ226" s="286">
        <v>0.6059053103689227</v>
      </c>
      <c r="AK226" s="286">
        <v>0.6059053103689227</v>
      </c>
      <c r="AL226" s="286">
        <v>0.6059053103689227</v>
      </c>
      <c r="AM226" s="286">
        <v>0.6059053103689227</v>
      </c>
      <c r="AN226" s="286">
        <v>0.6059053103689227</v>
      </c>
      <c r="AO226" s="286">
        <v>0.6059053103689227</v>
      </c>
      <c r="AP226" s="286">
        <v>0.6059053103689227</v>
      </c>
      <c r="AQ226" s="286">
        <v>0.6059053103689227</v>
      </c>
      <c r="AR226" s="286">
        <v>0.6059053103689227</v>
      </c>
      <c r="AS226" s="285">
        <v>0.6059053103689227</v>
      </c>
      <c r="AT226" s="285">
        <v>0.6059053103689227</v>
      </c>
      <c r="AU226" s="285">
        <v>0.6059053103689227</v>
      </c>
      <c r="AV226" s="285">
        <v>0.6059053103689227</v>
      </c>
      <c r="AW226" s="285">
        <v>0.6059053103689227</v>
      </c>
      <c r="AX226" s="285">
        <v>0.6059053103689227</v>
      </c>
      <c r="AY226" s="285">
        <v>0.6059053103689227</v>
      </c>
      <c r="AZ226" s="285">
        <v>0.6059053103689227</v>
      </c>
      <c r="BA226" s="285">
        <v>0.6059053103689227</v>
      </c>
      <c r="BB226" s="286">
        <v>0.6059053103689227</v>
      </c>
      <c r="BC226" s="286">
        <v>0.6059053103689227</v>
      </c>
      <c r="BD226" s="286">
        <v>0.6059053103689227</v>
      </c>
      <c r="BE226" s="286">
        <v>0.6059053103689227</v>
      </c>
      <c r="BF226" s="286">
        <v>0.6059053103689227</v>
      </c>
      <c r="BG226" s="286">
        <v>0.6059053103689227</v>
      </c>
      <c r="BH226" s="286">
        <v>0.6059053103689227</v>
      </c>
      <c r="BI226" s="286">
        <v>0.6059053103689227</v>
      </c>
      <c r="BJ226" s="286">
        <v>0.6059053103689227</v>
      </c>
      <c r="BK226" s="285">
        <v>0.6059053103689227</v>
      </c>
      <c r="BL226" s="285">
        <v>0.6059053103689227</v>
      </c>
      <c r="BM226" s="285">
        <v>0.6059053103689227</v>
      </c>
      <c r="BN226" s="285">
        <v>0.6059053103689227</v>
      </c>
      <c r="BO226" s="285">
        <v>0.6059053103689227</v>
      </c>
      <c r="BP226" s="285">
        <v>0.6059053103689227</v>
      </c>
      <c r="BQ226" s="285">
        <v>0.6059053103689227</v>
      </c>
      <c r="BR226" s="285">
        <v>0.6059053103689227</v>
      </c>
      <c r="BS226" s="285">
        <v>0.6059053103689227</v>
      </c>
      <c r="BT226" s="160">
        <v>0.64022400510231114</v>
      </c>
      <c r="BU226" s="160">
        <v>0.64069135279104783</v>
      </c>
      <c r="BV226" s="160">
        <v>0.64144256593763005</v>
      </c>
      <c r="BW226" s="160">
        <v>0.64248678290760342</v>
      </c>
      <c r="BX226" s="160">
        <v>0.64367912468360744</v>
      </c>
      <c r="BY226" s="160">
        <v>0.64476988832074622</v>
      </c>
      <c r="BZ226" s="160">
        <v>0.64558309357480281</v>
      </c>
      <c r="CA226" s="160">
        <v>0.6461016007575977</v>
      </c>
      <c r="CB226" s="160">
        <v>0.64639999999999997</v>
      </c>
      <c r="CC226" s="159">
        <v>0.6433600765346662</v>
      </c>
      <c r="CD226" s="159">
        <v>0.65037029186571771</v>
      </c>
      <c r="CE226" s="159">
        <v>0.66163848906445089</v>
      </c>
      <c r="CF226" s="159">
        <v>0.67730174361405104</v>
      </c>
      <c r="CG226" s="159">
        <v>0.69518687025411108</v>
      </c>
      <c r="CH226" s="159">
        <v>0.7115483248111929</v>
      </c>
      <c r="CI226" s="159">
        <v>0.72374640362204334</v>
      </c>
      <c r="CJ226" s="159">
        <v>0.73152401136396494</v>
      </c>
      <c r="CK226" s="159">
        <v>0.73599999999999999</v>
      </c>
      <c r="CL226" s="160">
        <v>0.6467201530693325</v>
      </c>
      <c r="CM226" s="160">
        <v>0.66074058373143563</v>
      </c>
      <c r="CN226" s="160">
        <v>0.68327697812890165</v>
      </c>
      <c r="CO226" s="160">
        <v>0.71460348722810196</v>
      </c>
      <c r="CP226" s="160">
        <v>0.75037374050822236</v>
      </c>
      <c r="CQ226" s="160">
        <v>0.78309664962238568</v>
      </c>
      <c r="CR226" s="160">
        <v>0.80749280724408679</v>
      </c>
      <c r="CS226" s="160">
        <v>0.82304802272792987</v>
      </c>
      <c r="CT226" s="160">
        <v>0.83200000000000007</v>
      </c>
      <c r="CU226" s="159">
        <v>0.64896020409244326</v>
      </c>
      <c r="CV226" s="159">
        <v>0.66765411164191402</v>
      </c>
      <c r="CW226" s="159">
        <v>0.69770263750520212</v>
      </c>
      <c r="CX226" s="159">
        <v>0.73947131630413609</v>
      </c>
      <c r="CY226" s="159">
        <v>0.78716498734429652</v>
      </c>
      <c r="CZ226" s="159">
        <v>0.83079553282984764</v>
      </c>
      <c r="DA226" s="159">
        <v>0.86332374299211578</v>
      </c>
      <c r="DB226" s="159">
        <v>0.88406403030390646</v>
      </c>
      <c r="DC226" s="159">
        <v>0.89599999999999991</v>
      </c>
    </row>
    <row r="227" spans="1:107">
      <c r="A227" s="293" t="s">
        <v>593</v>
      </c>
      <c r="B227" s="293" t="s">
        <v>592</v>
      </c>
      <c r="C227" s="292" t="s">
        <v>555</v>
      </c>
      <c r="D227" s="292" t="s">
        <v>437</v>
      </c>
      <c r="E227" s="158">
        <v>0.72</v>
      </c>
      <c r="F227" s="155">
        <v>0.56299999999999994</v>
      </c>
      <c r="G227" s="157">
        <v>100</v>
      </c>
      <c r="H227" s="155">
        <v>3.990948490230906</v>
      </c>
      <c r="I227" s="290"/>
      <c r="J227" s="156">
        <v>1</v>
      </c>
      <c r="K227" s="155">
        <v>3.1206999999999998</v>
      </c>
      <c r="L227" s="155">
        <v>2.2469039999999998</v>
      </c>
      <c r="M227" s="290"/>
      <c r="N227" s="294"/>
      <c r="O227" s="290"/>
      <c r="P227" s="286">
        <v>3.282723441090795E-2</v>
      </c>
      <c r="Q227" s="153">
        <v>8.2827234410907946E-2</v>
      </c>
      <c r="R227" s="153">
        <v>0.28282723441090796</v>
      </c>
      <c r="S227" s="153">
        <v>0.53282723441090796</v>
      </c>
      <c r="T227" s="290"/>
      <c r="U227" s="154">
        <v>3.282723441090795E-2</v>
      </c>
      <c r="V227" s="295">
        <v>3.282723441090795E-2</v>
      </c>
      <c r="W227" s="295">
        <v>3.282723441090795E-2</v>
      </c>
      <c r="X227" s="295">
        <v>3.282723441090795E-2</v>
      </c>
      <c r="Y227" s="290"/>
      <c r="Z227" s="154">
        <v>0.72</v>
      </c>
      <c r="AA227" s="153">
        <v>0.72</v>
      </c>
      <c r="AB227" s="153">
        <v>0.72</v>
      </c>
      <c r="AC227" s="153">
        <v>0.72</v>
      </c>
      <c r="AD227" s="153">
        <v>0.72</v>
      </c>
      <c r="AE227" s="153">
        <v>0.72</v>
      </c>
      <c r="AF227" s="153">
        <v>0.72</v>
      </c>
      <c r="AG227" s="290"/>
      <c r="AH227" s="289">
        <v>132</v>
      </c>
      <c r="AI227" s="288" t="s">
        <v>1086</v>
      </c>
      <c r="AJ227" s="286">
        <v>3.282723441090795E-2</v>
      </c>
      <c r="AK227" s="286">
        <v>3.282723441090795E-2</v>
      </c>
      <c r="AL227" s="286">
        <v>3.282723441090795E-2</v>
      </c>
      <c r="AM227" s="286">
        <v>3.282723441090795E-2</v>
      </c>
      <c r="AN227" s="286">
        <v>3.282723441090795E-2</v>
      </c>
      <c r="AO227" s="286">
        <v>3.282723441090795E-2</v>
      </c>
      <c r="AP227" s="286">
        <v>3.282723441090795E-2</v>
      </c>
      <c r="AQ227" s="286">
        <v>3.282723441090795E-2</v>
      </c>
      <c r="AR227" s="286">
        <v>3.282723441090795E-2</v>
      </c>
      <c r="AS227" s="285">
        <v>3.282723441090795E-2</v>
      </c>
      <c r="AT227" s="285">
        <v>3.282723441090795E-2</v>
      </c>
      <c r="AU227" s="285">
        <v>3.282723441090795E-2</v>
      </c>
      <c r="AV227" s="285">
        <v>3.282723441090795E-2</v>
      </c>
      <c r="AW227" s="285">
        <v>3.282723441090795E-2</v>
      </c>
      <c r="AX227" s="285">
        <v>3.282723441090795E-2</v>
      </c>
      <c r="AY227" s="285">
        <v>3.282723441090795E-2</v>
      </c>
      <c r="AZ227" s="285">
        <v>3.282723441090795E-2</v>
      </c>
      <c r="BA227" s="285">
        <v>3.282723441090795E-2</v>
      </c>
      <c r="BB227" s="286">
        <v>3.282723441090795E-2</v>
      </c>
      <c r="BC227" s="286">
        <v>3.282723441090795E-2</v>
      </c>
      <c r="BD227" s="286">
        <v>3.282723441090795E-2</v>
      </c>
      <c r="BE227" s="286">
        <v>3.282723441090795E-2</v>
      </c>
      <c r="BF227" s="286">
        <v>3.282723441090795E-2</v>
      </c>
      <c r="BG227" s="286">
        <v>3.282723441090795E-2</v>
      </c>
      <c r="BH227" s="286">
        <v>3.282723441090795E-2</v>
      </c>
      <c r="BI227" s="286">
        <v>3.282723441090795E-2</v>
      </c>
      <c r="BJ227" s="286">
        <v>3.282723441090795E-2</v>
      </c>
      <c r="BK227" s="285">
        <v>3.282723441090795E-2</v>
      </c>
      <c r="BL227" s="285">
        <v>3.282723441090795E-2</v>
      </c>
      <c r="BM227" s="285">
        <v>3.282723441090795E-2</v>
      </c>
      <c r="BN227" s="285">
        <v>3.282723441090795E-2</v>
      </c>
      <c r="BO227" s="285">
        <v>3.282723441090795E-2</v>
      </c>
      <c r="BP227" s="285">
        <v>3.282723441090795E-2</v>
      </c>
      <c r="BQ227" s="285">
        <v>3.282723441090795E-2</v>
      </c>
      <c r="BR227" s="285">
        <v>3.282723441090795E-2</v>
      </c>
      <c r="BS227" s="285">
        <v>3.282723441090795E-2</v>
      </c>
      <c r="BT227" s="160">
        <v>0.72025200574009995</v>
      </c>
      <c r="BU227" s="160">
        <v>0.72077777188992875</v>
      </c>
      <c r="BV227" s="160">
        <v>0.72162288667983376</v>
      </c>
      <c r="BW227" s="160">
        <v>0.72279763077105375</v>
      </c>
      <c r="BX227" s="160">
        <v>0.72413901526905833</v>
      </c>
      <c r="BY227" s="160">
        <v>0.72536612436083947</v>
      </c>
      <c r="BZ227" s="160">
        <v>0.72628098027165311</v>
      </c>
      <c r="CA227" s="160">
        <v>0.72686430085229736</v>
      </c>
      <c r="CB227" s="160">
        <v>0.72719999999999996</v>
      </c>
      <c r="CC227" s="159">
        <v>0.72378008610149946</v>
      </c>
      <c r="CD227" s="159">
        <v>0.73166657834893245</v>
      </c>
      <c r="CE227" s="159">
        <v>0.74434330019750716</v>
      </c>
      <c r="CF227" s="159">
        <v>0.76196446156580744</v>
      </c>
      <c r="CG227" s="159">
        <v>0.78208522903587496</v>
      </c>
      <c r="CH227" s="159">
        <v>0.80049186541259199</v>
      </c>
      <c r="CI227" s="159">
        <v>0.81421470407479868</v>
      </c>
      <c r="CJ227" s="159">
        <v>0.82296451278446048</v>
      </c>
      <c r="CK227" s="159">
        <v>0.82799999999999996</v>
      </c>
      <c r="CL227" s="160">
        <v>0.72756017220299896</v>
      </c>
      <c r="CM227" s="160">
        <v>0.74333315669786504</v>
      </c>
      <c r="CN227" s="160">
        <v>0.76868660039501435</v>
      </c>
      <c r="CO227" s="160">
        <v>0.80392892313161468</v>
      </c>
      <c r="CP227" s="160">
        <v>0.84417045807175017</v>
      </c>
      <c r="CQ227" s="160">
        <v>0.88098373082518389</v>
      </c>
      <c r="CR227" s="160">
        <v>0.90842940814959761</v>
      </c>
      <c r="CS227" s="160">
        <v>0.92592902556892098</v>
      </c>
      <c r="CT227" s="160">
        <v>0.93599999999999994</v>
      </c>
      <c r="CU227" s="159">
        <v>0.73008022960399865</v>
      </c>
      <c r="CV227" s="159">
        <v>0.75111087559715328</v>
      </c>
      <c r="CW227" s="159">
        <v>0.78491546719335237</v>
      </c>
      <c r="CX227" s="159">
        <v>0.83190523084215307</v>
      </c>
      <c r="CY227" s="159">
        <v>0.8855606107623335</v>
      </c>
      <c r="CZ227" s="159">
        <v>0.93464497443357852</v>
      </c>
      <c r="DA227" s="159">
        <v>0.97123921086613019</v>
      </c>
      <c r="DB227" s="159">
        <v>0.99457203409189476</v>
      </c>
      <c r="DC227" s="159">
        <v>1.008</v>
      </c>
    </row>
    <row r="228" spans="1:107">
      <c r="A228" s="293" t="s">
        <v>591</v>
      </c>
      <c r="B228" s="293" t="s">
        <v>590</v>
      </c>
      <c r="C228" s="292" t="s">
        <v>552</v>
      </c>
      <c r="D228" s="292" t="s">
        <v>437</v>
      </c>
      <c r="E228" s="158">
        <v>0.68</v>
      </c>
      <c r="F228" s="155">
        <v>0.56299999999999994</v>
      </c>
      <c r="G228" s="157">
        <v>100</v>
      </c>
      <c r="H228" s="155">
        <v>0</v>
      </c>
      <c r="I228" s="290"/>
      <c r="J228" s="156">
        <v>1</v>
      </c>
      <c r="K228" s="155">
        <v>0</v>
      </c>
      <c r="L228" s="155">
        <v>0</v>
      </c>
      <c r="M228" s="290"/>
      <c r="N228" s="294"/>
      <c r="O228" s="290"/>
      <c r="P228" s="286">
        <v>0</v>
      </c>
      <c r="Q228" s="153">
        <v>0.05</v>
      </c>
      <c r="R228" s="153">
        <v>0.25</v>
      </c>
      <c r="S228" s="153">
        <v>0.5</v>
      </c>
      <c r="T228" s="290"/>
      <c r="U228" s="154">
        <v>0</v>
      </c>
      <c r="V228" s="153">
        <v>0</v>
      </c>
      <c r="W228" s="153">
        <v>0</v>
      </c>
      <c r="X228" s="153">
        <v>0</v>
      </c>
      <c r="Y228" s="290"/>
      <c r="Z228" s="154">
        <v>0.68</v>
      </c>
      <c r="AA228" s="153">
        <v>0.68</v>
      </c>
      <c r="AB228" s="153">
        <v>0.68</v>
      </c>
      <c r="AC228" s="153">
        <v>0.68</v>
      </c>
      <c r="AD228" s="153">
        <v>0.68</v>
      </c>
      <c r="AE228" s="153">
        <v>0.68</v>
      </c>
      <c r="AF228" s="153">
        <v>0.68</v>
      </c>
      <c r="AG228" s="290"/>
      <c r="AH228" s="289">
        <v>133</v>
      </c>
      <c r="AI228" s="288" t="s">
        <v>1087</v>
      </c>
      <c r="AJ228" s="286">
        <v>0</v>
      </c>
      <c r="AK228" s="286">
        <v>0</v>
      </c>
      <c r="AL228" s="286">
        <v>0</v>
      </c>
      <c r="AM228" s="286">
        <v>0</v>
      </c>
      <c r="AN228" s="286">
        <v>0</v>
      </c>
      <c r="AO228" s="286">
        <v>0</v>
      </c>
      <c r="AP228" s="286">
        <v>0</v>
      </c>
      <c r="AQ228" s="286">
        <v>0</v>
      </c>
      <c r="AR228" s="286">
        <v>0</v>
      </c>
      <c r="AS228" s="285">
        <v>0</v>
      </c>
      <c r="AT228" s="285">
        <v>0</v>
      </c>
      <c r="AU228" s="285">
        <v>0</v>
      </c>
      <c r="AV228" s="285">
        <v>0</v>
      </c>
      <c r="AW228" s="285">
        <v>0</v>
      </c>
      <c r="AX228" s="285">
        <v>0</v>
      </c>
      <c r="AY228" s="285">
        <v>0</v>
      </c>
      <c r="AZ228" s="285">
        <v>0</v>
      </c>
      <c r="BA228" s="285">
        <v>0</v>
      </c>
      <c r="BB228" s="286">
        <v>0</v>
      </c>
      <c r="BC228" s="286">
        <v>0</v>
      </c>
      <c r="BD228" s="286">
        <v>0</v>
      </c>
      <c r="BE228" s="286">
        <v>0</v>
      </c>
      <c r="BF228" s="286">
        <v>0</v>
      </c>
      <c r="BG228" s="286">
        <v>0</v>
      </c>
      <c r="BH228" s="286">
        <v>0</v>
      </c>
      <c r="BI228" s="286">
        <v>0</v>
      </c>
      <c r="BJ228" s="286">
        <v>0</v>
      </c>
      <c r="BK228" s="285">
        <v>0</v>
      </c>
      <c r="BL228" s="285">
        <v>0</v>
      </c>
      <c r="BM228" s="285">
        <v>0</v>
      </c>
      <c r="BN228" s="285">
        <v>0</v>
      </c>
      <c r="BO228" s="285">
        <v>0</v>
      </c>
      <c r="BP228" s="285">
        <v>0</v>
      </c>
      <c r="BQ228" s="285">
        <v>0</v>
      </c>
      <c r="BR228" s="285">
        <v>0</v>
      </c>
      <c r="BS228" s="285">
        <v>0</v>
      </c>
      <c r="BT228" s="160">
        <v>0.6802380054212056</v>
      </c>
      <c r="BU228" s="160">
        <v>0.68073456234048835</v>
      </c>
      <c r="BV228" s="160">
        <v>0.68153272630873196</v>
      </c>
      <c r="BW228" s="160">
        <v>0.68264220683932864</v>
      </c>
      <c r="BX228" s="160">
        <v>0.68390906997633294</v>
      </c>
      <c r="BY228" s="160">
        <v>0.6850680063407929</v>
      </c>
      <c r="BZ228" s="160">
        <v>0.68593203692322802</v>
      </c>
      <c r="CA228" s="160">
        <v>0.68648295080494759</v>
      </c>
      <c r="CB228" s="160">
        <v>0.68680000000000008</v>
      </c>
      <c r="CC228" s="159">
        <v>0.68357008131808294</v>
      </c>
      <c r="CD228" s="159">
        <v>0.69101843510732508</v>
      </c>
      <c r="CE228" s="159">
        <v>0.70299089463097908</v>
      </c>
      <c r="CF228" s="159">
        <v>0.7196331025899293</v>
      </c>
      <c r="CG228" s="159">
        <v>0.73863604964499308</v>
      </c>
      <c r="CH228" s="159">
        <v>0.7560200951118925</v>
      </c>
      <c r="CI228" s="159">
        <v>0.76898055384842112</v>
      </c>
      <c r="CJ228" s="159">
        <v>0.77724426207421282</v>
      </c>
      <c r="CK228" s="159">
        <v>0.78200000000000003</v>
      </c>
      <c r="CL228" s="160">
        <v>0.68714016263616584</v>
      </c>
      <c r="CM228" s="160">
        <v>0.70203687021465033</v>
      </c>
      <c r="CN228" s="160">
        <v>0.725981789261958</v>
      </c>
      <c r="CO228" s="160">
        <v>0.75926620517985843</v>
      </c>
      <c r="CP228" s="160">
        <v>0.79727209928998632</v>
      </c>
      <c r="CQ228" s="160">
        <v>0.83204019022378484</v>
      </c>
      <c r="CR228" s="160">
        <v>0.85796110769684231</v>
      </c>
      <c r="CS228" s="160">
        <v>0.87448852414842548</v>
      </c>
      <c r="CT228" s="160">
        <v>0.88400000000000012</v>
      </c>
      <c r="CU228" s="159">
        <v>0.68952021684822107</v>
      </c>
      <c r="CV228" s="159">
        <v>0.70938249361953376</v>
      </c>
      <c r="CW228" s="159">
        <v>0.74130905234927735</v>
      </c>
      <c r="CX228" s="159">
        <v>0.78568827357314464</v>
      </c>
      <c r="CY228" s="159">
        <v>0.83636279905331512</v>
      </c>
      <c r="CZ228" s="159">
        <v>0.88272025363171314</v>
      </c>
      <c r="DA228" s="159">
        <v>0.9172814769291231</v>
      </c>
      <c r="DB228" s="159">
        <v>0.93931803219790067</v>
      </c>
      <c r="DC228" s="159">
        <v>0.95199999999999996</v>
      </c>
    </row>
    <row r="229" spans="1:107">
      <c r="A229" s="293" t="s">
        <v>589</v>
      </c>
      <c r="B229" s="293" t="s">
        <v>588</v>
      </c>
      <c r="C229" s="292" t="s">
        <v>549</v>
      </c>
      <c r="D229" s="292" t="s">
        <v>437</v>
      </c>
      <c r="E229" s="158">
        <v>0.72</v>
      </c>
      <c r="F229" s="155">
        <v>0.56299999999999994</v>
      </c>
      <c r="G229" s="157">
        <v>100</v>
      </c>
      <c r="H229" s="155">
        <v>0</v>
      </c>
      <c r="I229" s="290"/>
      <c r="J229" s="156">
        <v>1</v>
      </c>
      <c r="K229" s="155">
        <v>0</v>
      </c>
      <c r="L229" s="155">
        <v>0</v>
      </c>
      <c r="M229" s="290"/>
      <c r="N229" s="294"/>
      <c r="O229" s="290"/>
      <c r="P229" s="286">
        <v>0</v>
      </c>
      <c r="Q229" s="153">
        <v>0.05</v>
      </c>
      <c r="R229" s="153">
        <v>0.25</v>
      </c>
      <c r="S229" s="153">
        <v>0.5</v>
      </c>
      <c r="T229" s="290"/>
      <c r="U229" s="154">
        <v>0</v>
      </c>
      <c r="V229" s="153">
        <v>0</v>
      </c>
      <c r="W229" s="153">
        <v>0</v>
      </c>
      <c r="X229" s="153">
        <v>0</v>
      </c>
      <c r="Y229" s="290"/>
      <c r="Z229" s="154">
        <v>0.72</v>
      </c>
      <c r="AA229" s="153">
        <v>0.72</v>
      </c>
      <c r="AB229" s="153">
        <v>0.72</v>
      </c>
      <c r="AC229" s="153">
        <v>0.72</v>
      </c>
      <c r="AD229" s="153">
        <v>0.72</v>
      </c>
      <c r="AE229" s="153">
        <v>0.72</v>
      </c>
      <c r="AF229" s="153">
        <v>0.72</v>
      </c>
      <c r="AG229" s="290"/>
      <c r="AH229" s="289">
        <v>134</v>
      </c>
      <c r="AI229" s="288" t="s">
        <v>1088</v>
      </c>
      <c r="AJ229" s="286">
        <v>0</v>
      </c>
      <c r="AK229" s="286">
        <v>0</v>
      </c>
      <c r="AL229" s="286">
        <v>0</v>
      </c>
      <c r="AM229" s="286">
        <v>0</v>
      </c>
      <c r="AN229" s="286">
        <v>0</v>
      </c>
      <c r="AO229" s="286">
        <v>0</v>
      </c>
      <c r="AP229" s="286">
        <v>0</v>
      </c>
      <c r="AQ229" s="286">
        <v>0</v>
      </c>
      <c r="AR229" s="286">
        <v>0</v>
      </c>
      <c r="AS229" s="285">
        <v>0</v>
      </c>
      <c r="AT229" s="285">
        <v>0</v>
      </c>
      <c r="AU229" s="285">
        <v>0</v>
      </c>
      <c r="AV229" s="285">
        <v>0</v>
      </c>
      <c r="AW229" s="285">
        <v>0</v>
      </c>
      <c r="AX229" s="285">
        <v>0</v>
      </c>
      <c r="AY229" s="285">
        <v>0</v>
      </c>
      <c r="AZ229" s="285">
        <v>0</v>
      </c>
      <c r="BA229" s="285">
        <v>0</v>
      </c>
      <c r="BB229" s="286">
        <v>0</v>
      </c>
      <c r="BC229" s="286">
        <v>0</v>
      </c>
      <c r="BD229" s="286">
        <v>0</v>
      </c>
      <c r="BE229" s="286">
        <v>0</v>
      </c>
      <c r="BF229" s="286">
        <v>0</v>
      </c>
      <c r="BG229" s="286">
        <v>0</v>
      </c>
      <c r="BH229" s="286">
        <v>0</v>
      </c>
      <c r="BI229" s="286">
        <v>0</v>
      </c>
      <c r="BJ229" s="286">
        <v>0</v>
      </c>
      <c r="BK229" s="285">
        <v>0</v>
      </c>
      <c r="BL229" s="285">
        <v>0</v>
      </c>
      <c r="BM229" s="285">
        <v>0</v>
      </c>
      <c r="BN229" s="285">
        <v>0</v>
      </c>
      <c r="BO229" s="285">
        <v>0</v>
      </c>
      <c r="BP229" s="285">
        <v>0</v>
      </c>
      <c r="BQ229" s="285">
        <v>0</v>
      </c>
      <c r="BR229" s="285">
        <v>0</v>
      </c>
      <c r="BS229" s="285">
        <v>0</v>
      </c>
      <c r="BT229" s="160">
        <v>0.72025200574009995</v>
      </c>
      <c r="BU229" s="160">
        <v>0.72077777188992875</v>
      </c>
      <c r="BV229" s="160">
        <v>0.72162288667983376</v>
      </c>
      <c r="BW229" s="160">
        <v>0.72279763077105375</v>
      </c>
      <c r="BX229" s="160">
        <v>0.72413901526905833</v>
      </c>
      <c r="BY229" s="160">
        <v>0.72536612436083947</v>
      </c>
      <c r="BZ229" s="160">
        <v>0.72628098027165311</v>
      </c>
      <c r="CA229" s="160">
        <v>0.72686430085229736</v>
      </c>
      <c r="CB229" s="160">
        <v>0.72719999999999996</v>
      </c>
      <c r="CC229" s="159">
        <v>0.72378008610149946</v>
      </c>
      <c r="CD229" s="159">
        <v>0.73166657834893245</v>
      </c>
      <c r="CE229" s="159">
        <v>0.74434330019750716</v>
      </c>
      <c r="CF229" s="159">
        <v>0.76196446156580744</v>
      </c>
      <c r="CG229" s="159">
        <v>0.78208522903587496</v>
      </c>
      <c r="CH229" s="159">
        <v>0.80049186541259199</v>
      </c>
      <c r="CI229" s="159">
        <v>0.81421470407479868</v>
      </c>
      <c r="CJ229" s="159">
        <v>0.82296451278446048</v>
      </c>
      <c r="CK229" s="159">
        <v>0.82799999999999996</v>
      </c>
      <c r="CL229" s="160">
        <v>0.72756017220299896</v>
      </c>
      <c r="CM229" s="160">
        <v>0.74333315669786504</v>
      </c>
      <c r="CN229" s="160">
        <v>0.76868660039501435</v>
      </c>
      <c r="CO229" s="160">
        <v>0.80392892313161468</v>
      </c>
      <c r="CP229" s="160">
        <v>0.84417045807175017</v>
      </c>
      <c r="CQ229" s="160">
        <v>0.88098373082518389</v>
      </c>
      <c r="CR229" s="160">
        <v>0.90842940814959761</v>
      </c>
      <c r="CS229" s="160">
        <v>0.92592902556892098</v>
      </c>
      <c r="CT229" s="160">
        <v>0.93599999999999994</v>
      </c>
      <c r="CU229" s="159">
        <v>0.73008022960399865</v>
      </c>
      <c r="CV229" s="159">
        <v>0.75111087559715328</v>
      </c>
      <c r="CW229" s="159">
        <v>0.78491546719335237</v>
      </c>
      <c r="CX229" s="159">
        <v>0.83190523084215307</v>
      </c>
      <c r="CY229" s="159">
        <v>0.8855606107623335</v>
      </c>
      <c r="CZ229" s="159">
        <v>0.93464497443357852</v>
      </c>
      <c r="DA229" s="159">
        <v>0.97123921086613019</v>
      </c>
      <c r="DB229" s="159">
        <v>0.99457203409189476</v>
      </c>
      <c r="DC229" s="159">
        <v>1.008</v>
      </c>
    </row>
    <row r="230" spans="1:107">
      <c r="A230" s="293" t="s">
        <v>587</v>
      </c>
      <c r="B230" s="293" t="s">
        <v>586</v>
      </c>
      <c r="C230" s="292" t="s">
        <v>546</v>
      </c>
      <c r="D230" s="292" t="s">
        <v>437</v>
      </c>
      <c r="E230" s="158">
        <v>0.76</v>
      </c>
      <c r="F230" s="155">
        <v>0.56299999999999994</v>
      </c>
      <c r="G230" s="157">
        <v>100</v>
      </c>
      <c r="H230" s="155">
        <v>0</v>
      </c>
      <c r="I230" s="290"/>
      <c r="J230" s="156">
        <v>1</v>
      </c>
      <c r="K230" s="155">
        <v>0</v>
      </c>
      <c r="L230" s="155">
        <v>0</v>
      </c>
      <c r="M230" s="290"/>
      <c r="N230" s="294"/>
      <c r="O230" s="290"/>
      <c r="P230" s="286">
        <v>0</v>
      </c>
      <c r="Q230" s="153">
        <v>0.05</v>
      </c>
      <c r="R230" s="153">
        <v>0.25</v>
      </c>
      <c r="S230" s="153">
        <v>0.5</v>
      </c>
      <c r="T230" s="290"/>
      <c r="U230" s="154">
        <v>0</v>
      </c>
      <c r="V230" s="153">
        <v>0</v>
      </c>
      <c r="W230" s="153">
        <v>0</v>
      </c>
      <c r="X230" s="153">
        <v>0</v>
      </c>
      <c r="Y230" s="290"/>
      <c r="Z230" s="154">
        <v>0.76</v>
      </c>
      <c r="AA230" s="153">
        <v>0.76</v>
      </c>
      <c r="AB230" s="153">
        <v>0.76</v>
      </c>
      <c r="AC230" s="153">
        <v>0.76</v>
      </c>
      <c r="AD230" s="153">
        <v>0.76</v>
      </c>
      <c r="AE230" s="153">
        <v>0.76</v>
      </c>
      <c r="AF230" s="153">
        <v>0.76</v>
      </c>
      <c r="AG230" s="290"/>
      <c r="AH230" s="289">
        <v>135</v>
      </c>
      <c r="AI230" s="288" t="s">
        <v>1089</v>
      </c>
      <c r="AJ230" s="286">
        <v>0</v>
      </c>
      <c r="AK230" s="286">
        <v>0</v>
      </c>
      <c r="AL230" s="286">
        <v>0</v>
      </c>
      <c r="AM230" s="286">
        <v>0</v>
      </c>
      <c r="AN230" s="286">
        <v>0</v>
      </c>
      <c r="AO230" s="286">
        <v>0</v>
      </c>
      <c r="AP230" s="286">
        <v>0</v>
      </c>
      <c r="AQ230" s="286">
        <v>0</v>
      </c>
      <c r="AR230" s="286">
        <v>0</v>
      </c>
      <c r="AS230" s="285">
        <v>0</v>
      </c>
      <c r="AT230" s="285">
        <v>0</v>
      </c>
      <c r="AU230" s="285">
        <v>0</v>
      </c>
      <c r="AV230" s="285">
        <v>0</v>
      </c>
      <c r="AW230" s="285">
        <v>0</v>
      </c>
      <c r="AX230" s="285">
        <v>0</v>
      </c>
      <c r="AY230" s="285">
        <v>0</v>
      </c>
      <c r="AZ230" s="285">
        <v>0</v>
      </c>
      <c r="BA230" s="285">
        <v>0</v>
      </c>
      <c r="BB230" s="286">
        <v>0</v>
      </c>
      <c r="BC230" s="286">
        <v>0</v>
      </c>
      <c r="BD230" s="286">
        <v>0</v>
      </c>
      <c r="BE230" s="286">
        <v>0</v>
      </c>
      <c r="BF230" s="286">
        <v>0</v>
      </c>
      <c r="BG230" s="286">
        <v>0</v>
      </c>
      <c r="BH230" s="286">
        <v>0</v>
      </c>
      <c r="BI230" s="286">
        <v>0</v>
      </c>
      <c r="BJ230" s="286">
        <v>0</v>
      </c>
      <c r="BK230" s="285">
        <v>0</v>
      </c>
      <c r="BL230" s="285">
        <v>0</v>
      </c>
      <c r="BM230" s="285">
        <v>0</v>
      </c>
      <c r="BN230" s="285">
        <v>0</v>
      </c>
      <c r="BO230" s="285">
        <v>0</v>
      </c>
      <c r="BP230" s="285">
        <v>0</v>
      </c>
      <c r="BQ230" s="285">
        <v>0</v>
      </c>
      <c r="BR230" s="285">
        <v>0</v>
      </c>
      <c r="BS230" s="285">
        <v>0</v>
      </c>
      <c r="BT230" s="160">
        <v>0.76026600605899441</v>
      </c>
      <c r="BU230" s="160">
        <v>0.76082098143936938</v>
      </c>
      <c r="BV230" s="160">
        <v>0.76171304705093568</v>
      </c>
      <c r="BW230" s="160">
        <v>0.76295305470277908</v>
      </c>
      <c r="BX230" s="160">
        <v>0.76436896056178383</v>
      </c>
      <c r="BY230" s="160">
        <v>0.76566424238088615</v>
      </c>
      <c r="BZ230" s="160">
        <v>0.76662992362007842</v>
      </c>
      <c r="CA230" s="160">
        <v>0.76724565089964725</v>
      </c>
      <c r="CB230" s="160">
        <v>0.76760000000000006</v>
      </c>
      <c r="CC230" s="159">
        <v>0.76399009088491621</v>
      </c>
      <c r="CD230" s="159">
        <v>0.77231472159053982</v>
      </c>
      <c r="CE230" s="159">
        <v>0.78569570576403536</v>
      </c>
      <c r="CF230" s="159">
        <v>0.80429582054168558</v>
      </c>
      <c r="CG230" s="159">
        <v>0.82553440842675696</v>
      </c>
      <c r="CH230" s="159">
        <v>0.84496363571329147</v>
      </c>
      <c r="CI230" s="159">
        <v>0.85944885430117646</v>
      </c>
      <c r="CJ230" s="159">
        <v>0.86868476349470836</v>
      </c>
      <c r="CK230" s="159">
        <v>0.87399999999999989</v>
      </c>
      <c r="CL230" s="160">
        <v>0.76798018176983229</v>
      </c>
      <c r="CM230" s="160">
        <v>0.78462944318107974</v>
      </c>
      <c r="CN230" s="160">
        <v>0.81139141152807071</v>
      </c>
      <c r="CO230" s="160">
        <v>0.84859164108337104</v>
      </c>
      <c r="CP230" s="160">
        <v>0.89106881685351402</v>
      </c>
      <c r="CQ230" s="160">
        <v>0.92992727142658305</v>
      </c>
      <c r="CR230" s="160">
        <v>0.95889770860235302</v>
      </c>
      <c r="CS230" s="160">
        <v>0.9773695269894167</v>
      </c>
      <c r="CT230" s="160">
        <v>0.9880000000000001</v>
      </c>
      <c r="CU230" s="159">
        <v>0.77064024235977646</v>
      </c>
      <c r="CV230" s="159">
        <v>0.79283925757477292</v>
      </c>
      <c r="CW230" s="159">
        <v>0.8285218820374276</v>
      </c>
      <c r="CX230" s="159">
        <v>0.87812218811116161</v>
      </c>
      <c r="CY230" s="159">
        <v>0.9347584224713521</v>
      </c>
      <c r="CZ230" s="159">
        <v>0.98656969523544402</v>
      </c>
      <c r="DA230" s="159">
        <v>1.0251969448031375</v>
      </c>
      <c r="DB230" s="159">
        <v>1.0498260359858889</v>
      </c>
      <c r="DC230" s="159">
        <v>1.0639999999999998</v>
      </c>
    </row>
    <row r="231" spans="1:107">
      <c r="A231" s="293" t="s">
        <v>585</v>
      </c>
      <c r="B231" s="293" t="s">
        <v>584</v>
      </c>
      <c r="C231" s="292" t="s">
        <v>583</v>
      </c>
      <c r="D231" s="292" t="s">
        <v>437</v>
      </c>
      <c r="E231" s="158">
        <v>0.6</v>
      </c>
      <c r="F231" s="155">
        <v>0.56299999999999994</v>
      </c>
      <c r="G231" s="157">
        <v>100</v>
      </c>
      <c r="H231" s="155">
        <v>43.920842887130625</v>
      </c>
      <c r="I231" s="290"/>
      <c r="J231" s="156">
        <v>1</v>
      </c>
      <c r="K231" s="155">
        <v>41.2123909090909</v>
      </c>
      <c r="L231" s="155">
        <v>24.727434545454539</v>
      </c>
      <c r="M231" s="290"/>
      <c r="N231" s="294"/>
      <c r="O231" s="290"/>
      <c r="P231" s="286">
        <v>0.36126745522016929</v>
      </c>
      <c r="Q231" s="153">
        <v>0.41126745522016928</v>
      </c>
      <c r="R231" s="153">
        <v>0.61126745522016934</v>
      </c>
      <c r="S231" s="153">
        <v>0.86126745522016934</v>
      </c>
      <c r="T231" s="290"/>
      <c r="U231" s="154">
        <v>0.36126745522016929</v>
      </c>
      <c r="V231" s="153">
        <v>0.21676047313210156</v>
      </c>
      <c r="W231" s="153">
        <v>0.14450698208806773</v>
      </c>
      <c r="X231" s="153">
        <v>7.2253491044033863E-2</v>
      </c>
      <c r="Y231" s="290"/>
      <c r="Z231" s="154">
        <v>0.6</v>
      </c>
      <c r="AA231" s="153">
        <v>0.6</v>
      </c>
      <c r="AB231" s="153">
        <v>0.6</v>
      </c>
      <c r="AC231" s="153">
        <v>0.6</v>
      </c>
      <c r="AD231" s="153">
        <v>0.6</v>
      </c>
      <c r="AE231" s="153">
        <v>0.6</v>
      </c>
      <c r="AF231" s="153">
        <v>0.6</v>
      </c>
      <c r="AG231" s="290"/>
      <c r="AH231" s="289">
        <v>136</v>
      </c>
      <c r="AI231" s="288" t="s">
        <v>1090</v>
      </c>
      <c r="AJ231" s="286">
        <v>0.36126745522016929</v>
      </c>
      <c r="AK231" s="286">
        <v>0.36126745522016929</v>
      </c>
      <c r="AL231" s="286">
        <v>0.36126745522016929</v>
      </c>
      <c r="AM231" s="286">
        <v>0.36126745522016929</v>
      </c>
      <c r="AN231" s="286">
        <v>0.36126745522016929</v>
      </c>
      <c r="AO231" s="286">
        <v>0.36126745522016929</v>
      </c>
      <c r="AP231" s="286">
        <v>0.36126745522016929</v>
      </c>
      <c r="AQ231" s="286">
        <v>0.36126745522016929</v>
      </c>
      <c r="AR231" s="286">
        <v>0.36126745522016929</v>
      </c>
      <c r="AS231" s="285">
        <v>0.36126745522016929</v>
      </c>
      <c r="AT231" s="285">
        <v>0.36126745522016929</v>
      </c>
      <c r="AU231" s="285">
        <v>0.36126745522016929</v>
      </c>
      <c r="AV231" s="285">
        <v>0.36126745522016929</v>
      </c>
      <c r="AW231" s="285">
        <v>0.36126745522016929</v>
      </c>
      <c r="AX231" s="285">
        <v>0.36126745522016929</v>
      </c>
      <c r="AY231" s="285">
        <v>0.36126745522016929</v>
      </c>
      <c r="AZ231" s="285">
        <v>0.36126745522016929</v>
      </c>
      <c r="BA231" s="285">
        <v>0.36126745522016929</v>
      </c>
      <c r="BB231" s="286">
        <v>0.36126745522016929</v>
      </c>
      <c r="BC231" s="286">
        <v>0.36126745522016929</v>
      </c>
      <c r="BD231" s="286">
        <v>0.36126745522016929</v>
      </c>
      <c r="BE231" s="286">
        <v>0.36126745522016929</v>
      </c>
      <c r="BF231" s="286">
        <v>0.36126745522016929</v>
      </c>
      <c r="BG231" s="286">
        <v>0.36126745522016929</v>
      </c>
      <c r="BH231" s="286">
        <v>0.36126745522016929</v>
      </c>
      <c r="BI231" s="286">
        <v>0.36126745522016929</v>
      </c>
      <c r="BJ231" s="286">
        <v>0.36126745522016929</v>
      </c>
      <c r="BK231" s="285">
        <v>0.36126745522016929</v>
      </c>
      <c r="BL231" s="285">
        <v>0.36126745522016929</v>
      </c>
      <c r="BM231" s="285">
        <v>0.36126745522016929</v>
      </c>
      <c r="BN231" s="285">
        <v>0.36126745522016929</v>
      </c>
      <c r="BO231" s="285">
        <v>0.36126745522016929</v>
      </c>
      <c r="BP231" s="285">
        <v>0.36126745522016929</v>
      </c>
      <c r="BQ231" s="285">
        <v>0.36126745522016929</v>
      </c>
      <c r="BR231" s="285">
        <v>0.36126745522016929</v>
      </c>
      <c r="BS231" s="285">
        <v>0.36126745522016929</v>
      </c>
      <c r="BT231" s="160">
        <v>0.60021000478341657</v>
      </c>
      <c r="BU231" s="160">
        <v>0.60064814324160731</v>
      </c>
      <c r="BV231" s="160">
        <v>0.60135240556652814</v>
      </c>
      <c r="BW231" s="160">
        <v>0.60233135897587819</v>
      </c>
      <c r="BX231" s="160">
        <v>0.60344917939088194</v>
      </c>
      <c r="BY231" s="160">
        <v>0.60447177030069954</v>
      </c>
      <c r="BZ231" s="160">
        <v>0.60523415022637761</v>
      </c>
      <c r="CA231" s="160">
        <v>0.60572025071024782</v>
      </c>
      <c r="CB231" s="160">
        <v>0.60599999999999998</v>
      </c>
      <c r="CC231" s="159">
        <v>0.60315007175124957</v>
      </c>
      <c r="CD231" s="159">
        <v>0.60972214862411034</v>
      </c>
      <c r="CE231" s="159">
        <v>0.62028608349792258</v>
      </c>
      <c r="CF231" s="159">
        <v>0.63497038463817279</v>
      </c>
      <c r="CG231" s="159">
        <v>0.65173769086322919</v>
      </c>
      <c r="CH231" s="159">
        <v>0.6670765545104933</v>
      </c>
      <c r="CI231" s="159">
        <v>0.67851225339566557</v>
      </c>
      <c r="CJ231" s="159">
        <v>0.68580376065371706</v>
      </c>
      <c r="CK231" s="159">
        <v>0.69</v>
      </c>
      <c r="CL231" s="160">
        <v>0.60630014350249917</v>
      </c>
      <c r="CM231" s="160">
        <v>0.61944429724822081</v>
      </c>
      <c r="CN231" s="160">
        <v>0.64057216699584529</v>
      </c>
      <c r="CO231" s="160">
        <v>0.6699407692763456</v>
      </c>
      <c r="CP231" s="160">
        <v>0.7034753817264584</v>
      </c>
      <c r="CQ231" s="160">
        <v>0.73415310902098663</v>
      </c>
      <c r="CR231" s="160">
        <v>0.75702450679133138</v>
      </c>
      <c r="CS231" s="160">
        <v>0.77160752130743415</v>
      </c>
      <c r="CT231" s="160">
        <v>0.78</v>
      </c>
      <c r="CU231" s="159">
        <v>0.60840019133666556</v>
      </c>
      <c r="CV231" s="159">
        <v>0.62592572966429438</v>
      </c>
      <c r="CW231" s="159">
        <v>0.65409622266112699</v>
      </c>
      <c r="CX231" s="159">
        <v>0.69325435903512755</v>
      </c>
      <c r="CY231" s="159">
        <v>0.73796717563527792</v>
      </c>
      <c r="CZ231" s="159">
        <v>0.77887081202798214</v>
      </c>
      <c r="DA231" s="159">
        <v>0.80936600905510858</v>
      </c>
      <c r="DB231" s="159">
        <v>0.82881002840991236</v>
      </c>
      <c r="DC231" s="159">
        <v>0.84</v>
      </c>
    </row>
    <row r="232" spans="1:107">
      <c r="A232" s="166" t="s">
        <v>582</v>
      </c>
      <c r="B232" s="166" t="s">
        <v>581</v>
      </c>
      <c r="C232" s="165" t="s">
        <v>543</v>
      </c>
      <c r="D232" s="165" t="s">
        <v>437</v>
      </c>
      <c r="E232" s="143">
        <v>0.6</v>
      </c>
      <c r="F232" s="145">
        <v>0.56299999999999994</v>
      </c>
      <c r="G232" s="144">
        <v>100</v>
      </c>
      <c r="H232" s="145">
        <v>0</v>
      </c>
      <c r="I232" s="161"/>
      <c r="J232" s="146">
        <v>1</v>
      </c>
      <c r="K232" s="145">
        <v>0</v>
      </c>
      <c r="L232" s="145">
        <v>0</v>
      </c>
      <c r="M232" s="161"/>
      <c r="N232" s="175"/>
      <c r="O232" s="161"/>
      <c r="P232" s="164">
        <v>0</v>
      </c>
      <c r="Q232" s="162">
        <v>0.05</v>
      </c>
      <c r="R232" s="162">
        <v>0.25</v>
      </c>
      <c r="S232" s="162">
        <v>0.5</v>
      </c>
      <c r="T232" s="161"/>
      <c r="U232" s="163">
        <v>0</v>
      </c>
      <c r="V232" s="162">
        <v>0</v>
      </c>
      <c r="W232" s="162">
        <v>0</v>
      </c>
      <c r="X232" s="162">
        <v>0</v>
      </c>
      <c r="Y232" s="161"/>
      <c r="Z232" s="163">
        <v>0.7</v>
      </c>
      <c r="AA232" s="162">
        <v>0.7</v>
      </c>
      <c r="AB232" s="162">
        <v>0.7</v>
      </c>
      <c r="AC232" s="162">
        <v>0.7</v>
      </c>
      <c r="AD232" s="162">
        <v>0.7</v>
      </c>
      <c r="AE232" s="162">
        <v>0.7</v>
      </c>
      <c r="AF232" s="162">
        <v>0.7</v>
      </c>
      <c r="AG232" s="161"/>
      <c r="AH232" s="289">
        <v>137</v>
      </c>
      <c r="AI232" s="288" t="s">
        <v>1091</v>
      </c>
      <c r="AJ232" s="286">
        <v>0</v>
      </c>
      <c r="AK232" s="286">
        <v>0</v>
      </c>
      <c r="AL232" s="286">
        <v>0</v>
      </c>
      <c r="AM232" s="286">
        <v>0</v>
      </c>
      <c r="AN232" s="286">
        <v>0</v>
      </c>
      <c r="AO232" s="286">
        <v>0</v>
      </c>
      <c r="AP232" s="286">
        <v>0</v>
      </c>
      <c r="AQ232" s="286">
        <v>0</v>
      </c>
      <c r="AR232" s="286">
        <v>0</v>
      </c>
      <c r="AS232" s="285">
        <v>0</v>
      </c>
      <c r="AT232" s="285">
        <v>0</v>
      </c>
      <c r="AU232" s="285">
        <v>0</v>
      </c>
      <c r="AV232" s="285">
        <v>0</v>
      </c>
      <c r="AW232" s="285">
        <v>0</v>
      </c>
      <c r="AX232" s="285">
        <v>0</v>
      </c>
      <c r="AY232" s="285">
        <v>0</v>
      </c>
      <c r="AZ232" s="285">
        <v>0</v>
      </c>
      <c r="BA232" s="285">
        <v>0</v>
      </c>
      <c r="BB232" s="286">
        <v>0</v>
      </c>
      <c r="BC232" s="286">
        <v>0</v>
      </c>
      <c r="BD232" s="286">
        <v>0</v>
      </c>
      <c r="BE232" s="286">
        <v>0</v>
      </c>
      <c r="BF232" s="286">
        <v>0</v>
      </c>
      <c r="BG232" s="286">
        <v>0</v>
      </c>
      <c r="BH232" s="286">
        <v>0</v>
      </c>
      <c r="BI232" s="286">
        <v>0</v>
      </c>
      <c r="BJ232" s="286">
        <v>0</v>
      </c>
      <c r="BK232" s="285">
        <v>0</v>
      </c>
      <c r="BL232" s="285">
        <v>0</v>
      </c>
      <c r="BM232" s="285">
        <v>0</v>
      </c>
      <c r="BN232" s="285">
        <v>0</v>
      </c>
      <c r="BO232" s="285">
        <v>0</v>
      </c>
      <c r="BP232" s="285">
        <v>0</v>
      </c>
      <c r="BQ232" s="285">
        <v>0</v>
      </c>
      <c r="BR232" s="285">
        <v>0</v>
      </c>
      <c r="BS232" s="285">
        <v>0</v>
      </c>
      <c r="BT232" s="160">
        <v>0.70024500558065272</v>
      </c>
      <c r="BU232" s="160">
        <v>0.70075616711520849</v>
      </c>
      <c r="BV232" s="160">
        <v>0.70157780649428281</v>
      </c>
      <c r="BW232" s="160">
        <v>0.70271991880519113</v>
      </c>
      <c r="BX232" s="160">
        <v>0.70402404262269558</v>
      </c>
      <c r="BY232" s="160">
        <v>0.70521706535081619</v>
      </c>
      <c r="BZ232" s="160">
        <v>0.70610650859744051</v>
      </c>
      <c r="CA232" s="160">
        <v>0.70667362582862236</v>
      </c>
      <c r="CB232" s="160">
        <v>0.70699999999999996</v>
      </c>
      <c r="CC232" s="159">
        <v>0.70367508370979115</v>
      </c>
      <c r="CD232" s="159">
        <v>0.71134250672812871</v>
      </c>
      <c r="CE232" s="159">
        <v>0.72366709741424307</v>
      </c>
      <c r="CF232" s="159">
        <v>0.74079878207786831</v>
      </c>
      <c r="CG232" s="159">
        <v>0.76036063934043396</v>
      </c>
      <c r="CH232" s="159">
        <v>0.77825598026224219</v>
      </c>
      <c r="CI232" s="159">
        <v>0.79159762896160979</v>
      </c>
      <c r="CJ232" s="159">
        <v>0.80010438742933654</v>
      </c>
      <c r="CK232" s="159">
        <v>0.80499999999999994</v>
      </c>
      <c r="CL232" s="160">
        <v>0.70735016741958234</v>
      </c>
      <c r="CM232" s="160">
        <v>0.72268501345625757</v>
      </c>
      <c r="CN232" s="160">
        <v>0.74733419482848618</v>
      </c>
      <c r="CO232" s="160">
        <v>0.78159756415573645</v>
      </c>
      <c r="CP232" s="160">
        <v>0.82072127868086819</v>
      </c>
      <c r="CQ232" s="160">
        <v>0.85651196052448431</v>
      </c>
      <c r="CR232" s="160">
        <v>0.88319525792321985</v>
      </c>
      <c r="CS232" s="160">
        <v>0.90020877485867323</v>
      </c>
      <c r="CT232" s="160">
        <v>0.90999999999999992</v>
      </c>
      <c r="CU232" s="159">
        <v>0.70980022322610981</v>
      </c>
      <c r="CV232" s="159">
        <v>0.73024668460834341</v>
      </c>
      <c r="CW232" s="159">
        <v>0.7631122597713148</v>
      </c>
      <c r="CX232" s="159">
        <v>0.80879675220764879</v>
      </c>
      <c r="CY232" s="159">
        <v>0.8609617049078242</v>
      </c>
      <c r="CZ232" s="159">
        <v>0.90868261403264572</v>
      </c>
      <c r="DA232" s="159">
        <v>0.94426034389762659</v>
      </c>
      <c r="DB232" s="159">
        <v>0.96694503314489766</v>
      </c>
      <c r="DC232" s="159">
        <v>0.97999999999999987</v>
      </c>
    </row>
    <row r="233" spans="1:107" ht="52" customHeight="1" thickBot="1">
      <c r="A233" s="306" t="s">
        <v>580</v>
      </c>
      <c r="B233" s="305" t="s">
        <v>370</v>
      </c>
      <c r="C233" s="305" t="s">
        <v>371</v>
      </c>
      <c r="D233" s="305" t="s">
        <v>372</v>
      </c>
      <c r="E233" s="305" t="s">
        <v>200</v>
      </c>
      <c r="F233" s="305" t="s">
        <v>373</v>
      </c>
      <c r="G233" s="305" t="s">
        <v>374</v>
      </c>
      <c r="H233" s="305" t="s">
        <v>375</v>
      </c>
      <c r="I233" s="290"/>
      <c r="J233" s="305" t="s">
        <v>376</v>
      </c>
      <c r="K233" s="305" t="s">
        <v>377</v>
      </c>
      <c r="L233" s="305" t="s">
        <v>378</v>
      </c>
      <c r="M233" s="305" t="s">
        <v>379</v>
      </c>
      <c r="N233" s="305" t="s">
        <v>400</v>
      </c>
      <c r="O233" s="294"/>
      <c r="P233" s="289" t="s">
        <v>403</v>
      </c>
      <c r="Q233" s="290"/>
      <c r="R233" s="290"/>
      <c r="S233" s="290"/>
      <c r="T233" s="290"/>
      <c r="U233" s="289" t="s">
        <v>403</v>
      </c>
      <c r="V233" s="290"/>
      <c r="W233" s="290"/>
      <c r="X233" s="290"/>
      <c r="Y233" s="290"/>
      <c r="Z233" s="289" t="s">
        <v>403</v>
      </c>
      <c r="AA233" s="290"/>
      <c r="AB233" s="290"/>
      <c r="AC233" s="290"/>
      <c r="AD233" s="290"/>
      <c r="AE233" s="290"/>
      <c r="AF233" s="290"/>
      <c r="AG233" s="290"/>
      <c r="AH233" s="289">
        <v>138</v>
      </c>
      <c r="AI233" s="288"/>
      <c r="AJ233" s="289" t="s">
        <v>403</v>
      </c>
      <c r="AK233" s="289" t="s">
        <v>403</v>
      </c>
      <c r="AL233" s="289" t="s">
        <v>403</v>
      </c>
      <c r="AM233" s="289" t="s">
        <v>403</v>
      </c>
      <c r="AN233" s="289" t="s">
        <v>403</v>
      </c>
      <c r="AO233" s="289" t="s">
        <v>403</v>
      </c>
      <c r="AP233" s="289" t="s">
        <v>403</v>
      </c>
      <c r="AQ233" s="289" t="s">
        <v>403</v>
      </c>
      <c r="AR233" s="289" t="s">
        <v>403</v>
      </c>
      <c r="AS233" s="296" t="s">
        <v>403</v>
      </c>
      <c r="AT233" s="296" t="s">
        <v>403</v>
      </c>
      <c r="AU233" s="296" t="s">
        <v>403</v>
      </c>
      <c r="AV233" s="296" t="s">
        <v>403</v>
      </c>
      <c r="AW233" s="296" t="s">
        <v>403</v>
      </c>
      <c r="AX233" s="296" t="s">
        <v>403</v>
      </c>
      <c r="AY233" s="296" t="s">
        <v>403</v>
      </c>
      <c r="AZ233" s="296" t="s">
        <v>403</v>
      </c>
      <c r="BA233" s="296" t="s">
        <v>403</v>
      </c>
      <c r="BB233" s="289" t="s">
        <v>403</v>
      </c>
      <c r="BC233" s="289" t="s">
        <v>403</v>
      </c>
      <c r="BD233" s="289" t="s">
        <v>403</v>
      </c>
      <c r="BE233" s="289" t="s">
        <v>403</v>
      </c>
      <c r="BF233" s="289" t="s">
        <v>403</v>
      </c>
      <c r="BG233" s="289" t="s">
        <v>403</v>
      </c>
      <c r="BH233" s="289" t="s">
        <v>403</v>
      </c>
      <c r="BI233" s="289" t="s">
        <v>403</v>
      </c>
      <c r="BJ233" s="289" t="s">
        <v>403</v>
      </c>
      <c r="BK233" s="296" t="s">
        <v>403</v>
      </c>
      <c r="BL233" s="296" t="s">
        <v>403</v>
      </c>
      <c r="BM233" s="296" t="s">
        <v>403</v>
      </c>
      <c r="BN233" s="296" t="s">
        <v>403</v>
      </c>
      <c r="BO233" s="296" t="s">
        <v>403</v>
      </c>
      <c r="BP233" s="296" t="s">
        <v>403</v>
      </c>
      <c r="BQ233" s="296" t="s">
        <v>403</v>
      </c>
      <c r="BR233" s="296" t="s">
        <v>403</v>
      </c>
      <c r="BS233" s="296" t="s">
        <v>403</v>
      </c>
      <c r="BT233" s="173"/>
      <c r="BU233" s="173"/>
      <c r="BV233" s="173"/>
      <c r="BW233" s="173"/>
      <c r="BX233" s="173"/>
      <c r="BY233" s="173"/>
      <c r="BZ233" s="173"/>
      <c r="CA233" s="173"/>
      <c r="CB233" s="173"/>
      <c r="CC233" s="174"/>
      <c r="CD233" s="174"/>
      <c r="CE233" s="174"/>
      <c r="CF233" s="174"/>
      <c r="CG233" s="174"/>
      <c r="CH233" s="174"/>
      <c r="CI233" s="174"/>
      <c r="CJ233" s="174"/>
      <c r="CK233" s="174"/>
      <c r="CL233" s="173"/>
      <c r="CM233" s="173"/>
      <c r="CN233" s="173"/>
      <c r="CO233" s="173"/>
      <c r="CP233" s="173"/>
      <c r="CQ233" s="173"/>
      <c r="CR233" s="173"/>
      <c r="CS233" s="173"/>
      <c r="CT233" s="173"/>
      <c r="CU233" s="173"/>
      <c r="CV233" s="173"/>
      <c r="CW233" s="173"/>
      <c r="CX233" s="173"/>
      <c r="CY233" s="173"/>
      <c r="CZ233" s="173"/>
      <c r="DA233" s="173"/>
      <c r="DB233" s="173"/>
      <c r="DC233" s="173"/>
    </row>
    <row r="234" spans="1:107">
      <c r="A234" s="299" t="s">
        <v>380</v>
      </c>
      <c r="B234" s="304" t="s">
        <v>517</v>
      </c>
      <c r="C234" s="303"/>
      <c r="D234" s="303"/>
      <c r="E234" s="302" t="s">
        <v>381</v>
      </c>
      <c r="F234" s="302" t="s">
        <v>382</v>
      </c>
      <c r="G234" s="300" t="s">
        <v>383</v>
      </c>
      <c r="H234" s="301" t="s">
        <v>384</v>
      </c>
      <c r="I234" s="290"/>
      <c r="J234" s="300" t="s">
        <v>385</v>
      </c>
      <c r="K234" s="300" t="s">
        <v>386</v>
      </c>
      <c r="L234" s="300" t="s">
        <v>386</v>
      </c>
      <c r="M234" s="294"/>
      <c r="N234" s="294"/>
      <c r="O234" s="294"/>
      <c r="P234" s="289" t="s">
        <v>403</v>
      </c>
      <c r="Q234" s="290"/>
      <c r="R234" s="290"/>
      <c r="S234" s="290"/>
      <c r="T234" s="290"/>
      <c r="U234" s="289" t="s">
        <v>403</v>
      </c>
      <c r="V234" s="290"/>
      <c r="W234" s="290"/>
      <c r="X234" s="290"/>
      <c r="Y234" s="290"/>
      <c r="Z234" s="289" t="s">
        <v>403</v>
      </c>
      <c r="AA234" s="290"/>
      <c r="AB234" s="290"/>
      <c r="AC234" s="290"/>
      <c r="AD234" s="290"/>
      <c r="AE234" s="290"/>
      <c r="AF234" s="290"/>
      <c r="AG234" s="290"/>
      <c r="AH234" s="289">
        <v>139</v>
      </c>
      <c r="AI234" s="288" t="s">
        <v>403</v>
      </c>
      <c r="AJ234" s="289" t="s">
        <v>403</v>
      </c>
      <c r="AK234" s="289" t="s">
        <v>403</v>
      </c>
      <c r="AL234" s="289" t="s">
        <v>403</v>
      </c>
      <c r="AM234" s="289" t="s">
        <v>403</v>
      </c>
      <c r="AN234" s="289" t="s">
        <v>403</v>
      </c>
      <c r="AO234" s="289" t="s">
        <v>403</v>
      </c>
      <c r="AP234" s="289" t="s">
        <v>403</v>
      </c>
      <c r="AQ234" s="289" t="s">
        <v>403</v>
      </c>
      <c r="AR234" s="289" t="s">
        <v>403</v>
      </c>
      <c r="AS234" s="296" t="s">
        <v>403</v>
      </c>
      <c r="AT234" s="296" t="s">
        <v>403</v>
      </c>
      <c r="AU234" s="296" t="s">
        <v>403</v>
      </c>
      <c r="AV234" s="296" t="s">
        <v>403</v>
      </c>
      <c r="AW234" s="296" t="s">
        <v>403</v>
      </c>
      <c r="AX234" s="296" t="s">
        <v>403</v>
      </c>
      <c r="AY234" s="296" t="s">
        <v>403</v>
      </c>
      <c r="AZ234" s="296" t="s">
        <v>403</v>
      </c>
      <c r="BA234" s="296" t="s">
        <v>403</v>
      </c>
      <c r="BB234" s="289" t="s">
        <v>403</v>
      </c>
      <c r="BC234" s="289" t="s">
        <v>403</v>
      </c>
      <c r="BD234" s="289" t="s">
        <v>403</v>
      </c>
      <c r="BE234" s="289" t="s">
        <v>403</v>
      </c>
      <c r="BF234" s="289" t="s">
        <v>403</v>
      </c>
      <c r="BG234" s="289" t="s">
        <v>403</v>
      </c>
      <c r="BH234" s="289" t="s">
        <v>403</v>
      </c>
      <c r="BI234" s="289" t="s">
        <v>403</v>
      </c>
      <c r="BJ234" s="289" t="s">
        <v>403</v>
      </c>
      <c r="BK234" s="296" t="s">
        <v>403</v>
      </c>
      <c r="BL234" s="296" t="s">
        <v>403</v>
      </c>
      <c r="BM234" s="296" t="s">
        <v>403</v>
      </c>
      <c r="BN234" s="296" t="s">
        <v>403</v>
      </c>
      <c r="BO234" s="296" t="s">
        <v>403</v>
      </c>
      <c r="BP234" s="296" t="s">
        <v>403</v>
      </c>
      <c r="BQ234" s="296" t="s">
        <v>403</v>
      </c>
      <c r="BR234" s="296" t="s">
        <v>403</v>
      </c>
      <c r="BS234" s="296" t="s">
        <v>403</v>
      </c>
      <c r="BT234" s="171"/>
      <c r="BU234" s="171"/>
      <c r="BV234" s="171"/>
      <c r="BW234" s="171"/>
      <c r="BX234" s="171"/>
      <c r="BY234" s="171"/>
      <c r="BZ234" s="171"/>
      <c r="CA234" s="171"/>
      <c r="CB234" s="171"/>
      <c r="CC234" s="172"/>
      <c r="CD234" s="172"/>
      <c r="CE234" s="172"/>
      <c r="CF234" s="172"/>
      <c r="CG234" s="172"/>
      <c r="CH234" s="172"/>
      <c r="CI234" s="172"/>
      <c r="CJ234" s="172"/>
      <c r="CK234" s="172"/>
      <c r="CL234" s="171"/>
      <c r="CM234" s="171"/>
      <c r="CN234" s="171"/>
      <c r="CO234" s="171"/>
      <c r="CP234" s="171"/>
      <c r="CQ234" s="171"/>
      <c r="CR234" s="171"/>
      <c r="CS234" s="171"/>
      <c r="CT234" s="171"/>
      <c r="CU234" s="171"/>
      <c r="CV234" s="171"/>
      <c r="CW234" s="171"/>
      <c r="CX234" s="171"/>
      <c r="CY234" s="171"/>
      <c r="CZ234" s="171"/>
      <c r="DA234" s="171"/>
      <c r="DB234" s="171"/>
      <c r="DC234" s="171"/>
    </row>
    <row r="235" spans="1:107">
      <c r="A235" s="299" t="s">
        <v>387</v>
      </c>
      <c r="B235" s="293"/>
      <c r="C235" s="298">
        <v>1</v>
      </c>
      <c r="D235" s="298">
        <v>2</v>
      </c>
      <c r="E235" s="298">
        <v>3</v>
      </c>
      <c r="F235" s="298">
        <v>4</v>
      </c>
      <c r="G235" s="298">
        <v>5</v>
      </c>
      <c r="H235" s="298">
        <v>6</v>
      </c>
      <c r="I235" s="290"/>
      <c r="J235" s="170"/>
      <c r="K235" s="297"/>
      <c r="L235" s="297"/>
      <c r="M235" s="294"/>
      <c r="N235" s="294"/>
      <c r="O235" s="294"/>
      <c r="P235" s="289" t="s">
        <v>403</v>
      </c>
      <c r="Q235" s="290"/>
      <c r="R235" s="290"/>
      <c r="S235" s="290"/>
      <c r="T235" s="290"/>
      <c r="U235" s="289" t="s">
        <v>403</v>
      </c>
      <c r="V235" s="290"/>
      <c r="W235" s="290"/>
      <c r="X235" s="290"/>
      <c r="Y235" s="290"/>
      <c r="Z235" s="289" t="s">
        <v>403</v>
      </c>
      <c r="AA235" s="290"/>
      <c r="AB235" s="290"/>
      <c r="AC235" s="290"/>
      <c r="AD235" s="290"/>
      <c r="AE235" s="290"/>
      <c r="AF235" s="290"/>
      <c r="AG235" s="290"/>
      <c r="AH235" s="289">
        <v>140</v>
      </c>
      <c r="AI235" s="288" t="s">
        <v>403</v>
      </c>
      <c r="AJ235" s="289" t="s">
        <v>403</v>
      </c>
      <c r="AK235" s="289" t="s">
        <v>403</v>
      </c>
      <c r="AL235" s="289" t="s">
        <v>403</v>
      </c>
      <c r="AM235" s="289" t="s">
        <v>403</v>
      </c>
      <c r="AN235" s="289" t="s">
        <v>403</v>
      </c>
      <c r="AO235" s="289" t="s">
        <v>403</v>
      </c>
      <c r="AP235" s="289" t="s">
        <v>403</v>
      </c>
      <c r="AQ235" s="289" t="s">
        <v>403</v>
      </c>
      <c r="AR235" s="289" t="s">
        <v>403</v>
      </c>
      <c r="AS235" s="296" t="s">
        <v>403</v>
      </c>
      <c r="AT235" s="296" t="s">
        <v>403</v>
      </c>
      <c r="AU235" s="296" t="s">
        <v>403</v>
      </c>
      <c r="AV235" s="296" t="s">
        <v>403</v>
      </c>
      <c r="AW235" s="296" t="s">
        <v>403</v>
      </c>
      <c r="AX235" s="296" t="s">
        <v>403</v>
      </c>
      <c r="AY235" s="296" t="s">
        <v>403</v>
      </c>
      <c r="AZ235" s="296" t="s">
        <v>403</v>
      </c>
      <c r="BA235" s="296" t="s">
        <v>403</v>
      </c>
      <c r="BB235" s="289" t="s">
        <v>403</v>
      </c>
      <c r="BC235" s="289" t="s">
        <v>403</v>
      </c>
      <c r="BD235" s="289" t="s">
        <v>403</v>
      </c>
      <c r="BE235" s="289" t="s">
        <v>403</v>
      </c>
      <c r="BF235" s="289" t="s">
        <v>403</v>
      </c>
      <c r="BG235" s="289" t="s">
        <v>403</v>
      </c>
      <c r="BH235" s="289" t="s">
        <v>403</v>
      </c>
      <c r="BI235" s="289" t="s">
        <v>403</v>
      </c>
      <c r="BJ235" s="289" t="s">
        <v>403</v>
      </c>
      <c r="BK235" s="296" t="s">
        <v>403</v>
      </c>
      <c r="BL235" s="296" t="s">
        <v>403</v>
      </c>
      <c r="BM235" s="296" t="s">
        <v>403</v>
      </c>
      <c r="BN235" s="296" t="s">
        <v>403</v>
      </c>
      <c r="BO235" s="296" t="s">
        <v>403</v>
      </c>
      <c r="BP235" s="296" t="s">
        <v>403</v>
      </c>
      <c r="BQ235" s="296" t="s">
        <v>403</v>
      </c>
      <c r="BR235" s="296" t="s">
        <v>403</v>
      </c>
      <c r="BS235" s="296" t="s">
        <v>403</v>
      </c>
      <c r="BT235" s="169"/>
      <c r="BU235" s="169"/>
      <c r="BV235" s="169"/>
      <c r="BW235" s="169"/>
      <c r="BX235" s="169"/>
      <c r="BY235" s="169"/>
      <c r="BZ235" s="169"/>
      <c r="CA235" s="169"/>
      <c r="CB235" s="169"/>
      <c r="CC235" s="159"/>
      <c r="CD235" s="159"/>
      <c r="CE235" s="159"/>
      <c r="CF235" s="159"/>
      <c r="CG235" s="159"/>
      <c r="CH235" s="159"/>
      <c r="CI235" s="159"/>
      <c r="CJ235" s="159"/>
      <c r="CK235" s="159"/>
      <c r="CL235" s="169"/>
      <c r="CM235" s="169"/>
      <c r="CN235" s="169"/>
      <c r="CO235" s="169"/>
      <c r="CP235" s="169"/>
      <c r="CQ235" s="169"/>
      <c r="CR235" s="169"/>
      <c r="CS235" s="169"/>
      <c r="CT235" s="169"/>
      <c r="CU235" s="169"/>
      <c r="CV235" s="169"/>
      <c r="CW235" s="169"/>
      <c r="CX235" s="169"/>
      <c r="CY235" s="169"/>
      <c r="CZ235" s="169"/>
      <c r="DA235" s="169"/>
      <c r="DB235" s="169"/>
      <c r="DC235" s="169"/>
    </row>
    <row r="236" spans="1:107">
      <c r="A236" s="293" t="s">
        <v>579</v>
      </c>
      <c r="B236" s="293" t="s">
        <v>578</v>
      </c>
      <c r="C236" s="292" t="s">
        <v>546</v>
      </c>
      <c r="D236" s="292" t="s">
        <v>436</v>
      </c>
      <c r="E236" s="158">
        <v>1</v>
      </c>
      <c r="F236" s="155">
        <v>0.79010000000000002</v>
      </c>
      <c r="G236" s="157">
        <v>100</v>
      </c>
      <c r="H236" s="155">
        <v>3.0701629991140367</v>
      </c>
      <c r="I236" s="290"/>
      <c r="J236" s="156">
        <v>1</v>
      </c>
      <c r="K236" s="155">
        <v>2.4257357856000006</v>
      </c>
      <c r="L236" s="155">
        <v>2.4257357856000006</v>
      </c>
      <c r="M236" s="294"/>
      <c r="N236" s="294">
        <v>1</v>
      </c>
      <c r="O236" s="294"/>
      <c r="P236" s="289" t="s">
        <v>403</v>
      </c>
      <c r="Q236" s="290"/>
      <c r="R236" s="290"/>
      <c r="S236" s="290"/>
      <c r="T236" s="290"/>
      <c r="U236" s="289" t="s">
        <v>403</v>
      </c>
      <c r="V236" s="290"/>
      <c r="W236" s="290"/>
      <c r="X236" s="290"/>
      <c r="Y236" s="290"/>
      <c r="Z236" s="154">
        <v>1</v>
      </c>
      <c r="AA236" s="153">
        <v>1</v>
      </c>
      <c r="AB236" s="153">
        <v>1</v>
      </c>
      <c r="AC236" s="153">
        <v>1</v>
      </c>
      <c r="AD236" s="153">
        <v>1</v>
      </c>
      <c r="AE236" s="153">
        <v>1</v>
      </c>
      <c r="AF236" s="153">
        <v>1</v>
      </c>
      <c r="AG236" s="290"/>
      <c r="AH236" s="289">
        <v>141</v>
      </c>
      <c r="AI236" s="288" t="s">
        <v>1092</v>
      </c>
      <c r="AJ236" s="289" t="s">
        <v>403</v>
      </c>
      <c r="AK236" s="289" t="s">
        <v>403</v>
      </c>
      <c r="AL236" s="289" t="s">
        <v>403</v>
      </c>
      <c r="AM236" s="289" t="s">
        <v>403</v>
      </c>
      <c r="AN236" s="289" t="s">
        <v>403</v>
      </c>
      <c r="AO236" s="289" t="s">
        <v>403</v>
      </c>
      <c r="AP236" s="289" t="s">
        <v>403</v>
      </c>
      <c r="AQ236" s="289" t="s">
        <v>403</v>
      </c>
      <c r="AR236" s="289" t="s">
        <v>403</v>
      </c>
      <c r="AS236" s="296" t="s">
        <v>403</v>
      </c>
      <c r="AT236" s="296" t="s">
        <v>403</v>
      </c>
      <c r="AU236" s="296" t="s">
        <v>403</v>
      </c>
      <c r="AV236" s="296" t="s">
        <v>403</v>
      </c>
      <c r="AW236" s="296" t="s">
        <v>403</v>
      </c>
      <c r="AX236" s="296" t="s">
        <v>403</v>
      </c>
      <c r="AY236" s="296" t="s">
        <v>403</v>
      </c>
      <c r="AZ236" s="296" t="s">
        <v>403</v>
      </c>
      <c r="BA236" s="296" t="s">
        <v>403</v>
      </c>
      <c r="BB236" s="289" t="s">
        <v>403</v>
      </c>
      <c r="BC236" s="289" t="s">
        <v>403</v>
      </c>
      <c r="BD236" s="289" t="s">
        <v>403</v>
      </c>
      <c r="BE236" s="289" t="s">
        <v>403</v>
      </c>
      <c r="BF236" s="289" t="s">
        <v>403</v>
      </c>
      <c r="BG236" s="289" t="s">
        <v>403</v>
      </c>
      <c r="BH236" s="289" t="s">
        <v>403</v>
      </c>
      <c r="BI236" s="289" t="s">
        <v>403</v>
      </c>
      <c r="BJ236" s="289" t="s">
        <v>403</v>
      </c>
      <c r="BT236" s="380">
        <v>2.4500558065274585E-4</v>
      </c>
      <c r="BU236" s="380">
        <v>7.5616711520858711E-4</v>
      </c>
      <c r="BV236" s="380">
        <v>1.5778064942828722E-3</v>
      </c>
      <c r="BW236" s="380">
        <v>2.7199188051912197E-3</v>
      </c>
      <c r="BX236" s="380">
        <v>4.0240426226956063E-3</v>
      </c>
      <c r="BY236" s="380">
        <v>5.2170653508161469E-3</v>
      </c>
      <c r="BZ236" s="380">
        <v>6.1065085974406639E-3</v>
      </c>
      <c r="CA236" s="380">
        <v>6.6736258286224431E-3</v>
      </c>
      <c r="CB236" s="380">
        <v>7.0000000000000001E-3</v>
      </c>
      <c r="CC236" s="380">
        <v>4.7840179638301691E-3</v>
      </c>
      <c r="CD236" s="380">
        <v>1.4765039445949351E-2</v>
      </c>
      <c r="CE236" s="380">
        <v>3.0808500736950736E-2</v>
      </c>
      <c r="CF236" s="380">
        <v>5.3109567502614564E-2</v>
      </c>
      <c r="CG236" s="380">
        <v>7.8574096732430057E-2</v>
      </c>
      <c r="CH236" s="380">
        <v>0.1018692484076716</v>
      </c>
      <c r="CI236" s="380">
        <v>0.119236658808376</v>
      </c>
      <c r="CJ236" s="380">
        <v>0.13031028012893123</v>
      </c>
      <c r="CK236" s="380">
        <v>0.13668311414618331</v>
      </c>
      <c r="CL236" s="380">
        <v>1.2920822077621914E-2</v>
      </c>
      <c r="CM236" s="380">
        <v>3.9877870253112895E-2</v>
      </c>
      <c r="CN236" s="380">
        <v>8.3208541337023184E-2</v>
      </c>
      <c r="CO236" s="380">
        <v>0.14343994473033594</v>
      </c>
      <c r="CP236" s="380">
        <v>0.21221532432891654</v>
      </c>
      <c r="CQ236" s="380">
        <v>0.27513158265877286</v>
      </c>
      <c r="CR236" s="380">
        <v>0.32203801600269832</v>
      </c>
      <c r="CS236" s="380">
        <v>0.35194599124853165</v>
      </c>
      <c r="CT236" s="380">
        <v>0.36915793633103006</v>
      </c>
      <c r="CU236" s="380">
        <v>1.7289325703557231E-2</v>
      </c>
      <c r="CV236" s="380">
        <v>5.3360496958190513E-2</v>
      </c>
      <c r="CW236" s="380">
        <v>0.11134117967503798</v>
      </c>
      <c r="CX236" s="380">
        <v>0.19193669786988254</v>
      </c>
      <c r="CY236" s="380">
        <v>0.28396489322171392</v>
      </c>
      <c r="CZ236" s="380">
        <v>0.36815301033834852</v>
      </c>
      <c r="DA236" s="380">
        <v>0.43091841325182828</v>
      </c>
      <c r="DB236" s="380">
        <v>0.47093821400852365</v>
      </c>
      <c r="DC236" s="380">
        <v>0.49396948266428903</v>
      </c>
    </row>
    <row r="237" spans="1:107">
      <c r="A237" s="293" t="s">
        <v>577</v>
      </c>
      <c r="B237" s="293" t="s">
        <v>576</v>
      </c>
      <c r="C237" s="292" t="s">
        <v>546</v>
      </c>
      <c r="D237" s="292" t="s">
        <v>435</v>
      </c>
      <c r="E237" s="158">
        <v>0.05</v>
      </c>
      <c r="F237" s="155">
        <v>0.7833</v>
      </c>
      <c r="G237" s="157">
        <v>100</v>
      </c>
      <c r="H237" s="155">
        <v>0.17537925527384146</v>
      </c>
      <c r="I237" s="290"/>
      <c r="J237" s="156">
        <v>1</v>
      </c>
      <c r="K237" s="155">
        <v>2.7474914131200001</v>
      </c>
      <c r="L237" s="155">
        <v>0.13737457065600001</v>
      </c>
      <c r="M237" s="290"/>
      <c r="N237" s="294"/>
      <c r="O237" s="290"/>
      <c r="P237" s="289" t="s">
        <v>403</v>
      </c>
      <c r="Q237" s="290"/>
      <c r="R237" s="290"/>
      <c r="S237" s="290"/>
      <c r="T237" s="290"/>
      <c r="U237" s="289" t="s">
        <v>403</v>
      </c>
      <c r="V237" s="290"/>
      <c r="W237" s="290"/>
      <c r="X237" s="290"/>
      <c r="Y237" s="290"/>
      <c r="Z237" s="154">
        <v>0.05</v>
      </c>
      <c r="AA237" s="153">
        <v>0.05</v>
      </c>
      <c r="AB237" s="153">
        <v>0.05</v>
      </c>
      <c r="AC237" s="153">
        <v>0.05</v>
      </c>
      <c r="AD237" s="153">
        <v>0.05</v>
      </c>
      <c r="AE237" s="153">
        <v>0.05</v>
      </c>
      <c r="AF237" s="153">
        <v>0.05</v>
      </c>
      <c r="AG237" s="290"/>
      <c r="AH237" s="289">
        <v>142</v>
      </c>
      <c r="AI237" s="288"/>
      <c r="AJ237" s="289" t="s">
        <v>403</v>
      </c>
      <c r="AK237" s="289" t="s">
        <v>403</v>
      </c>
      <c r="AL237" s="289" t="s">
        <v>403</v>
      </c>
      <c r="AM237" s="289" t="s">
        <v>403</v>
      </c>
      <c r="AN237" s="289" t="s">
        <v>403</v>
      </c>
      <c r="AO237" s="289" t="s">
        <v>403</v>
      </c>
      <c r="AP237" s="289" t="s">
        <v>403</v>
      </c>
      <c r="AQ237" s="289" t="s">
        <v>403</v>
      </c>
      <c r="AR237" s="289" t="s">
        <v>403</v>
      </c>
      <c r="AS237" s="296" t="s">
        <v>403</v>
      </c>
      <c r="AT237" s="296" t="s">
        <v>403</v>
      </c>
      <c r="AU237" s="296" t="s">
        <v>403</v>
      </c>
      <c r="AV237" s="296" t="s">
        <v>403</v>
      </c>
      <c r="AW237" s="296" t="s">
        <v>403</v>
      </c>
      <c r="AX237" s="296" t="s">
        <v>403</v>
      </c>
      <c r="AY237" s="296" t="s">
        <v>403</v>
      </c>
      <c r="AZ237" s="296" t="s">
        <v>403</v>
      </c>
      <c r="BA237" s="296" t="s">
        <v>403</v>
      </c>
      <c r="BB237" s="289" t="s">
        <v>403</v>
      </c>
      <c r="BC237" s="289" t="s">
        <v>403</v>
      </c>
      <c r="BD237" s="289" t="s">
        <v>403</v>
      </c>
      <c r="BE237" s="289" t="s">
        <v>403</v>
      </c>
      <c r="BF237" s="289" t="s">
        <v>403</v>
      </c>
      <c r="BG237" s="289" t="s">
        <v>403</v>
      </c>
      <c r="BH237" s="289" t="s">
        <v>403</v>
      </c>
      <c r="BI237" s="289" t="s">
        <v>403</v>
      </c>
      <c r="BJ237" s="289" t="s">
        <v>403</v>
      </c>
      <c r="BK237" s="296" t="s">
        <v>403</v>
      </c>
      <c r="BL237" s="296" t="s">
        <v>403</v>
      </c>
      <c r="BM237" s="296" t="s">
        <v>403</v>
      </c>
      <c r="BN237" s="296" t="s">
        <v>403</v>
      </c>
      <c r="BO237" s="296" t="s">
        <v>403</v>
      </c>
      <c r="BP237" s="296" t="s">
        <v>403</v>
      </c>
      <c r="BQ237" s="296" t="s">
        <v>403</v>
      </c>
      <c r="BR237" s="296" t="s">
        <v>403</v>
      </c>
      <c r="BS237" s="296" t="s">
        <v>403</v>
      </c>
      <c r="BT237" s="160"/>
      <c r="BU237" s="160"/>
      <c r="BV237" s="160"/>
      <c r="BW237" s="160"/>
      <c r="BX237" s="160"/>
      <c r="BY237" s="160"/>
      <c r="BZ237" s="160"/>
      <c r="CA237" s="160"/>
      <c r="CB237" s="160"/>
      <c r="CC237" s="159"/>
      <c r="CD237" s="159"/>
      <c r="CE237" s="159"/>
      <c r="CF237" s="159"/>
      <c r="CG237" s="159"/>
      <c r="CH237" s="159"/>
      <c r="CI237" s="159"/>
      <c r="CJ237" s="159"/>
      <c r="CK237" s="159"/>
      <c r="CL237" s="160"/>
      <c r="CM237" s="160"/>
      <c r="CN237" s="160"/>
      <c r="CO237" s="160"/>
      <c r="CP237" s="160"/>
      <c r="CQ237" s="160"/>
      <c r="CR237" s="160"/>
      <c r="CS237" s="160"/>
      <c r="CT237" s="160"/>
      <c r="CU237" s="159"/>
      <c r="CV237" s="159"/>
      <c r="CW237" s="159"/>
      <c r="CX237" s="159"/>
      <c r="CY237" s="159"/>
      <c r="CZ237" s="159"/>
      <c r="DA237" s="159"/>
      <c r="DB237" s="159"/>
      <c r="DC237" s="159"/>
    </row>
    <row r="238" spans="1:107">
      <c r="A238" s="293" t="s">
        <v>575</v>
      </c>
      <c r="B238" s="293" t="s">
        <v>574</v>
      </c>
      <c r="C238" s="292" t="s">
        <v>546</v>
      </c>
      <c r="D238" s="292" t="s">
        <v>434</v>
      </c>
      <c r="E238" s="158">
        <v>0.3</v>
      </c>
      <c r="F238" s="155">
        <v>0.60640000000000005</v>
      </c>
      <c r="G238" s="157">
        <v>100</v>
      </c>
      <c r="H238" s="155">
        <v>1.003579493509235</v>
      </c>
      <c r="I238" s="290"/>
      <c r="J238" s="156">
        <v>1</v>
      </c>
      <c r="K238" s="155">
        <v>2.0285686828800005</v>
      </c>
      <c r="L238" s="155">
        <v>0.60857060486400016</v>
      </c>
      <c r="M238" s="290"/>
      <c r="N238" s="294"/>
      <c r="O238" s="290"/>
      <c r="P238" s="289" t="s">
        <v>403</v>
      </c>
      <c r="Q238" s="290"/>
      <c r="R238" s="290"/>
      <c r="S238" s="290"/>
      <c r="T238" s="290"/>
      <c r="U238" s="289" t="s">
        <v>403</v>
      </c>
      <c r="V238" s="290"/>
      <c r="W238" s="290"/>
      <c r="X238" s="290"/>
      <c r="Y238" s="290"/>
      <c r="Z238" s="154">
        <v>0.3</v>
      </c>
      <c r="AA238" s="153">
        <v>0.3</v>
      </c>
      <c r="AB238" s="153">
        <v>0.3</v>
      </c>
      <c r="AC238" s="153">
        <v>0.3</v>
      </c>
      <c r="AD238" s="153">
        <v>0.3</v>
      </c>
      <c r="AE238" s="153">
        <v>0.3</v>
      </c>
      <c r="AF238" s="153">
        <v>0.3</v>
      </c>
      <c r="AG238" s="290"/>
      <c r="AH238" s="289">
        <v>143</v>
      </c>
      <c r="AI238" s="288"/>
      <c r="AJ238" s="289" t="s">
        <v>403</v>
      </c>
      <c r="AK238" s="289" t="s">
        <v>403</v>
      </c>
      <c r="AL238" s="289" t="s">
        <v>403</v>
      </c>
      <c r="AM238" s="289" t="s">
        <v>403</v>
      </c>
      <c r="AN238" s="289" t="s">
        <v>403</v>
      </c>
      <c r="AO238" s="289" t="s">
        <v>403</v>
      </c>
      <c r="AP238" s="289" t="s">
        <v>403</v>
      </c>
      <c r="AQ238" s="289" t="s">
        <v>403</v>
      </c>
      <c r="AR238" s="289" t="s">
        <v>403</v>
      </c>
      <c r="AS238" s="296" t="s">
        <v>403</v>
      </c>
      <c r="AT238" s="296" t="s">
        <v>403</v>
      </c>
      <c r="AU238" s="296" t="s">
        <v>403</v>
      </c>
      <c r="AV238" s="296" t="s">
        <v>403</v>
      </c>
      <c r="AW238" s="296" t="s">
        <v>403</v>
      </c>
      <c r="AX238" s="296" t="s">
        <v>403</v>
      </c>
      <c r="AY238" s="296" t="s">
        <v>403</v>
      </c>
      <c r="AZ238" s="296" t="s">
        <v>403</v>
      </c>
      <c r="BA238" s="296" t="s">
        <v>403</v>
      </c>
      <c r="BB238" s="289" t="s">
        <v>403</v>
      </c>
      <c r="BC238" s="289" t="s">
        <v>403</v>
      </c>
      <c r="BD238" s="289" t="s">
        <v>403</v>
      </c>
      <c r="BE238" s="289" t="s">
        <v>403</v>
      </c>
      <c r="BF238" s="289" t="s">
        <v>403</v>
      </c>
      <c r="BG238" s="289" t="s">
        <v>403</v>
      </c>
      <c r="BH238" s="289" t="s">
        <v>403</v>
      </c>
      <c r="BI238" s="289" t="s">
        <v>403</v>
      </c>
      <c r="BJ238" s="289" t="s">
        <v>403</v>
      </c>
      <c r="BK238" s="296" t="s">
        <v>403</v>
      </c>
      <c r="BL238" s="296" t="s">
        <v>403</v>
      </c>
      <c r="BM238" s="296" t="s">
        <v>403</v>
      </c>
      <c r="BN238" s="296" t="s">
        <v>403</v>
      </c>
      <c r="BO238" s="296" t="s">
        <v>403</v>
      </c>
      <c r="BP238" s="296" t="s">
        <v>403</v>
      </c>
      <c r="BQ238" s="296" t="s">
        <v>403</v>
      </c>
      <c r="BR238" s="296" t="s">
        <v>403</v>
      </c>
      <c r="BS238" s="296" t="s">
        <v>403</v>
      </c>
      <c r="BT238" s="160"/>
      <c r="BU238" s="160"/>
      <c r="BV238" s="160"/>
      <c r="BW238" s="160"/>
      <c r="BX238" s="160"/>
      <c r="BY238" s="160"/>
      <c r="BZ238" s="160"/>
      <c r="CA238" s="160"/>
      <c r="CB238" s="160"/>
      <c r="CC238" s="159"/>
      <c r="CD238" s="159"/>
      <c r="CE238" s="159"/>
      <c r="CF238" s="159"/>
      <c r="CG238" s="159"/>
      <c r="CH238" s="159"/>
      <c r="CI238" s="159"/>
      <c r="CJ238" s="159"/>
      <c r="CK238" s="159"/>
      <c r="CL238" s="160"/>
      <c r="CM238" s="160"/>
      <c r="CN238" s="160"/>
      <c r="CO238" s="160"/>
      <c r="CP238" s="160"/>
      <c r="CQ238" s="160"/>
      <c r="CR238" s="160"/>
      <c r="CS238" s="160"/>
      <c r="CT238" s="160"/>
      <c r="CU238" s="159"/>
      <c r="CV238" s="159"/>
      <c r="CW238" s="159"/>
      <c r="CX238" s="159"/>
      <c r="CY238" s="159"/>
      <c r="CZ238" s="159"/>
      <c r="DA238" s="159"/>
      <c r="DB238" s="159"/>
      <c r="DC238" s="159"/>
    </row>
    <row r="239" spans="1:107">
      <c r="A239" s="293" t="s">
        <v>573</v>
      </c>
      <c r="B239" s="293" t="s">
        <v>572</v>
      </c>
      <c r="C239" s="292" t="s">
        <v>546</v>
      </c>
      <c r="D239" s="292" t="s">
        <v>433</v>
      </c>
      <c r="E239" s="158">
        <v>2</v>
      </c>
      <c r="F239" s="155">
        <v>0.83289999999999997</v>
      </c>
      <c r="G239" s="157">
        <v>100</v>
      </c>
      <c r="H239" s="155">
        <v>3.102533177476289</v>
      </c>
      <c r="I239" s="290"/>
      <c r="J239" s="156">
        <v>1</v>
      </c>
      <c r="K239" s="155">
        <v>1.2920499417600004</v>
      </c>
      <c r="L239" s="155">
        <v>2.5840998835200009</v>
      </c>
      <c r="M239" s="290"/>
      <c r="N239" s="294"/>
      <c r="O239" s="290"/>
      <c r="P239" s="289" t="s">
        <v>403</v>
      </c>
      <c r="Q239" s="290"/>
      <c r="R239" s="290"/>
      <c r="S239" s="290"/>
      <c r="T239" s="290"/>
      <c r="U239" s="289" t="s">
        <v>403</v>
      </c>
      <c r="V239" s="290"/>
      <c r="W239" s="290"/>
      <c r="X239" s="290"/>
      <c r="Y239" s="290"/>
      <c r="Z239" s="154">
        <v>2</v>
      </c>
      <c r="AA239" s="153">
        <v>2</v>
      </c>
      <c r="AB239" s="153">
        <v>2</v>
      </c>
      <c r="AC239" s="153">
        <v>2</v>
      </c>
      <c r="AD239" s="153">
        <v>2</v>
      </c>
      <c r="AE239" s="153">
        <v>2</v>
      </c>
      <c r="AF239" s="153">
        <v>2</v>
      </c>
      <c r="AG239" s="290"/>
      <c r="AH239" s="289">
        <v>144</v>
      </c>
      <c r="AI239" s="288"/>
      <c r="AJ239" s="289" t="s">
        <v>403</v>
      </c>
      <c r="AK239" s="289" t="s">
        <v>403</v>
      </c>
      <c r="AL239" s="289" t="s">
        <v>403</v>
      </c>
      <c r="AM239" s="289" t="s">
        <v>403</v>
      </c>
      <c r="AN239" s="289" t="s">
        <v>403</v>
      </c>
      <c r="AO239" s="289" t="s">
        <v>403</v>
      </c>
      <c r="AP239" s="289" t="s">
        <v>403</v>
      </c>
      <c r="AQ239" s="289" t="s">
        <v>403</v>
      </c>
      <c r="AR239" s="289" t="s">
        <v>403</v>
      </c>
      <c r="AS239" s="296" t="s">
        <v>403</v>
      </c>
      <c r="AT239" s="296" t="s">
        <v>403</v>
      </c>
      <c r="AU239" s="296" t="s">
        <v>403</v>
      </c>
      <c r="AV239" s="296" t="s">
        <v>403</v>
      </c>
      <c r="AW239" s="296" t="s">
        <v>403</v>
      </c>
      <c r="AX239" s="296" t="s">
        <v>403</v>
      </c>
      <c r="AY239" s="296" t="s">
        <v>403</v>
      </c>
      <c r="AZ239" s="296" t="s">
        <v>403</v>
      </c>
      <c r="BA239" s="296" t="s">
        <v>403</v>
      </c>
      <c r="BB239" s="289" t="s">
        <v>403</v>
      </c>
      <c r="BC239" s="289" t="s">
        <v>403</v>
      </c>
      <c r="BD239" s="289" t="s">
        <v>403</v>
      </c>
      <c r="BE239" s="289" t="s">
        <v>403</v>
      </c>
      <c r="BF239" s="289" t="s">
        <v>403</v>
      </c>
      <c r="BG239" s="289" t="s">
        <v>403</v>
      </c>
      <c r="BH239" s="289" t="s">
        <v>403</v>
      </c>
      <c r="BI239" s="289" t="s">
        <v>403</v>
      </c>
      <c r="BJ239" s="289" t="s">
        <v>403</v>
      </c>
      <c r="BK239" s="296" t="s">
        <v>403</v>
      </c>
      <c r="BL239" s="296" t="s">
        <v>403</v>
      </c>
      <c r="BM239" s="296" t="s">
        <v>403</v>
      </c>
      <c r="BN239" s="296" t="s">
        <v>403</v>
      </c>
      <c r="BO239" s="296" t="s">
        <v>403</v>
      </c>
      <c r="BP239" s="296" t="s">
        <v>403</v>
      </c>
      <c r="BQ239" s="296" t="s">
        <v>403</v>
      </c>
      <c r="BR239" s="296" t="s">
        <v>403</v>
      </c>
      <c r="BS239" s="296" t="s">
        <v>403</v>
      </c>
      <c r="BT239" s="160"/>
      <c r="BU239" s="160"/>
      <c r="BV239" s="160"/>
      <c r="BW239" s="160"/>
      <c r="BX239" s="160"/>
      <c r="BY239" s="160"/>
      <c r="BZ239" s="160"/>
      <c r="CA239" s="160"/>
      <c r="CB239" s="160"/>
      <c r="CC239" s="159"/>
      <c r="CD239" s="159"/>
      <c r="CE239" s="159"/>
      <c r="CF239" s="159"/>
      <c r="CG239" s="159"/>
      <c r="CH239" s="159"/>
      <c r="CI239" s="159"/>
      <c r="CJ239" s="159"/>
      <c r="CK239" s="159"/>
      <c r="CL239" s="160"/>
      <c r="CM239" s="160"/>
      <c r="CN239" s="160"/>
      <c r="CO239" s="160"/>
      <c r="CP239" s="160"/>
      <c r="CQ239" s="160"/>
      <c r="CR239" s="160"/>
      <c r="CS239" s="160"/>
      <c r="CT239" s="160"/>
      <c r="CU239" s="159"/>
      <c r="CV239" s="159"/>
      <c r="CW239" s="159"/>
      <c r="CX239" s="159"/>
      <c r="CY239" s="159"/>
      <c r="CZ239" s="159"/>
      <c r="DA239" s="159"/>
      <c r="DB239" s="159"/>
      <c r="DC239" s="159"/>
    </row>
    <row r="240" spans="1:107">
      <c r="A240" s="293" t="s">
        <v>571</v>
      </c>
      <c r="B240" s="293" t="s">
        <v>570</v>
      </c>
      <c r="C240" s="292" t="s">
        <v>546</v>
      </c>
      <c r="D240" s="292" t="s">
        <v>432</v>
      </c>
      <c r="E240" s="158">
        <v>0.9</v>
      </c>
      <c r="F240" s="155">
        <v>0.60340000000000005</v>
      </c>
      <c r="G240" s="157">
        <v>100</v>
      </c>
      <c r="H240" s="155">
        <v>3.1831791072986411</v>
      </c>
      <c r="I240" s="290"/>
      <c r="J240" s="156">
        <v>1</v>
      </c>
      <c r="K240" s="155">
        <v>2.1341447481600002</v>
      </c>
      <c r="L240" s="155">
        <v>1.9207302733440001</v>
      </c>
      <c r="M240" s="290"/>
      <c r="N240" s="294"/>
      <c r="O240" s="290"/>
      <c r="P240" s="289" t="s">
        <v>403</v>
      </c>
      <c r="Q240" s="290"/>
      <c r="R240" s="290"/>
      <c r="S240" s="290"/>
      <c r="T240" s="290"/>
      <c r="U240" s="289" t="s">
        <v>403</v>
      </c>
      <c r="V240" s="290"/>
      <c r="W240" s="290"/>
      <c r="X240" s="290"/>
      <c r="Y240" s="290"/>
      <c r="Z240" s="154">
        <v>0.9</v>
      </c>
      <c r="AA240" s="153">
        <v>0.9</v>
      </c>
      <c r="AB240" s="153">
        <v>0.9</v>
      </c>
      <c r="AC240" s="153">
        <v>0.9</v>
      </c>
      <c r="AD240" s="153">
        <v>0.9</v>
      </c>
      <c r="AE240" s="153">
        <v>0.9</v>
      </c>
      <c r="AF240" s="153">
        <v>0.9</v>
      </c>
      <c r="AG240" s="290"/>
      <c r="AH240" s="289">
        <v>145</v>
      </c>
      <c r="AI240" s="288"/>
      <c r="AJ240" s="289" t="s">
        <v>403</v>
      </c>
      <c r="AK240" s="289" t="s">
        <v>403</v>
      </c>
      <c r="AL240" s="289" t="s">
        <v>403</v>
      </c>
      <c r="AM240" s="289" t="s">
        <v>403</v>
      </c>
      <c r="AN240" s="289" t="s">
        <v>403</v>
      </c>
      <c r="AO240" s="289" t="s">
        <v>403</v>
      </c>
      <c r="AP240" s="289" t="s">
        <v>403</v>
      </c>
      <c r="AQ240" s="289" t="s">
        <v>403</v>
      </c>
      <c r="AR240" s="289" t="s">
        <v>403</v>
      </c>
      <c r="AS240" s="296" t="s">
        <v>403</v>
      </c>
      <c r="AT240" s="296" t="s">
        <v>403</v>
      </c>
      <c r="AU240" s="296" t="s">
        <v>403</v>
      </c>
      <c r="AV240" s="296" t="s">
        <v>403</v>
      </c>
      <c r="AW240" s="296" t="s">
        <v>403</v>
      </c>
      <c r="AX240" s="296" t="s">
        <v>403</v>
      </c>
      <c r="AY240" s="296" t="s">
        <v>403</v>
      </c>
      <c r="AZ240" s="296" t="s">
        <v>403</v>
      </c>
      <c r="BA240" s="296" t="s">
        <v>403</v>
      </c>
      <c r="BB240" s="289" t="s">
        <v>403</v>
      </c>
      <c r="BC240" s="289" t="s">
        <v>403</v>
      </c>
      <c r="BD240" s="289" t="s">
        <v>403</v>
      </c>
      <c r="BE240" s="289" t="s">
        <v>403</v>
      </c>
      <c r="BF240" s="289" t="s">
        <v>403</v>
      </c>
      <c r="BG240" s="289" t="s">
        <v>403</v>
      </c>
      <c r="BH240" s="289" t="s">
        <v>403</v>
      </c>
      <c r="BI240" s="289" t="s">
        <v>403</v>
      </c>
      <c r="BJ240" s="289" t="s">
        <v>403</v>
      </c>
      <c r="BK240" s="296" t="s">
        <v>403</v>
      </c>
      <c r="BL240" s="296" t="s">
        <v>403</v>
      </c>
      <c r="BM240" s="296" t="s">
        <v>403</v>
      </c>
      <c r="BN240" s="296" t="s">
        <v>403</v>
      </c>
      <c r="BO240" s="296" t="s">
        <v>403</v>
      </c>
      <c r="BP240" s="296" t="s">
        <v>403</v>
      </c>
      <c r="BQ240" s="296" t="s">
        <v>403</v>
      </c>
      <c r="BR240" s="296" t="s">
        <v>403</v>
      </c>
      <c r="BS240" s="296" t="s">
        <v>403</v>
      </c>
      <c r="BT240" s="160"/>
      <c r="BU240" s="160"/>
      <c r="BV240" s="160"/>
      <c r="BW240" s="160"/>
      <c r="BX240" s="160"/>
      <c r="BY240" s="160"/>
      <c r="BZ240" s="160"/>
      <c r="CA240" s="160"/>
      <c r="CB240" s="160"/>
      <c r="CC240" s="159"/>
      <c r="CD240" s="159"/>
      <c r="CE240" s="159"/>
      <c r="CF240" s="159"/>
      <c r="CG240" s="159"/>
      <c r="CH240" s="159"/>
      <c r="CI240" s="159"/>
      <c r="CJ240" s="159"/>
      <c r="CK240" s="159"/>
      <c r="CL240" s="160"/>
      <c r="CM240" s="160"/>
      <c r="CN240" s="160"/>
      <c r="CO240" s="160"/>
      <c r="CP240" s="160"/>
      <c r="CQ240" s="160"/>
      <c r="CR240" s="160"/>
      <c r="CS240" s="160"/>
      <c r="CT240" s="160"/>
      <c r="CU240" s="159"/>
      <c r="CV240" s="159"/>
      <c r="CW240" s="159"/>
      <c r="CX240" s="159"/>
      <c r="CY240" s="159"/>
      <c r="CZ240" s="159"/>
      <c r="DA240" s="159"/>
      <c r="DB240" s="159"/>
      <c r="DC240" s="159"/>
    </row>
    <row r="241" spans="1:107">
      <c r="A241" s="293" t="s">
        <v>569</v>
      </c>
      <c r="B241" s="293" t="s">
        <v>568</v>
      </c>
      <c r="C241" s="292" t="s">
        <v>546</v>
      </c>
      <c r="D241" s="292" t="s">
        <v>431</v>
      </c>
      <c r="E241" s="158">
        <v>0.8</v>
      </c>
      <c r="F241" s="155">
        <v>0.60940000000000005</v>
      </c>
      <c r="G241" s="157">
        <v>100</v>
      </c>
      <c r="H241" s="155">
        <v>4.2898990377420416</v>
      </c>
      <c r="I241" s="290"/>
      <c r="J241" s="156">
        <v>1</v>
      </c>
      <c r="K241" s="155">
        <v>3.2678305920000006</v>
      </c>
      <c r="L241" s="155">
        <v>2.6142644736000005</v>
      </c>
      <c r="M241" s="290"/>
      <c r="N241" s="294"/>
      <c r="O241" s="290"/>
      <c r="P241" s="289" t="s">
        <v>403</v>
      </c>
      <c r="Q241" s="290"/>
      <c r="R241" s="290"/>
      <c r="S241" s="290"/>
      <c r="T241" s="290"/>
      <c r="U241" s="289" t="s">
        <v>403</v>
      </c>
      <c r="V241" s="290"/>
      <c r="W241" s="290"/>
      <c r="X241" s="290"/>
      <c r="Y241" s="290"/>
      <c r="Z241" s="154">
        <v>0.8</v>
      </c>
      <c r="AA241" s="153">
        <v>0.8</v>
      </c>
      <c r="AB241" s="153">
        <v>0.8</v>
      </c>
      <c r="AC241" s="153">
        <v>0.8</v>
      </c>
      <c r="AD241" s="153">
        <v>0.8</v>
      </c>
      <c r="AE241" s="153">
        <v>0.8</v>
      </c>
      <c r="AF241" s="153">
        <v>0.8</v>
      </c>
      <c r="AG241" s="290"/>
      <c r="AH241" s="289">
        <v>146</v>
      </c>
      <c r="AI241" s="288"/>
      <c r="AJ241" s="289" t="s">
        <v>403</v>
      </c>
      <c r="AK241" s="289" t="s">
        <v>403</v>
      </c>
      <c r="AL241" s="289" t="s">
        <v>403</v>
      </c>
      <c r="AM241" s="289" t="s">
        <v>403</v>
      </c>
      <c r="AN241" s="289" t="s">
        <v>403</v>
      </c>
      <c r="AO241" s="289" t="s">
        <v>403</v>
      </c>
      <c r="AP241" s="289" t="s">
        <v>403</v>
      </c>
      <c r="AQ241" s="289" t="s">
        <v>403</v>
      </c>
      <c r="AR241" s="289" t="s">
        <v>403</v>
      </c>
      <c r="AS241" s="296" t="s">
        <v>403</v>
      </c>
      <c r="AT241" s="296" t="s">
        <v>403</v>
      </c>
      <c r="AU241" s="296" t="s">
        <v>403</v>
      </c>
      <c r="AV241" s="296" t="s">
        <v>403</v>
      </c>
      <c r="AW241" s="296" t="s">
        <v>403</v>
      </c>
      <c r="AX241" s="296" t="s">
        <v>403</v>
      </c>
      <c r="AY241" s="296" t="s">
        <v>403</v>
      </c>
      <c r="AZ241" s="296" t="s">
        <v>403</v>
      </c>
      <c r="BA241" s="296" t="s">
        <v>403</v>
      </c>
      <c r="BB241" s="289" t="s">
        <v>403</v>
      </c>
      <c r="BC241" s="289" t="s">
        <v>403</v>
      </c>
      <c r="BD241" s="289" t="s">
        <v>403</v>
      </c>
      <c r="BE241" s="289" t="s">
        <v>403</v>
      </c>
      <c r="BF241" s="289" t="s">
        <v>403</v>
      </c>
      <c r="BG241" s="289" t="s">
        <v>403</v>
      </c>
      <c r="BH241" s="289" t="s">
        <v>403</v>
      </c>
      <c r="BI241" s="289" t="s">
        <v>403</v>
      </c>
      <c r="BJ241" s="289" t="s">
        <v>403</v>
      </c>
      <c r="BK241" s="296" t="s">
        <v>403</v>
      </c>
      <c r="BL241" s="296" t="s">
        <v>403</v>
      </c>
      <c r="BM241" s="296" t="s">
        <v>403</v>
      </c>
      <c r="BN241" s="296" t="s">
        <v>403</v>
      </c>
      <c r="BO241" s="296" t="s">
        <v>403</v>
      </c>
      <c r="BP241" s="296" t="s">
        <v>403</v>
      </c>
      <c r="BQ241" s="296" t="s">
        <v>403</v>
      </c>
      <c r="BR241" s="296" t="s">
        <v>403</v>
      </c>
      <c r="BS241" s="296" t="s">
        <v>403</v>
      </c>
      <c r="BT241" s="160"/>
      <c r="BU241" s="160"/>
      <c r="BV241" s="160"/>
      <c r="BW241" s="160"/>
      <c r="BX241" s="160"/>
      <c r="BY241" s="160"/>
      <c r="BZ241" s="160"/>
      <c r="CA241" s="160"/>
      <c r="CB241" s="160"/>
      <c r="CC241" s="159"/>
      <c r="CD241" s="159"/>
      <c r="CE241" s="159"/>
      <c r="CF241" s="159"/>
      <c r="CG241" s="159"/>
      <c r="CH241" s="159"/>
      <c r="CI241" s="159"/>
      <c r="CJ241" s="159"/>
      <c r="CK241" s="159"/>
      <c r="CL241" s="160"/>
      <c r="CM241" s="160"/>
      <c r="CN241" s="160"/>
      <c r="CO241" s="160"/>
      <c r="CP241" s="160"/>
      <c r="CQ241" s="160"/>
      <c r="CR241" s="160"/>
      <c r="CS241" s="160"/>
      <c r="CT241" s="160"/>
      <c r="CU241" s="159"/>
      <c r="CV241" s="159"/>
      <c r="CW241" s="159"/>
      <c r="CX241" s="159"/>
      <c r="CY241" s="159"/>
      <c r="CZ241" s="159"/>
      <c r="DA241" s="159"/>
      <c r="DB241" s="159"/>
      <c r="DC241" s="159"/>
    </row>
    <row r="242" spans="1:107">
      <c r="A242" s="293" t="s">
        <v>567</v>
      </c>
      <c r="B242" s="293" t="s">
        <v>566</v>
      </c>
      <c r="C242" s="292" t="s">
        <v>546</v>
      </c>
      <c r="D242" s="292" t="s">
        <v>430</v>
      </c>
      <c r="E242" s="158">
        <v>0.8</v>
      </c>
      <c r="F242" s="155">
        <v>0.65390000000000004</v>
      </c>
      <c r="G242" s="157">
        <v>100</v>
      </c>
      <c r="H242" s="155">
        <v>1.7022073313228325</v>
      </c>
      <c r="I242" s="290"/>
      <c r="J242" s="156">
        <v>1</v>
      </c>
      <c r="K242" s="155">
        <v>1.3913417174400002</v>
      </c>
      <c r="L242" s="155">
        <v>1.1130733739520002</v>
      </c>
      <c r="M242" s="290"/>
      <c r="N242" s="294"/>
      <c r="O242" s="290"/>
      <c r="P242" s="289" t="s">
        <v>403</v>
      </c>
      <c r="Q242" s="290"/>
      <c r="R242" s="290"/>
      <c r="S242" s="290"/>
      <c r="T242" s="290"/>
      <c r="U242" s="289" t="s">
        <v>403</v>
      </c>
      <c r="V242" s="290"/>
      <c r="W242" s="290"/>
      <c r="X242" s="290"/>
      <c r="Y242" s="290"/>
      <c r="Z242" s="154">
        <v>0.8</v>
      </c>
      <c r="AA242" s="153">
        <v>0.8</v>
      </c>
      <c r="AB242" s="153">
        <v>0.8</v>
      </c>
      <c r="AC242" s="153">
        <v>0.8</v>
      </c>
      <c r="AD242" s="153">
        <v>0.8</v>
      </c>
      <c r="AE242" s="153">
        <v>0.8</v>
      </c>
      <c r="AF242" s="153">
        <v>0.8</v>
      </c>
      <c r="AG242" s="290"/>
      <c r="AH242" s="289">
        <v>147</v>
      </c>
      <c r="AI242" s="288"/>
      <c r="AJ242" s="289" t="s">
        <v>403</v>
      </c>
      <c r="AK242" s="289" t="s">
        <v>403</v>
      </c>
      <c r="AL242" s="289" t="s">
        <v>403</v>
      </c>
      <c r="AM242" s="289" t="s">
        <v>403</v>
      </c>
      <c r="AN242" s="289" t="s">
        <v>403</v>
      </c>
      <c r="AO242" s="289" t="s">
        <v>403</v>
      </c>
      <c r="AP242" s="289" t="s">
        <v>403</v>
      </c>
      <c r="AQ242" s="289" t="s">
        <v>403</v>
      </c>
      <c r="AR242" s="289" t="s">
        <v>403</v>
      </c>
      <c r="AS242" s="296" t="s">
        <v>403</v>
      </c>
      <c r="AT242" s="296" t="s">
        <v>403</v>
      </c>
      <c r="AU242" s="296" t="s">
        <v>403</v>
      </c>
      <c r="AV242" s="296" t="s">
        <v>403</v>
      </c>
      <c r="AW242" s="296" t="s">
        <v>403</v>
      </c>
      <c r="AX242" s="296" t="s">
        <v>403</v>
      </c>
      <c r="AY242" s="296" t="s">
        <v>403</v>
      </c>
      <c r="AZ242" s="296" t="s">
        <v>403</v>
      </c>
      <c r="BA242" s="296" t="s">
        <v>403</v>
      </c>
      <c r="BB242" s="289" t="s">
        <v>403</v>
      </c>
      <c r="BC242" s="289" t="s">
        <v>403</v>
      </c>
      <c r="BD242" s="289" t="s">
        <v>403</v>
      </c>
      <c r="BE242" s="289" t="s">
        <v>403</v>
      </c>
      <c r="BF242" s="289" t="s">
        <v>403</v>
      </c>
      <c r="BG242" s="289" t="s">
        <v>403</v>
      </c>
      <c r="BH242" s="289" t="s">
        <v>403</v>
      </c>
      <c r="BI242" s="289" t="s">
        <v>403</v>
      </c>
      <c r="BJ242" s="289" t="s">
        <v>403</v>
      </c>
      <c r="BK242" s="296" t="s">
        <v>403</v>
      </c>
      <c r="BL242" s="296" t="s">
        <v>403</v>
      </c>
      <c r="BM242" s="296" t="s">
        <v>403</v>
      </c>
      <c r="BN242" s="296" t="s">
        <v>403</v>
      </c>
      <c r="BO242" s="296" t="s">
        <v>403</v>
      </c>
      <c r="BP242" s="296" t="s">
        <v>403</v>
      </c>
      <c r="BQ242" s="296" t="s">
        <v>403</v>
      </c>
      <c r="BR242" s="296" t="s">
        <v>403</v>
      </c>
      <c r="BS242" s="296" t="s">
        <v>403</v>
      </c>
      <c r="BT242" s="160"/>
      <c r="BU242" s="160"/>
      <c r="BV242" s="160"/>
      <c r="BW242" s="160"/>
      <c r="BX242" s="160"/>
      <c r="BY242" s="160"/>
      <c r="BZ242" s="160"/>
      <c r="CA242" s="160"/>
      <c r="CB242" s="160"/>
      <c r="CC242" s="159"/>
      <c r="CD242" s="159"/>
      <c r="CE242" s="159"/>
      <c r="CF242" s="159"/>
      <c r="CG242" s="159"/>
      <c r="CH242" s="159"/>
      <c r="CI242" s="159"/>
      <c r="CJ242" s="159"/>
      <c r="CK242" s="159"/>
      <c r="CL242" s="160"/>
      <c r="CM242" s="160"/>
      <c r="CN242" s="160"/>
      <c r="CO242" s="160"/>
      <c r="CP242" s="160"/>
      <c r="CQ242" s="160"/>
      <c r="CR242" s="160"/>
      <c r="CS242" s="160"/>
      <c r="CT242" s="160"/>
      <c r="CU242" s="159"/>
      <c r="CV242" s="159"/>
      <c r="CW242" s="159"/>
      <c r="CX242" s="159"/>
      <c r="CY242" s="159"/>
      <c r="CZ242" s="159"/>
      <c r="DA242" s="159"/>
      <c r="DB242" s="159"/>
      <c r="DC242" s="159"/>
    </row>
    <row r="243" spans="1:107">
      <c r="A243" s="293" t="s">
        <v>565</v>
      </c>
      <c r="B243" s="293" t="s">
        <v>564</v>
      </c>
      <c r="C243" s="292" t="s">
        <v>546</v>
      </c>
      <c r="D243" s="292" t="s">
        <v>429</v>
      </c>
      <c r="E243" s="158">
        <v>0.8</v>
      </c>
      <c r="F243" s="155">
        <v>0.5323</v>
      </c>
      <c r="G243" s="157">
        <v>100</v>
      </c>
      <c r="H243" s="155">
        <v>13.934004332402035</v>
      </c>
      <c r="I243" s="290"/>
      <c r="J243" s="156">
        <v>1</v>
      </c>
      <c r="K243" s="155">
        <v>9.2713381326720032</v>
      </c>
      <c r="L243" s="155">
        <v>7.4170705061376028</v>
      </c>
      <c r="M243" s="290"/>
      <c r="N243" s="294"/>
      <c r="O243" s="290"/>
      <c r="P243" s="289" t="s">
        <v>403</v>
      </c>
      <c r="Q243" s="290"/>
      <c r="R243" s="290"/>
      <c r="S243" s="290"/>
      <c r="T243" s="290"/>
      <c r="U243" s="289" t="s">
        <v>403</v>
      </c>
      <c r="V243" s="290"/>
      <c r="W243" s="290"/>
      <c r="X243" s="290"/>
      <c r="Y243" s="290"/>
      <c r="Z243" s="154">
        <v>0.8</v>
      </c>
      <c r="AA243" s="153">
        <v>0.8</v>
      </c>
      <c r="AB243" s="153">
        <v>0.8</v>
      </c>
      <c r="AC243" s="153">
        <v>0.8</v>
      </c>
      <c r="AD243" s="153">
        <v>0.8</v>
      </c>
      <c r="AE243" s="153">
        <v>0.8</v>
      </c>
      <c r="AF243" s="153">
        <v>0.8</v>
      </c>
      <c r="AG243" s="290"/>
      <c r="AH243" s="289">
        <v>148</v>
      </c>
      <c r="AI243" s="288"/>
      <c r="AJ243" s="289" t="s">
        <v>403</v>
      </c>
      <c r="AK243" s="289" t="s">
        <v>403</v>
      </c>
      <c r="AL243" s="289" t="s">
        <v>403</v>
      </c>
      <c r="AM243" s="289" t="s">
        <v>403</v>
      </c>
      <c r="AN243" s="289" t="s">
        <v>403</v>
      </c>
      <c r="AO243" s="289" t="s">
        <v>403</v>
      </c>
      <c r="AP243" s="289" t="s">
        <v>403</v>
      </c>
      <c r="AQ243" s="289" t="s">
        <v>403</v>
      </c>
      <c r="AR243" s="289" t="s">
        <v>403</v>
      </c>
      <c r="AS243" s="296" t="s">
        <v>403</v>
      </c>
      <c r="AT243" s="296" t="s">
        <v>403</v>
      </c>
      <c r="AU243" s="296" t="s">
        <v>403</v>
      </c>
      <c r="AV243" s="296" t="s">
        <v>403</v>
      </c>
      <c r="AW243" s="296" t="s">
        <v>403</v>
      </c>
      <c r="AX243" s="296" t="s">
        <v>403</v>
      </c>
      <c r="AY243" s="296" t="s">
        <v>403</v>
      </c>
      <c r="AZ243" s="296" t="s">
        <v>403</v>
      </c>
      <c r="BA243" s="296" t="s">
        <v>403</v>
      </c>
      <c r="BB243" s="289" t="s">
        <v>403</v>
      </c>
      <c r="BC243" s="289" t="s">
        <v>403</v>
      </c>
      <c r="BD243" s="289" t="s">
        <v>403</v>
      </c>
      <c r="BE243" s="289" t="s">
        <v>403</v>
      </c>
      <c r="BF243" s="289" t="s">
        <v>403</v>
      </c>
      <c r="BG243" s="289" t="s">
        <v>403</v>
      </c>
      <c r="BH243" s="289" t="s">
        <v>403</v>
      </c>
      <c r="BI243" s="289" t="s">
        <v>403</v>
      </c>
      <c r="BJ243" s="289" t="s">
        <v>403</v>
      </c>
      <c r="BK243" s="296" t="s">
        <v>403</v>
      </c>
      <c r="BL243" s="296" t="s">
        <v>403</v>
      </c>
      <c r="BM243" s="296" t="s">
        <v>403</v>
      </c>
      <c r="BN243" s="296" t="s">
        <v>403</v>
      </c>
      <c r="BO243" s="296" t="s">
        <v>403</v>
      </c>
      <c r="BP243" s="296" t="s">
        <v>403</v>
      </c>
      <c r="BQ243" s="296" t="s">
        <v>403</v>
      </c>
      <c r="BR243" s="296" t="s">
        <v>403</v>
      </c>
      <c r="BS243" s="296" t="s">
        <v>403</v>
      </c>
      <c r="BT243" s="160"/>
      <c r="BU243" s="160"/>
      <c r="BV243" s="160"/>
      <c r="BW243" s="160"/>
      <c r="BX243" s="160"/>
      <c r="BY243" s="160"/>
      <c r="BZ243" s="160"/>
      <c r="CA243" s="160"/>
      <c r="CB243" s="160"/>
      <c r="CC243" s="159"/>
      <c r="CD243" s="159"/>
      <c r="CE243" s="159"/>
      <c r="CF243" s="159"/>
      <c r="CG243" s="159"/>
      <c r="CH243" s="159"/>
      <c r="CI243" s="159"/>
      <c r="CJ243" s="159"/>
      <c r="CK243" s="159"/>
      <c r="CL243" s="160"/>
      <c r="CM243" s="160"/>
      <c r="CN243" s="160"/>
      <c r="CO243" s="160"/>
      <c r="CP243" s="160"/>
      <c r="CQ243" s="160"/>
      <c r="CR243" s="160"/>
      <c r="CS243" s="160"/>
      <c r="CT243" s="160"/>
      <c r="CU243" s="159"/>
      <c r="CV243" s="159"/>
      <c r="CW243" s="159"/>
      <c r="CX243" s="159"/>
      <c r="CY243" s="159"/>
      <c r="CZ243" s="159"/>
      <c r="DA243" s="159"/>
      <c r="DB243" s="159"/>
      <c r="DC243" s="159"/>
    </row>
    <row r="244" spans="1:107">
      <c r="A244" s="293" t="s">
        <v>563</v>
      </c>
      <c r="B244" s="293" t="s">
        <v>562</v>
      </c>
      <c r="C244" s="292" t="s">
        <v>546</v>
      </c>
      <c r="D244" s="292" t="s">
        <v>428</v>
      </c>
      <c r="E244" s="158">
        <v>0.76</v>
      </c>
      <c r="F244" s="155">
        <v>0.6845</v>
      </c>
      <c r="G244" s="157">
        <v>100</v>
      </c>
      <c r="H244" s="155">
        <v>0.36338525902071594</v>
      </c>
      <c r="I244" s="290"/>
      <c r="J244" s="156">
        <v>1</v>
      </c>
      <c r="K244" s="155">
        <v>0.32728580236800009</v>
      </c>
      <c r="L244" s="155">
        <v>0.24873720979968006</v>
      </c>
      <c r="M244" s="290"/>
      <c r="N244" s="294"/>
      <c r="O244" s="290"/>
      <c r="P244" s="289" t="s">
        <v>403</v>
      </c>
      <c r="Q244" s="290"/>
      <c r="R244" s="290"/>
      <c r="S244" s="290"/>
      <c r="T244" s="290"/>
      <c r="U244" s="289" t="s">
        <v>403</v>
      </c>
      <c r="V244" s="290"/>
      <c r="W244" s="290"/>
      <c r="X244" s="290"/>
      <c r="Y244" s="290"/>
      <c r="Z244" s="154">
        <v>0.76</v>
      </c>
      <c r="AA244" s="153">
        <v>0.76</v>
      </c>
      <c r="AB244" s="153">
        <v>0.76</v>
      </c>
      <c r="AC244" s="153">
        <v>0.76</v>
      </c>
      <c r="AD244" s="153">
        <v>0.76</v>
      </c>
      <c r="AE244" s="153">
        <v>0.76</v>
      </c>
      <c r="AF244" s="153">
        <v>0.76</v>
      </c>
      <c r="AG244" s="290"/>
      <c r="AH244" s="289">
        <v>149</v>
      </c>
      <c r="AI244" s="288"/>
      <c r="AJ244" s="289" t="s">
        <v>403</v>
      </c>
      <c r="AK244" s="289" t="s">
        <v>403</v>
      </c>
      <c r="AL244" s="289" t="s">
        <v>403</v>
      </c>
      <c r="AM244" s="289" t="s">
        <v>403</v>
      </c>
      <c r="AN244" s="289" t="s">
        <v>403</v>
      </c>
      <c r="AO244" s="289" t="s">
        <v>403</v>
      </c>
      <c r="AP244" s="289" t="s">
        <v>403</v>
      </c>
      <c r="AQ244" s="289" t="s">
        <v>403</v>
      </c>
      <c r="AR244" s="289" t="s">
        <v>403</v>
      </c>
      <c r="AS244" s="296" t="s">
        <v>403</v>
      </c>
      <c r="AT244" s="296" t="s">
        <v>403</v>
      </c>
      <c r="AU244" s="296" t="s">
        <v>403</v>
      </c>
      <c r="AV244" s="296" t="s">
        <v>403</v>
      </c>
      <c r="AW244" s="296" t="s">
        <v>403</v>
      </c>
      <c r="AX244" s="296" t="s">
        <v>403</v>
      </c>
      <c r="AY244" s="296" t="s">
        <v>403</v>
      </c>
      <c r="AZ244" s="296" t="s">
        <v>403</v>
      </c>
      <c r="BA244" s="296" t="s">
        <v>403</v>
      </c>
      <c r="BB244" s="289" t="s">
        <v>403</v>
      </c>
      <c r="BC244" s="289" t="s">
        <v>403</v>
      </c>
      <c r="BD244" s="289" t="s">
        <v>403</v>
      </c>
      <c r="BE244" s="289" t="s">
        <v>403</v>
      </c>
      <c r="BF244" s="289" t="s">
        <v>403</v>
      </c>
      <c r="BG244" s="289" t="s">
        <v>403</v>
      </c>
      <c r="BH244" s="289" t="s">
        <v>403</v>
      </c>
      <c r="BI244" s="289" t="s">
        <v>403</v>
      </c>
      <c r="BJ244" s="289" t="s">
        <v>403</v>
      </c>
      <c r="BK244" s="296" t="s">
        <v>403</v>
      </c>
      <c r="BL244" s="296" t="s">
        <v>403</v>
      </c>
      <c r="BM244" s="296" t="s">
        <v>403</v>
      </c>
      <c r="BN244" s="296" t="s">
        <v>403</v>
      </c>
      <c r="BO244" s="296" t="s">
        <v>403</v>
      </c>
      <c r="BP244" s="296" t="s">
        <v>403</v>
      </c>
      <c r="BQ244" s="296" t="s">
        <v>403</v>
      </c>
      <c r="BR244" s="296" t="s">
        <v>403</v>
      </c>
      <c r="BS244" s="296" t="s">
        <v>403</v>
      </c>
      <c r="BT244" s="160"/>
      <c r="BU244" s="160"/>
      <c r="BV244" s="160"/>
      <c r="BW244" s="160"/>
      <c r="BX244" s="160"/>
      <c r="BY244" s="160"/>
      <c r="BZ244" s="160"/>
      <c r="CA244" s="160"/>
      <c r="CB244" s="160"/>
      <c r="CC244" s="159"/>
      <c r="CD244" s="159"/>
      <c r="CE244" s="159"/>
      <c r="CF244" s="159"/>
      <c r="CG244" s="159"/>
      <c r="CH244" s="159"/>
      <c r="CI244" s="159"/>
      <c r="CJ244" s="159"/>
      <c r="CK244" s="159"/>
      <c r="CL244" s="160"/>
      <c r="CM244" s="160"/>
      <c r="CN244" s="160"/>
      <c r="CO244" s="160"/>
      <c r="CP244" s="160"/>
      <c r="CQ244" s="160"/>
      <c r="CR244" s="160"/>
      <c r="CS244" s="160"/>
      <c r="CT244" s="160"/>
      <c r="CU244" s="159"/>
      <c r="CV244" s="159"/>
      <c r="CW244" s="159"/>
      <c r="CX244" s="159"/>
      <c r="CY244" s="159"/>
      <c r="CZ244" s="159"/>
      <c r="DA244" s="159"/>
      <c r="DB244" s="159"/>
      <c r="DC244" s="159"/>
    </row>
    <row r="245" spans="1:107">
      <c r="A245" s="293" t="s">
        <v>561</v>
      </c>
      <c r="B245" s="293"/>
      <c r="C245" s="292"/>
      <c r="D245" s="292" t="s">
        <v>78</v>
      </c>
      <c r="E245" s="158"/>
      <c r="F245" s="155">
        <v>0</v>
      </c>
      <c r="G245" s="157"/>
      <c r="H245" s="155"/>
      <c r="I245" s="290"/>
      <c r="J245" s="156"/>
      <c r="K245" s="155"/>
      <c r="L245" s="155"/>
      <c r="M245" s="290"/>
      <c r="N245" s="294"/>
      <c r="O245" s="290"/>
      <c r="P245" s="289" t="s">
        <v>403</v>
      </c>
      <c r="Q245" s="290"/>
      <c r="R245" s="290"/>
      <c r="S245" s="290"/>
      <c r="T245" s="290"/>
      <c r="U245" s="289" t="s">
        <v>403</v>
      </c>
      <c r="V245" s="290"/>
      <c r="W245" s="290"/>
      <c r="X245" s="290"/>
      <c r="Y245" s="290"/>
      <c r="Z245" s="289" t="s">
        <v>403</v>
      </c>
      <c r="AA245" s="290"/>
      <c r="AB245" s="290"/>
      <c r="AC245" s="290"/>
      <c r="AD245" s="290"/>
      <c r="AE245" s="290"/>
      <c r="AF245" s="290"/>
      <c r="AG245" s="290"/>
      <c r="AH245" s="289">
        <v>150</v>
      </c>
      <c r="AI245" s="288" t="s">
        <v>403</v>
      </c>
      <c r="AJ245" s="289" t="s">
        <v>403</v>
      </c>
      <c r="AK245" s="289" t="s">
        <v>403</v>
      </c>
      <c r="AL245" s="289" t="s">
        <v>403</v>
      </c>
      <c r="AM245" s="289" t="s">
        <v>403</v>
      </c>
      <c r="AN245" s="289" t="s">
        <v>403</v>
      </c>
      <c r="AO245" s="289" t="s">
        <v>403</v>
      </c>
      <c r="AP245" s="289" t="s">
        <v>403</v>
      </c>
      <c r="AQ245" s="289" t="s">
        <v>403</v>
      </c>
      <c r="AR245" s="289" t="s">
        <v>403</v>
      </c>
      <c r="AS245" s="296" t="s">
        <v>403</v>
      </c>
      <c r="AT245" s="296" t="s">
        <v>403</v>
      </c>
      <c r="AU245" s="296" t="s">
        <v>403</v>
      </c>
      <c r="AV245" s="296" t="s">
        <v>403</v>
      </c>
      <c r="AW245" s="296" t="s">
        <v>403</v>
      </c>
      <c r="AX245" s="296" t="s">
        <v>403</v>
      </c>
      <c r="AY245" s="296" t="s">
        <v>403</v>
      </c>
      <c r="AZ245" s="296" t="s">
        <v>403</v>
      </c>
      <c r="BA245" s="296" t="s">
        <v>403</v>
      </c>
      <c r="BB245" s="289" t="s">
        <v>403</v>
      </c>
      <c r="BC245" s="289" t="s">
        <v>403</v>
      </c>
      <c r="BD245" s="289" t="s">
        <v>403</v>
      </c>
      <c r="BE245" s="289" t="s">
        <v>403</v>
      </c>
      <c r="BF245" s="289" t="s">
        <v>403</v>
      </c>
      <c r="BG245" s="289" t="s">
        <v>403</v>
      </c>
      <c r="BH245" s="289" t="s">
        <v>403</v>
      </c>
      <c r="BI245" s="289" t="s">
        <v>403</v>
      </c>
      <c r="BJ245" s="289" t="s">
        <v>403</v>
      </c>
      <c r="BK245" s="296" t="s">
        <v>403</v>
      </c>
      <c r="BL245" s="296" t="s">
        <v>403</v>
      </c>
      <c r="BM245" s="296" t="s">
        <v>403</v>
      </c>
      <c r="BN245" s="296" t="s">
        <v>403</v>
      </c>
      <c r="BO245" s="296" t="s">
        <v>403</v>
      </c>
      <c r="BP245" s="296" t="s">
        <v>403</v>
      </c>
      <c r="BQ245" s="296" t="s">
        <v>403</v>
      </c>
      <c r="BR245" s="296" t="s">
        <v>403</v>
      </c>
      <c r="BS245" s="296" t="s">
        <v>403</v>
      </c>
      <c r="BT245" s="168"/>
      <c r="BU245" s="168"/>
      <c r="BV245" s="168"/>
      <c r="BW245" s="168"/>
      <c r="BX245" s="168"/>
      <c r="BY245" s="168"/>
      <c r="BZ245" s="168"/>
      <c r="CA245" s="168"/>
      <c r="CB245" s="168"/>
      <c r="CC245" s="159"/>
      <c r="CD245" s="159"/>
      <c r="CE245" s="159"/>
      <c r="CF245" s="159"/>
      <c r="CG245" s="159"/>
      <c r="CH245" s="159"/>
      <c r="CI245" s="159"/>
      <c r="CJ245" s="159"/>
      <c r="CK245" s="159"/>
      <c r="CL245" s="168"/>
      <c r="CM245" s="168"/>
      <c r="CN245" s="168"/>
      <c r="CO245" s="168"/>
      <c r="CP245" s="168"/>
      <c r="CQ245" s="168"/>
      <c r="CR245" s="168"/>
      <c r="CS245" s="168"/>
      <c r="CT245" s="168"/>
      <c r="CU245" s="167"/>
      <c r="CV245" s="167"/>
      <c r="CW245" s="167"/>
      <c r="CX245" s="167"/>
      <c r="CY245" s="167"/>
      <c r="CZ245" s="167"/>
      <c r="DA245" s="167"/>
      <c r="DB245" s="167"/>
      <c r="DC245" s="167"/>
    </row>
    <row r="246" spans="1:107">
      <c r="A246" s="293" t="s">
        <v>560</v>
      </c>
      <c r="B246" s="293" t="s">
        <v>559</v>
      </c>
      <c r="C246" s="292" t="s">
        <v>558</v>
      </c>
      <c r="D246" s="292" t="s">
        <v>427</v>
      </c>
      <c r="E246" s="158">
        <v>0.64</v>
      </c>
      <c r="F246" s="155">
        <v>0.56299999999999994</v>
      </c>
      <c r="G246" s="157">
        <v>100</v>
      </c>
      <c r="H246" s="155">
        <v>175.58543577958295</v>
      </c>
      <c r="I246" s="290"/>
      <c r="J246" s="156">
        <v>1</v>
      </c>
      <c r="K246" s="155">
        <v>154.46031303735185</v>
      </c>
      <c r="L246" s="155">
        <v>98.85460034390519</v>
      </c>
      <c r="M246" s="290"/>
      <c r="N246" s="294"/>
      <c r="O246" s="290"/>
      <c r="P246" s="286">
        <v>0.93982815966586464</v>
      </c>
      <c r="Q246" s="153">
        <v>0.98982815966586468</v>
      </c>
      <c r="R246" s="153">
        <v>1</v>
      </c>
      <c r="S246" s="153">
        <v>1</v>
      </c>
      <c r="T246" s="290"/>
      <c r="U246" s="154">
        <v>0.93982815966586464</v>
      </c>
      <c r="V246" s="153">
        <v>0.56389689579951874</v>
      </c>
      <c r="W246" s="153">
        <v>0.3759312638663459</v>
      </c>
      <c r="X246" s="153">
        <v>0.18796563193317295</v>
      </c>
      <c r="Y246" s="290"/>
      <c r="Z246" s="154">
        <v>0.64</v>
      </c>
      <c r="AA246" s="153">
        <v>0.64</v>
      </c>
      <c r="AB246" s="153">
        <v>0.64</v>
      </c>
      <c r="AC246" s="153">
        <v>0.64</v>
      </c>
      <c r="AD246" s="153">
        <v>0.64</v>
      </c>
      <c r="AE246" s="153">
        <v>0.64</v>
      </c>
      <c r="AF246" s="153">
        <v>0.64</v>
      </c>
      <c r="AG246" s="290"/>
      <c r="AH246" s="289">
        <v>151</v>
      </c>
      <c r="AI246" s="288" t="s">
        <v>1093</v>
      </c>
      <c r="AJ246" s="286">
        <v>0.93801188576263239</v>
      </c>
      <c r="AK246" s="286">
        <v>0.93801188576263239</v>
      </c>
      <c r="AL246" s="286">
        <v>0.93801188576263239</v>
      </c>
      <c r="AM246" s="286">
        <v>0.93801188576263239</v>
      </c>
      <c r="AN246" s="286">
        <v>0.93801188576263239</v>
      </c>
      <c r="AO246" s="286">
        <v>0.93801188576263239</v>
      </c>
      <c r="AP246" s="286">
        <v>0.93801188576263239</v>
      </c>
      <c r="AQ246" s="286">
        <v>0.93801188576263239</v>
      </c>
      <c r="AR246" s="286">
        <v>0.93801188576263239</v>
      </c>
      <c r="AS246" s="285">
        <v>0.93801188576263239</v>
      </c>
      <c r="AT246" s="285">
        <v>0.93801188576263239</v>
      </c>
      <c r="AU246" s="285">
        <v>0.93801188576263239</v>
      </c>
      <c r="AV246" s="285">
        <v>0.93801188576263239</v>
      </c>
      <c r="AW246" s="285">
        <v>0.93801188576263239</v>
      </c>
      <c r="AX246" s="285">
        <v>0.93801188576263239</v>
      </c>
      <c r="AY246" s="285">
        <v>0.93801188576263239</v>
      </c>
      <c r="AZ246" s="285">
        <v>0.93801188576263239</v>
      </c>
      <c r="BA246" s="285">
        <v>0.93801188576263239</v>
      </c>
      <c r="BB246" s="286">
        <v>0.93801188576263239</v>
      </c>
      <c r="BC246" s="286">
        <v>0.93801188576263239</v>
      </c>
      <c r="BD246" s="286">
        <v>0.93801188576263239</v>
      </c>
      <c r="BE246" s="286">
        <v>0.93801188576263239</v>
      </c>
      <c r="BF246" s="286">
        <v>0.93801188576263239</v>
      </c>
      <c r="BG246" s="286">
        <v>0.93801188576263239</v>
      </c>
      <c r="BH246" s="286">
        <v>0.93801188576263239</v>
      </c>
      <c r="BI246" s="286">
        <v>0.93801188576263239</v>
      </c>
      <c r="BJ246" s="286">
        <v>0.93801188576263239</v>
      </c>
      <c r="BK246" s="285">
        <v>0.93801188576263239</v>
      </c>
      <c r="BL246" s="285">
        <v>0.93801188576263239</v>
      </c>
      <c r="BM246" s="285">
        <v>0.93801188576263239</v>
      </c>
      <c r="BN246" s="285">
        <v>0.93801188576263239</v>
      </c>
      <c r="BO246" s="285">
        <v>0.93801188576263239</v>
      </c>
      <c r="BP246" s="285">
        <v>0.93801188576263239</v>
      </c>
      <c r="BQ246" s="285">
        <v>0.93801188576263239</v>
      </c>
      <c r="BR246" s="285">
        <v>0.93801188576263239</v>
      </c>
      <c r="BS246" s="285">
        <v>0.93801188576263239</v>
      </c>
      <c r="BT246" s="160">
        <v>0.64022400510231114</v>
      </c>
      <c r="BU246" s="160">
        <v>0.64069135279104783</v>
      </c>
      <c r="BV246" s="160">
        <v>0.64144256593763005</v>
      </c>
      <c r="BW246" s="160">
        <v>0.64248678290760342</v>
      </c>
      <c r="BX246" s="160">
        <v>0.64367912468360744</v>
      </c>
      <c r="BY246" s="160">
        <v>0.64476988832074622</v>
      </c>
      <c r="BZ246" s="160">
        <v>0.64558309357480281</v>
      </c>
      <c r="CA246" s="160">
        <v>0.6461016007575977</v>
      </c>
      <c r="CB246" s="160">
        <v>0.64639999999999997</v>
      </c>
      <c r="CC246" s="159">
        <v>0.6433600765346662</v>
      </c>
      <c r="CD246" s="159">
        <v>0.65037029186571771</v>
      </c>
      <c r="CE246" s="159">
        <v>0.66163848906445089</v>
      </c>
      <c r="CF246" s="159">
        <v>0.67730174361405104</v>
      </c>
      <c r="CG246" s="159">
        <v>0.69518687025411108</v>
      </c>
      <c r="CH246" s="159">
        <v>0.7115483248111929</v>
      </c>
      <c r="CI246" s="159">
        <v>0.72374640362204334</v>
      </c>
      <c r="CJ246" s="159">
        <v>0.73152401136396494</v>
      </c>
      <c r="CK246" s="159">
        <v>0.73599999999999999</v>
      </c>
      <c r="CL246" s="160">
        <v>0.6467201530693325</v>
      </c>
      <c r="CM246" s="160">
        <v>0.66074058373143563</v>
      </c>
      <c r="CN246" s="160">
        <v>0.68327697812890165</v>
      </c>
      <c r="CO246" s="160">
        <v>0.71460348722810196</v>
      </c>
      <c r="CP246" s="160">
        <v>0.75037374050822236</v>
      </c>
      <c r="CQ246" s="160">
        <v>0.78309664962238568</v>
      </c>
      <c r="CR246" s="160">
        <v>0.80749280724408679</v>
      </c>
      <c r="CS246" s="160">
        <v>0.82304802272792987</v>
      </c>
      <c r="CT246" s="160">
        <v>0.83200000000000007</v>
      </c>
      <c r="CU246" s="159">
        <v>0.64896020409244326</v>
      </c>
      <c r="CV246" s="159">
        <v>0.66765411164191402</v>
      </c>
      <c r="CW246" s="159">
        <v>0.69770263750520212</v>
      </c>
      <c r="CX246" s="159">
        <v>0.73947131630413609</v>
      </c>
      <c r="CY246" s="159">
        <v>0.78716498734429652</v>
      </c>
      <c r="CZ246" s="159">
        <v>0.83079553282984764</v>
      </c>
      <c r="DA246" s="159">
        <v>0.86332374299211578</v>
      </c>
      <c r="DB246" s="159">
        <v>0.88406403030390646</v>
      </c>
      <c r="DC246" s="159">
        <v>0.89599999999999991</v>
      </c>
    </row>
    <row r="247" spans="1:107">
      <c r="A247" s="293" t="s">
        <v>557</v>
      </c>
      <c r="B247" s="293" t="s">
        <v>556</v>
      </c>
      <c r="C247" s="292" t="s">
        <v>555</v>
      </c>
      <c r="D247" s="292" t="s">
        <v>427</v>
      </c>
      <c r="E247" s="158">
        <v>0.72</v>
      </c>
      <c r="F247" s="155">
        <v>0.56299999999999994</v>
      </c>
      <c r="G247" s="157">
        <v>100</v>
      </c>
      <c r="H247" s="155">
        <v>10.789142451154529</v>
      </c>
      <c r="I247" s="290"/>
      <c r="J247" s="156">
        <v>1</v>
      </c>
      <c r="K247" s="155">
        <v>8.4365099999999984</v>
      </c>
      <c r="L247" s="155">
        <v>6.0742871999999988</v>
      </c>
      <c r="M247" s="290"/>
      <c r="N247" s="294"/>
      <c r="O247" s="290"/>
      <c r="P247" s="286">
        <v>5.7749322141788295E-2</v>
      </c>
      <c r="Q247" s="153">
        <v>0.1077493221417883</v>
      </c>
      <c r="R247" s="153">
        <v>0.3077493221417883</v>
      </c>
      <c r="S247" s="153">
        <v>0.5577493221417883</v>
      </c>
      <c r="T247" s="290"/>
      <c r="U247" s="154">
        <v>5.7749322141788295E-2</v>
      </c>
      <c r="V247" s="295">
        <v>5.7749322141788295E-2</v>
      </c>
      <c r="W247" s="295">
        <v>5.7749322141788295E-2</v>
      </c>
      <c r="X247" s="295">
        <v>5.7749322141788295E-2</v>
      </c>
      <c r="Y247" s="290"/>
      <c r="Z247" s="154">
        <v>0.72</v>
      </c>
      <c r="AA247" s="153">
        <v>0.72</v>
      </c>
      <c r="AB247" s="153">
        <v>0.72</v>
      </c>
      <c r="AC247" s="153">
        <v>0.72</v>
      </c>
      <c r="AD247" s="153">
        <v>0.72</v>
      </c>
      <c r="AE247" s="153">
        <v>0.72</v>
      </c>
      <c r="AF247" s="153">
        <v>0.72</v>
      </c>
      <c r="AG247" s="290"/>
      <c r="AH247" s="289">
        <v>152</v>
      </c>
      <c r="AI247" s="288" t="s">
        <v>1094</v>
      </c>
      <c r="AJ247" s="286">
        <v>5.7749322141788295E-2</v>
      </c>
      <c r="AK247" s="286">
        <v>5.7749322141788295E-2</v>
      </c>
      <c r="AL247" s="286">
        <v>5.7749322141788295E-2</v>
      </c>
      <c r="AM247" s="286">
        <v>5.7749322141788295E-2</v>
      </c>
      <c r="AN247" s="286">
        <v>5.7749322141788295E-2</v>
      </c>
      <c r="AO247" s="286">
        <v>5.7749322141788295E-2</v>
      </c>
      <c r="AP247" s="286">
        <v>5.7749322141788295E-2</v>
      </c>
      <c r="AQ247" s="286">
        <v>5.7749322141788295E-2</v>
      </c>
      <c r="AR247" s="286">
        <v>5.7749322141788295E-2</v>
      </c>
      <c r="AS247" s="285">
        <v>5.7749322141788295E-2</v>
      </c>
      <c r="AT247" s="285">
        <v>5.7749322141788295E-2</v>
      </c>
      <c r="AU247" s="285">
        <v>5.7749322141788295E-2</v>
      </c>
      <c r="AV247" s="285">
        <v>5.7749322141788295E-2</v>
      </c>
      <c r="AW247" s="285">
        <v>5.7749322141788295E-2</v>
      </c>
      <c r="AX247" s="285">
        <v>5.7749322141788295E-2</v>
      </c>
      <c r="AY247" s="285">
        <v>5.7749322141788295E-2</v>
      </c>
      <c r="AZ247" s="285">
        <v>5.7749322141788295E-2</v>
      </c>
      <c r="BA247" s="285">
        <v>5.7749322141788295E-2</v>
      </c>
      <c r="BB247" s="286">
        <v>5.7749322141788295E-2</v>
      </c>
      <c r="BC247" s="286">
        <v>5.7749322141788295E-2</v>
      </c>
      <c r="BD247" s="286">
        <v>5.7749322141788295E-2</v>
      </c>
      <c r="BE247" s="286">
        <v>5.7749322141788295E-2</v>
      </c>
      <c r="BF247" s="286">
        <v>5.7749322141788295E-2</v>
      </c>
      <c r="BG247" s="286">
        <v>5.7749322141788295E-2</v>
      </c>
      <c r="BH247" s="286">
        <v>5.7749322141788295E-2</v>
      </c>
      <c r="BI247" s="286">
        <v>5.7749322141788295E-2</v>
      </c>
      <c r="BJ247" s="286">
        <v>5.7749322141788295E-2</v>
      </c>
      <c r="BK247" s="285">
        <v>5.7749322141788295E-2</v>
      </c>
      <c r="BL247" s="285">
        <v>5.7749322141788295E-2</v>
      </c>
      <c r="BM247" s="285">
        <v>5.7749322141788295E-2</v>
      </c>
      <c r="BN247" s="285">
        <v>5.7749322141788295E-2</v>
      </c>
      <c r="BO247" s="285">
        <v>5.7749322141788295E-2</v>
      </c>
      <c r="BP247" s="285">
        <v>5.7749322141788295E-2</v>
      </c>
      <c r="BQ247" s="285">
        <v>5.7749322141788295E-2</v>
      </c>
      <c r="BR247" s="285">
        <v>5.7749322141788295E-2</v>
      </c>
      <c r="BS247" s="285">
        <v>5.7749322141788295E-2</v>
      </c>
      <c r="BT247" s="160">
        <v>0.72025200574009995</v>
      </c>
      <c r="BU247" s="160">
        <v>0.72077777188992875</v>
      </c>
      <c r="BV247" s="160">
        <v>0.72162288667983376</v>
      </c>
      <c r="BW247" s="160">
        <v>0.72279763077105375</v>
      </c>
      <c r="BX247" s="160">
        <v>0.72413901526905833</v>
      </c>
      <c r="BY247" s="160">
        <v>0.72536612436083947</v>
      </c>
      <c r="BZ247" s="160">
        <v>0.72628098027165311</v>
      </c>
      <c r="CA247" s="160">
        <v>0.72686430085229736</v>
      </c>
      <c r="CB247" s="160">
        <v>0.72719999999999996</v>
      </c>
      <c r="CC247" s="159">
        <v>0.72378008610149946</v>
      </c>
      <c r="CD247" s="159">
        <v>0.73166657834893245</v>
      </c>
      <c r="CE247" s="159">
        <v>0.74434330019750716</v>
      </c>
      <c r="CF247" s="159">
        <v>0.76196446156580744</v>
      </c>
      <c r="CG247" s="159">
        <v>0.78208522903587496</v>
      </c>
      <c r="CH247" s="159">
        <v>0.80049186541259199</v>
      </c>
      <c r="CI247" s="159">
        <v>0.81421470407479868</v>
      </c>
      <c r="CJ247" s="159">
        <v>0.82296451278446048</v>
      </c>
      <c r="CK247" s="159">
        <v>0.82799999999999996</v>
      </c>
      <c r="CL247" s="160">
        <v>0.72756017220299896</v>
      </c>
      <c r="CM247" s="160">
        <v>0.74333315669786504</v>
      </c>
      <c r="CN247" s="160">
        <v>0.76868660039501435</v>
      </c>
      <c r="CO247" s="160">
        <v>0.80392892313161468</v>
      </c>
      <c r="CP247" s="160">
        <v>0.84417045807175017</v>
      </c>
      <c r="CQ247" s="160">
        <v>0.88098373082518389</v>
      </c>
      <c r="CR247" s="160">
        <v>0.90842940814959761</v>
      </c>
      <c r="CS247" s="160">
        <v>0.92592902556892098</v>
      </c>
      <c r="CT247" s="160">
        <v>0.93599999999999994</v>
      </c>
      <c r="CU247" s="159">
        <v>0.73008022960399865</v>
      </c>
      <c r="CV247" s="159">
        <v>0.75111087559715328</v>
      </c>
      <c r="CW247" s="159">
        <v>0.78491546719335237</v>
      </c>
      <c r="CX247" s="159">
        <v>0.83190523084215307</v>
      </c>
      <c r="CY247" s="159">
        <v>0.8855606107623335</v>
      </c>
      <c r="CZ247" s="159">
        <v>0.93464497443357852</v>
      </c>
      <c r="DA247" s="159">
        <v>0.97123921086613019</v>
      </c>
      <c r="DB247" s="159">
        <v>0.99457203409189476</v>
      </c>
      <c r="DC247" s="159">
        <v>1.008</v>
      </c>
    </row>
    <row r="248" spans="1:107">
      <c r="A248" s="293" t="s">
        <v>554</v>
      </c>
      <c r="B248" s="293" t="s">
        <v>553</v>
      </c>
      <c r="C248" s="292" t="s">
        <v>552</v>
      </c>
      <c r="D248" s="292" t="s">
        <v>427</v>
      </c>
      <c r="E248" s="158">
        <v>0.68</v>
      </c>
      <c r="F248" s="155">
        <v>0.56299999999999994</v>
      </c>
      <c r="G248" s="157">
        <v>100</v>
      </c>
      <c r="H248" s="155">
        <v>0.10840087212788634</v>
      </c>
      <c r="I248" s="290"/>
      <c r="J248" s="156">
        <v>1</v>
      </c>
      <c r="K248" s="155">
        <v>8.9749545599999994E-2</v>
      </c>
      <c r="L248" s="155">
        <v>6.1029691008E-2</v>
      </c>
      <c r="M248" s="290"/>
      <c r="N248" s="294"/>
      <c r="O248" s="290"/>
      <c r="P248" s="286">
        <v>5.8022006042697375E-4</v>
      </c>
      <c r="Q248" s="153">
        <v>5.0580220060426978E-2</v>
      </c>
      <c r="R248" s="153">
        <v>0.25058022006042696</v>
      </c>
      <c r="S248" s="153">
        <v>0.50058022006042702</v>
      </c>
      <c r="T248" s="290"/>
      <c r="U248" s="154">
        <v>5.8022006042697375E-4</v>
      </c>
      <c r="V248" s="153">
        <v>3.4813203625618422E-4</v>
      </c>
      <c r="W248" s="153">
        <v>2.3208802417078951E-4</v>
      </c>
      <c r="X248" s="153">
        <v>1.1604401208539475E-4</v>
      </c>
      <c r="Y248" s="290"/>
      <c r="Z248" s="154">
        <v>0.68</v>
      </c>
      <c r="AA248" s="153">
        <v>0.68</v>
      </c>
      <c r="AB248" s="153">
        <v>0.68</v>
      </c>
      <c r="AC248" s="153">
        <v>0.68</v>
      </c>
      <c r="AD248" s="153">
        <v>0.68</v>
      </c>
      <c r="AE248" s="153">
        <v>0.68</v>
      </c>
      <c r="AF248" s="153">
        <v>0.68</v>
      </c>
      <c r="AG248" s="290"/>
      <c r="AH248" s="289">
        <v>153</v>
      </c>
      <c r="AI248" s="288" t="s">
        <v>1095</v>
      </c>
      <c r="AJ248" s="286">
        <v>5.8022006042697375E-4</v>
      </c>
      <c r="AK248" s="286">
        <v>5.8022006042697375E-4</v>
      </c>
      <c r="AL248" s="286">
        <v>5.8022006042697375E-4</v>
      </c>
      <c r="AM248" s="286">
        <v>5.8022006042697375E-4</v>
      </c>
      <c r="AN248" s="286">
        <v>5.8022006042697375E-4</v>
      </c>
      <c r="AO248" s="286">
        <v>5.8022006042697375E-4</v>
      </c>
      <c r="AP248" s="286">
        <v>5.8022006042697375E-4</v>
      </c>
      <c r="AQ248" s="286">
        <v>5.8022006042697375E-4</v>
      </c>
      <c r="AR248" s="286">
        <v>5.8022006042697375E-4</v>
      </c>
      <c r="AS248" s="285">
        <v>5.8022006042697375E-4</v>
      </c>
      <c r="AT248" s="285">
        <v>5.8022006042697375E-4</v>
      </c>
      <c r="AU248" s="285">
        <v>5.8022006042697375E-4</v>
      </c>
      <c r="AV248" s="285">
        <v>5.8022006042697375E-4</v>
      </c>
      <c r="AW248" s="285">
        <v>5.8022006042697375E-4</v>
      </c>
      <c r="AX248" s="285">
        <v>5.8022006042697375E-4</v>
      </c>
      <c r="AY248" s="285">
        <v>5.8022006042697375E-4</v>
      </c>
      <c r="AZ248" s="285">
        <v>5.8022006042697375E-4</v>
      </c>
      <c r="BA248" s="285">
        <v>5.8022006042697375E-4</v>
      </c>
      <c r="BB248" s="286">
        <v>5.8022006042697375E-4</v>
      </c>
      <c r="BC248" s="286">
        <v>5.8022006042697375E-4</v>
      </c>
      <c r="BD248" s="286">
        <v>5.8022006042697375E-4</v>
      </c>
      <c r="BE248" s="286">
        <v>5.8022006042697375E-4</v>
      </c>
      <c r="BF248" s="286">
        <v>5.8022006042697375E-4</v>
      </c>
      <c r="BG248" s="286">
        <v>5.8022006042697375E-4</v>
      </c>
      <c r="BH248" s="286">
        <v>5.8022006042697375E-4</v>
      </c>
      <c r="BI248" s="286">
        <v>5.8022006042697375E-4</v>
      </c>
      <c r="BJ248" s="286">
        <v>5.8022006042697375E-4</v>
      </c>
      <c r="BK248" s="285">
        <v>5.8022006042697375E-4</v>
      </c>
      <c r="BL248" s="285">
        <v>5.8022006042697375E-4</v>
      </c>
      <c r="BM248" s="285">
        <v>5.8022006042697375E-4</v>
      </c>
      <c r="BN248" s="285">
        <v>5.8022006042697375E-4</v>
      </c>
      <c r="BO248" s="285">
        <v>5.8022006042697375E-4</v>
      </c>
      <c r="BP248" s="285">
        <v>5.8022006042697375E-4</v>
      </c>
      <c r="BQ248" s="285">
        <v>5.8022006042697375E-4</v>
      </c>
      <c r="BR248" s="285">
        <v>5.8022006042697375E-4</v>
      </c>
      <c r="BS248" s="285">
        <v>5.8022006042697375E-4</v>
      </c>
      <c r="BT248" s="160">
        <v>0.6802380054212056</v>
      </c>
      <c r="BU248" s="160">
        <v>0.68073456234048835</v>
      </c>
      <c r="BV248" s="160">
        <v>0.68153272630873196</v>
      </c>
      <c r="BW248" s="160">
        <v>0.68264220683932864</v>
      </c>
      <c r="BX248" s="160">
        <v>0.68390906997633294</v>
      </c>
      <c r="BY248" s="160">
        <v>0.6850680063407929</v>
      </c>
      <c r="BZ248" s="160">
        <v>0.68593203692322802</v>
      </c>
      <c r="CA248" s="160">
        <v>0.68648295080494759</v>
      </c>
      <c r="CB248" s="160">
        <v>0.68680000000000008</v>
      </c>
      <c r="CC248" s="159">
        <v>0.68357008131808294</v>
      </c>
      <c r="CD248" s="159">
        <v>0.69101843510732508</v>
      </c>
      <c r="CE248" s="159">
        <v>0.70299089463097908</v>
      </c>
      <c r="CF248" s="159">
        <v>0.7196331025899293</v>
      </c>
      <c r="CG248" s="159">
        <v>0.73863604964499308</v>
      </c>
      <c r="CH248" s="159">
        <v>0.7560200951118925</v>
      </c>
      <c r="CI248" s="159">
        <v>0.76898055384842112</v>
      </c>
      <c r="CJ248" s="159">
        <v>0.77724426207421282</v>
      </c>
      <c r="CK248" s="159">
        <v>0.78200000000000003</v>
      </c>
      <c r="CL248" s="160">
        <v>0.68714016263616584</v>
      </c>
      <c r="CM248" s="160">
        <v>0.70203687021465033</v>
      </c>
      <c r="CN248" s="160">
        <v>0.725981789261958</v>
      </c>
      <c r="CO248" s="160">
        <v>0.75926620517985843</v>
      </c>
      <c r="CP248" s="160">
        <v>0.79727209928998632</v>
      </c>
      <c r="CQ248" s="160">
        <v>0.83204019022378484</v>
      </c>
      <c r="CR248" s="160">
        <v>0.85796110769684231</v>
      </c>
      <c r="CS248" s="160">
        <v>0.87448852414842548</v>
      </c>
      <c r="CT248" s="160">
        <v>0.88400000000000012</v>
      </c>
      <c r="CU248" s="159">
        <v>0.68952021684822107</v>
      </c>
      <c r="CV248" s="159">
        <v>0.70938249361953376</v>
      </c>
      <c r="CW248" s="159">
        <v>0.74130905234927735</v>
      </c>
      <c r="CX248" s="159">
        <v>0.78568827357314464</v>
      </c>
      <c r="CY248" s="159">
        <v>0.83636279905331512</v>
      </c>
      <c r="CZ248" s="159">
        <v>0.88272025363171314</v>
      </c>
      <c r="DA248" s="159">
        <v>0.9172814769291231</v>
      </c>
      <c r="DB248" s="159">
        <v>0.93931803219790067</v>
      </c>
      <c r="DC248" s="159">
        <v>0.95199999999999996</v>
      </c>
    </row>
    <row r="249" spans="1:107">
      <c r="A249" s="293" t="s">
        <v>551</v>
      </c>
      <c r="B249" s="293" t="s">
        <v>550</v>
      </c>
      <c r="C249" s="292" t="s">
        <v>549</v>
      </c>
      <c r="D249" s="292" t="s">
        <v>427</v>
      </c>
      <c r="E249" s="158">
        <v>0.72</v>
      </c>
      <c r="F249" s="155">
        <v>0.56299999999999994</v>
      </c>
      <c r="G249" s="157">
        <v>100</v>
      </c>
      <c r="H249" s="155">
        <v>4.862033008880994E-3</v>
      </c>
      <c r="I249" s="290"/>
      <c r="J249" s="156">
        <v>1</v>
      </c>
      <c r="K249" s="155">
        <v>3.8018396999999998E-3</v>
      </c>
      <c r="L249" s="155">
        <v>2.7373245839999996E-3</v>
      </c>
      <c r="M249" s="290"/>
      <c r="N249" s="294"/>
      <c r="O249" s="290"/>
      <c r="P249" s="286">
        <v>2.6024228687779634E-5</v>
      </c>
      <c r="Q249" s="153">
        <v>5.0026024228687779E-2</v>
      </c>
      <c r="R249" s="153">
        <v>0.2500260242286878</v>
      </c>
      <c r="S249" s="153">
        <v>0.5000260242286878</v>
      </c>
      <c r="T249" s="290"/>
      <c r="U249" s="154">
        <v>2.6024228687779634E-5</v>
      </c>
      <c r="V249" s="153">
        <v>1.561453721266778E-5</v>
      </c>
      <c r="W249" s="153">
        <v>1.0409691475111854E-5</v>
      </c>
      <c r="X249" s="153">
        <v>5.2048457375559271E-6</v>
      </c>
      <c r="Y249" s="290"/>
      <c r="Z249" s="154">
        <v>0.72</v>
      </c>
      <c r="AA249" s="153">
        <v>0.72</v>
      </c>
      <c r="AB249" s="153">
        <v>0.72</v>
      </c>
      <c r="AC249" s="153">
        <v>0.72</v>
      </c>
      <c r="AD249" s="153">
        <v>0.72</v>
      </c>
      <c r="AE249" s="153">
        <v>0.72</v>
      </c>
      <c r="AF249" s="153">
        <v>0.72</v>
      </c>
      <c r="AG249" s="290"/>
      <c r="AH249" s="289">
        <v>154</v>
      </c>
      <c r="AI249" s="288" t="s">
        <v>1096</v>
      </c>
      <c r="AJ249" s="286">
        <v>2.6024228687779634E-5</v>
      </c>
      <c r="AK249" s="286">
        <v>2.6024228687779634E-5</v>
      </c>
      <c r="AL249" s="286">
        <v>2.6024228687779634E-5</v>
      </c>
      <c r="AM249" s="286">
        <v>2.6024228687779634E-5</v>
      </c>
      <c r="AN249" s="286">
        <v>2.6024228687779634E-5</v>
      </c>
      <c r="AO249" s="286">
        <v>2.6024228687779634E-5</v>
      </c>
      <c r="AP249" s="286">
        <v>2.6024228687779634E-5</v>
      </c>
      <c r="AQ249" s="286">
        <v>2.6024228687779634E-5</v>
      </c>
      <c r="AR249" s="286">
        <v>2.6024228687779634E-5</v>
      </c>
      <c r="AS249" s="285">
        <v>2.6024228687779634E-5</v>
      </c>
      <c r="AT249" s="285">
        <v>2.6024228687779634E-5</v>
      </c>
      <c r="AU249" s="285">
        <v>2.6024228687779634E-5</v>
      </c>
      <c r="AV249" s="285">
        <v>2.6024228687779634E-5</v>
      </c>
      <c r="AW249" s="285">
        <v>2.6024228687779634E-5</v>
      </c>
      <c r="AX249" s="285">
        <v>2.6024228687779634E-5</v>
      </c>
      <c r="AY249" s="285">
        <v>2.6024228687779634E-5</v>
      </c>
      <c r="AZ249" s="285">
        <v>2.6024228687779634E-5</v>
      </c>
      <c r="BA249" s="285">
        <v>2.6024228687779634E-5</v>
      </c>
      <c r="BB249" s="286">
        <v>2.6024228687779634E-5</v>
      </c>
      <c r="BC249" s="286">
        <v>2.6024228687779634E-5</v>
      </c>
      <c r="BD249" s="286">
        <v>2.6024228687779634E-5</v>
      </c>
      <c r="BE249" s="286">
        <v>2.6024228687779634E-5</v>
      </c>
      <c r="BF249" s="286">
        <v>2.6024228687779634E-5</v>
      </c>
      <c r="BG249" s="286">
        <v>2.6024228687779634E-5</v>
      </c>
      <c r="BH249" s="286">
        <v>2.6024228687779634E-5</v>
      </c>
      <c r="BI249" s="286">
        <v>2.6024228687779634E-5</v>
      </c>
      <c r="BJ249" s="286">
        <v>2.6024228687779634E-5</v>
      </c>
      <c r="BK249" s="285">
        <v>2.6024228687779634E-5</v>
      </c>
      <c r="BL249" s="285">
        <v>2.6024228687779634E-5</v>
      </c>
      <c r="BM249" s="285">
        <v>2.6024228687779634E-5</v>
      </c>
      <c r="BN249" s="285">
        <v>2.6024228687779634E-5</v>
      </c>
      <c r="BO249" s="285">
        <v>2.6024228687779634E-5</v>
      </c>
      <c r="BP249" s="285">
        <v>2.6024228687779634E-5</v>
      </c>
      <c r="BQ249" s="285">
        <v>2.6024228687779634E-5</v>
      </c>
      <c r="BR249" s="285">
        <v>2.6024228687779634E-5</v>
      </c>
      <c r="BS249" s="285">
        <v>2.6024228687779634E-5</v>
      </c>
      <c r="BT249" s="160">
        <v>0.72025200574009995</v>
      </c>
      <c r="BU249" s="160">
        <v>0.72077777188992875</v>
      </c>
      <c r="BV249" s="160">
        <v>0.72162288667983376</v>
      </c>
      <c r="BW249" s="160">
        <v>0.72279763077105375</v>
      </c>
      <c r="BX249" s="160">
        <v>0.72413901526905833</v>
      </c>
      <c r="BY249" s="160">
        <v>0.72536612436083947</v>
      </c>
      <c r="BZ249" s="160">
        <v>0.72628098027165311</v>
      </c>
      <c r="CA249" s="160">
        <v>0.72686430085229736</v>
      </c>
      <c r="CB249" s="160">
        <v>0.72719999999999996</v>
      </c>
      <c r="CC249" s="159">
        <v>0.72378008610149946</v>
      </c>
      <c r="CD249" s="159">
        <v>0.73166657834893245</v>
      </c>
      <c r="CE249" s="159">
        <v>0.74434330019750716</v>
      </c>
      <c r="CF249" s="159">
        <v>0.76196446156580744</v>
      </c>
      <c r="CG249" s="159">
        <v>0.78208522903587496</v>
      </c>
      <c r="CH249" s="159">
        <v>0.80049186541259199</v>
      </c>
      <c r="CI249" s="159">
        <v>0.81421470407479868</v>
      </c>
      <c r="CJ249" s="159">
        <v>0.82296451278446048</v>
      </c>
      <c r="CK249" s="159">
        <v>0.82799999999999996</v>
      </c>
      <c r="CL249" s="160">
        <v>0.72756017220299896</v>
      </c>
      <c r="CM249" s="160">
        <v>0.74333315669786504</v>
      </c>
      <c r="CN249" s="160">
        <v>0.76868660039501435</v>
      </c>
      <c r="CO249" s="160">
        <v>0.80392892313161468</v>
      </c>
      <c r="CP249" s="160">
        <v>0.84417045807175017</v>
      </c>
      <c r="CQ249" s="160">
        <v>0.88098373082518389</v>
      </c>
      <c r="CR249" s="160">
        <v>0.90842940814959761</v>
      </c>
      <c r="CS249" s="160">
        <v>0.92592902556892098</v>
      </c>
      <c r="CT249" s="160">
        <v>0.93599999999999994</v>
      </c>
      <c r="CU249" s="159">
        <v>0.73008022960399865</v>
      </c>
      <c r="CV249" s="159">
        <v>0.75111087559715328</v>
      </c>
      <c r="CW249" s="159">
        <v>0.78491546719335237</v>
      </c>
      <c r="CX249" s="159">
        <v>0.83190523084215307</v>
      </c>
      <c r="CY249" s="159">
        <v>0.8855606107623335</v>
      </c>
      <c r="CZ249" s="159">
        <v>0.93464497443357852</v>
      </c>
      <c r="DA249" s="159">
        <v>0.97123921086613019</v>
      </c>
      <c r="DB249" s="159">
        <v>0.99457203409189476</v>
      </c>
      <c r="DC249" s="159">
        <v>1.008</v>
      </c>
    </row>
    <row r="250" spans="1:107">
      <c r="A250" s="293" t="s">
        <v>548</v>
      </c>
      <c r="B250" s="293" t="s">
        <v>547</v>
      </c>
      <c r="C250" s="292" t="s">
        <v>546</v>
      </c>
      <c r="D250" s="292" t="s">
        <v>427</v>
      </c>
      <c r="E250" s="158">
        <v>0.76</v>
      </c>
      <c r="F250" s="155">
        <v>0.56299999999999994</v>
      </c>
      <c r="G250" s="157">
        <v>100</v>
      </c>
      <c r="H250" s="155">
        <v>0.33932931410301964</v>
      </c>
      <c r="I250" s="290"/>
      <c r="J250" s="156">
        <v>1</v>
      </c>
      <c r="K250" s="155">
        <v>0.25137158400000004</v>
      </c>
      <c r="L250" s="155">
        <v>0.19104240384000004</v>
      </c>
      <c r="M250" s="290"/>
      <c r="N250" s="294"/>
      <c r="O250" s="290"/>
      <c r="P250" s="286">
        <v>1.8162739032322635E-3</v>
      </c>
      <c r="Q250" s="153">
        <v>5.1816273903232263E-2</v>
      </c>
      <c r="R250" s="153">
        <v>0.25181627390323225</v>
      </c>
      <c r="S250" s="153">
        <v>0.50181627390323225</v>
      </c>
      <c r="T250" s="290"/>
      <c r="U250" s="154">
        <v>1.8162739032322635E-3</v>
      </c>
      <c r="V250" s="153">
        <v>1.0897643419393581E-3</v>
      </c>
      <c r="W250" s="153">
        <v>7.2650956129290546E-4</v>
      </c>
      <c r="X250" s="153">
        <v>3.6325478064645273E-4</v>
      </c>
      <c r="Y250" s="290"/>
      <c r="Z250" s="154">
        <v>0.76</v>
      </c>
      <c r="AA250" s="153">
        <v>0.76</v>
      </c>
      <c r="AB250" s="153">
        <v>0.76</v>
      </c>
      <c r="AC250" s="153">
        <v>0.76</v>
      </c>
      <c r="AD250" s="153">
        <v>0.76</v>
      </c>
      <c r="AE250" s="153">
        <v>0.76</v>
      </c>
      <c r="AF250" s="153">
        <v>0.76</v>
      </c>
      <c r="AG250" s="290"/>
      <c r="AH250" s="289">
        <v>155</v>
      </c>
      <c r="AI250" s="288" t="s">
        <v>1097</v>
      </c>
      <c r="AJ250" s="286">
        <v>1.8162739032322635E-3</v>
      </c>
      <c r="AK250" s="286">
        <v>1.8162739032322635E-3</v>
      </c>
      <c r="AL250" s="286">
        <v>1.8162739032322635E-3</v>
      </c>
      <c r="AM250" s="286">
        <v>1.8162739032322635E-3</v>
      </c>
      <c r="AN250" s="286">
        <v>1.8162739032322635E-3</v>
      </c>
      <c r="AO250" s="286">
        <v>1.8162739032322635E-3</v>
      </c>
      <c r="AP250" s="286">
        <v>1.8162739032322635E-3</v>
      </c>
      <c r="AQ250" s="286">
        <v>1.8162739032322635E-3</v>
      </c>
      <c r="AR250" s="286">
        <v>1.8162739032322635E-3</v>
      </c>
      <c r="AS250" s="285">
        <v>1.8162739032322635E-3</v>
      </c>
      <c r="AT250" s="285">
        <v>1.8162739032322635E-3</v>
      </c>
      <c r="AU250" s="285">
        <v>1.8162739032322635E-3</v>
      </c>
      <c r="AV250" s="285">
        <v>1.8162739032322635E-3</v>
      </c>
      <c r="AW250" s="285">
        <v>1.8162739032322635E-3</v>
      </c>
      <c r="AX250" s="285">
        <v>1.8162739032322635E-3</v>
      </c>
      <c r="AY250" s="285">
        <v>1.8162739032322635E-3</v>
      </c>
      <c r="AZ250" s="285">
        <v>1.8162739032322635E-3</v>
      </c>
      <c r="BA250" s="285">
        <v>1.8162739032322635E-3</v>
      </c>
      <c r="BB250" s="286">
        <v>1.8162739032322635E-3</v>
      </c>
      <c r="BC250" s="286">
        <v>1.8162739032322635E-3</v>
      </c>
      <c r="BD250" s="286">
        <v>1.8162739032322635E-3</v>
      </c>
      <c r="BE250" s="286">
        <v>1.8162739032322635E-3</v>
      </c>
      <c r="BF250" s="286">
        <v>1.8162739032322635E-3</v>
      </c>
      <c r="BG250" s="286">
        <v>1.8162739032322635E-3</v>
      </c>
      <c r="BH250" s="286">
        <v>1.8162739032322635E-3</v>
      </c>
      <c r="BI250" s="286">
        <v>1.8162739032322635E-3</v>
      </c>
      <c r="BJ250" s="286">
        <v>1.8162739032322635E-3</v>
      </c>
      <c r="BK250" s="285">
        <v>1.8162739032322635E-3</v>
      </c>
      <c r="BL250" s="285">
        <v>1.8162739032322635E-3</v>
      </c>
      <c r="BM250" s="285">
        <v>1.8162739032322635E-3</v>
      </c>
      <c r="BN250" s="285">
        <v>1.8162739032322635E-3</v>
      </c>
      <c r="BO250" s="285">
        <v>1.8162739032322635E-3</v>
      </c>
      <c r="BP250" s="285">
        <v>1.8162739032322635E-3</v>
      </c>
      <c r="BQ250" s="285">
        <v>1.8162739032322635E-3</v>
      </c>
      <c r="BR250" s="285">
        <v>1.8162739032322635E-3</v>
      </c>
      <c r="BS250" s="285">
        <v>1.8162739032322635E-3</v>
      </c>
      <c r="BT250" s="160">
        <v>0.76026600605899441</v>
      </c>
      <c r="BU250" s="160">
        <v>0.76082098143936938</v>
      </c>
      <c r="BV250" s="160">
        <v>0.76171304705093568</v>
      </c>
      <c r="BW250" s="160">
        <v>0.76295305470277908</v>
      </c>
      <c r="BX250" s="160">
        <v>0.76436896056178383</v>
      </c>
      <c r="BY250" s="160">
        <v>0.76566424238088615</v>
      </c>
      <c r="BZ250" s="160">
        <v>0.76662992362007842</v>
      </c>
      <c r="CA250" s="160">
        <v>0.76724565089964725</v>
      </c>
      <c r="CB250" s="160">
        <v>0.76760000000000006</v>
      </c>
      <c r="CC250" s="159">
        <v>0.76399009088491621</v>
      </c>
      <c r="CD250" s="159">
        <v>0.77231472159053982</v>
      </c>
      <c r="CE250" s="159">
        <v>0.78569570576403536</v>
      </c>
      <c r="CF250" s="159">
        <v>0.80429582054168558</v>
      </c>
      <c r="CG250" s="159">
        <v>0.82553440842675696</v>
      </c>
      <c r="CH250" s="159">
        <v>0.84496363571329147</v>
      </c>
      <c r="CI250" s="159">
        <v>0.85944885430117646</v>
      </c>
      <c r="CJ250" s="159">
        <v>0.86868476349470836</v>
      </c>
      <c r="CK250" s="159">
        <v>0.87399999999999989</v>
      </c>
      <c r="CL250" s="160">
        <v>0.76798018176983229</v>
      </c>
      <c r="CM250" s="160">
        <v>0.78462944318107974</v>
      </c>
      <c r="CN250" s="160">
        <v>0.81139141152807071</v>
      </c>
      <c r="CO250" s="160">
        <v>0.84859164108337104</v>
      </c>
      <c r="CP250" s="160">
        <v>0.89106881685351402</v>
      </c>
      <c r="CQ250" s="160">
        <v>0.92992727142658305</v>
      </c>
      <c r="CR250" s="160">
        <v>0.95889770860235302</v>
      </c>
      <c r="CS250" s="160">
        <v>0.9773695269894167</v>
      </c>
      <c r="CT250" s="160">
        <v>0.9880000000000001</v>
      </c>
      <c r="CU250" s="159">
        <v>0.77064024235977646</v>
      </c>
      <c r="CV250" s="159">
        <v>0.79283925757477292</v>
      </c>
      <c r="CW250" s="159">
        <v>0.8285218820374276</v>
      </c>
      <c r="CX250" s="159">
        <v>0.87812218811116161</v>
      </c>
      <c r="CY250" s="159">
        <v>0.9347584224713521</v>
      </c>
      <c r="CZ250" s="159">
        <v>0.98656969523544402</v>
      </c>
      <c r="DA250" s="159">
        <v>1.0251969448031375</v>
      </c>
      <c r="DB250" s="159">
        <v>1.0498260359858889</v>
      </c>
      <c r="DC250" s="159">
        <v>1.0639999999999998</v>
      </c>
    </row>
    <row r="251" spans="1:107">
      <c r="A251" s="166" t="s">
        <v>545</v>
      </c>
      <c r="B251" s="166" t="s">
        <v>544</v>
      </c>
      <c r="C251" s="165" t="s">
        <v>543</v>
      </c>
      <c r="D251" s="165" t="s">
        <v>427</v>
      </c>
      <c r="E251" s="143">
        <v>0.6</v>
      </c>
      <c r="F251" s="145">
        <v>0.56299999999999994</v>
      </c>
      <c r="G251" s="144">
        <v>100</v>
      </c>
      <c r="H251" s="145">
        <v>0</v>
      </c>
      <c r="I251" s="161"/>
      <c r="J251" s="146">
        <v>1</v>
      </c>
      <c r="K251" s="145">
        <v>0</v>
      </c>
      <c r="L251" s="145">
        <v>0</v>
      </c>
      <c r="M251" s="161"/>
      <c r="N251" s="161"/>
      <c r="O251" s="161"/>
      <c r="P251" s="164">
        <v>0</v>
      </c>
      <c r="Q251" s="162">
        <v>0.05</v>
      </c>
      <c r="R251" s="162">
        <v>0.25</v>
      </c>
      <c r="S251" s="162">
        <v>0.5</v>
      </c>
      <c r="T251" s="161"/>
      <c r="U251" s="163">
        <v>0</v>
      </c>
      <c r="V251" s="162">
        <v>0</v>
      </c>
      <c r="W251" s="162">
        <v>0</v>
      </c>
      <c r="X251" s="162">
        <v>0</v>
      </c>
      <c r="Y251" s="161"/>
      <c r="Z251" s="163">
        <v>0.7</v>
      </c>
      <c r="AA251" s="162">
        <v>0.7</v>
      </c>
      <c r="AB251" s="162">
        <v>0.7</v>
      </c>
      <c r="AC251" s="162">
        <v>0.7</v>
      </c>
      <c r="AD251" s="162">
        <v>0.7</v>
      </c>
      <c r="AE251" s="162">
        <v>0.7</v>
      </c>
      <c r="AF251" s="162">
        <v>0.7</v>
      </c>
      <c r="AG251" s="161"/>
      <c r="AH251" s="289">
        <v>156</v>
      </c>
      <c r="AI251" s="288" t="s">
        <v>1098</v>
      </c>
      <c r="AJ251" s="286">
        <v>1.8162739032322635E-3</v>
      </c>
      <c r="AK251" s="286">
        <v>1.8162739032322635E-3</v>
      </c>
      <c r="AL251" s="286">
        <v>1.8162739032322635E-3</v>
      </c>
      <c r="AM251" s="286">
        <v>1.8162739032322635E-3</v>
      </c>
      <c r="AN251" s="286">
        <v>1.8162739032322635E-3</v>
      </c>
      <c r="AO251" s="286">
        <v>1.8162739032322635E-3</v>
      </c>
      <c r="AP251" s="286">
        <v>1.8162739032322635E-3</v>
      </c>
      <c r="AQ251" s="286">
        <v>1.8162739032322635E-3</v>
      </c>
      <c r="AR251" s="286">
        <v>1.8162739032322635E-3</v>
      </c>
      <c r="AS251" s="285">
        <v>1.8162739032322635E-3</v>
      </c>
      <c r="AT251" s="285">
        <v>1.8162739032322635E-3</v>
      </c>
      <c r="AU251" s="285">
        <v>1.8162739032322635E-3</v>
      </c>
      <c r="AV251" s="285">
        <v>1.8162739032322635E-3</v>
      </c>
      <c r="AW251" s="285">
        <v>1.8162739032322635E-3</v>
      </c>
      <c r="AX251" s="285">
        <v>1.8162739032322635E-3</v>
      </c>
      <c r="AY251" s="285">
        <v>1.8162739032322635E-3</v>
      </c>
      <c r="AZ251" s="285">
        <v>1.8162739032322635E-3</v>
      </c>
      <c r="BA251" s="285">
        <v>1.8162739032322635E-3</v>
      </c>
      <c r="BB251" s="286">
        <v>1.8162739032322635E-3</v>
      </c>
      <c r="BC251" s="286">
        <v>1.8162739032322635E-3</v>
      </c>
      <c r="BD251" s="286">
        <v>1.8162739032322635E-3</v>
      </c>
      <c r="BE251" s="286">
        <v>1.8162739032322635E-3</v>
      </c>
      <c r="BF251" s="286">
        <v>1.8162739032322635E-3</v>
      </c>
      <c r="BG251" s="286">
        <v>1.8162739032322635E-3</v>
      </c>
      <c r="BH251" s="286">
        <v>1.8162739032322635E-3</v>
      </c>
      <c r="BI251" s="286">
        <v>1.8162739032322635E-3</v>
      </c>
      <c r="BJ251" s="286">
        <v>1.8162739032322635E-3</v>
      </c>
      <c r="BK251" s="285">
        <v>1.8162739032322635E-3</v>
      </c>
      <c r="BL251" s="285">
        <v>1.8162739032322635E-3</v>
      </c>
      <c r="BM251" s="285">
        <v>1.8162739032322635E-3</v>
      </c>
      <c r="BN251" s="285">
        <v>1.8162739032322635E-3</v>
      </c>
      <c r="BO251" s="285">
        <v>1.8162739032322635E-3</v>
      </c>
      <c r="BP251" s="285">
        <v>1.8162739032322635E-3</v>
      </c>
      <c r="BQ251" s="285">
        <v>1.8162739032322635E-3</v>
      </c>
      <c r="BR251" s="285">
        <v>1.8162739032322635E-3</v>
      </c>
      <c r="BS251" s="285">
        <v>1.8162739032322635E-3</v>
      </c>
      <c r="BT251" s="160">
        <v>0.70024500558065272</v>
      </c>
      <c r="BU251" s="160">
        <v>0.70075616711520849</v>
      </c>
      <c r="BV251" s="160">
        <v>0.70157780649428281</v>
      </c>
      <c r="BW251" s="160">
        <v>0.70271991880519113</v>
      </c>
      <c r="BX251" s="160">
        <v>0.70402404262269558</v>
      </c>
      <c r="BY251" s="160">
        <v>0.70521706535081619</v>
      </c>
      <c r="BZ251" s="160">
        <v>0.70610650859744051</v>
      </c>
      <c r="CA251" s="160">
        <v>0.70667362582862236</v>
      </c>
      <c r="CB251" s="160">
        <v>0.70699999999999996</v>
      </c>
      <c r="CC251" s="159">
        <v>0.70367508370979115</v>
      </c>
      <c r="CD251" s="159">
        <v>0.71134250672812871</v>
      </c>
      <c r="CE251" s="159">
        <v>0.72366709741424307</v>
      </c>
      <c r="CF251" s="159">
        <v>0.74079878207786831</v>
      </c>
      <c r="CG251" s="159">
        <v>0.76036063934043396</v>
      </c>
      <c r="CH251" s="159">
        <v>0.77825598026224219</v>
      </c>
      <c r="CI251" s="159">
        <v>0.79159762896160979</v>
      </c>
      <c r="CJ251" s="159">
        <v>0.80010438742933654</v>
      </c>
      <c r="CK251" s="159">
        <v>0.80499999999999994</v>
      </c>
      <c r="CL251" s="160">
        <v>0.70735016741958234</v>
      </c>
      <c r="CM251" s="160">
        <v>0.72268501345625757</v>
      </c>
      <c r="CN251" s="160">
        <v>0.74733419482848618</v>
      </c>
      <c r="CO251" s="160">
        <v>0.78159756415573645</v>
      </c>
      <c r="CP251" s="160">
        <v>0.82072127868086819</v>
      </c>
      <c r="CQ251" s="160">
        <v>0.85651196052448431</v>
      </c>
      <c r="CR251" s="160">
        <v>0.88319525792321985</v>
      </c>
      <c r="CS251" s="160">
        <v>0.90020877485867323</v>
      </c>
      <c r="CT251" s="160">
        <v>0.90999999999999992</v>
      </c>
      <c r="CU251" s="159">
        <v>0.70980022322610981</v>
      </c>
      <c r="CV251" s="159">
        <v>0.73024668460834341</v>
      </c>
      <c r="CW251" s="159">
        <v>0.7631122597713148</v>
      </c>
      <c r="CX251" s="159">
        <v>0.80879675220764879</v>
      </c>
      <c r="CY251" s="159">
        <v>0.8609617049078242</v>
      </c>
      <c r="CZ251" s="159">
        <v>0.90868261403264572</v>
      </c>
      <c r="DA251" s="159">
        <v>0.94426034389762659</v>
      </c>
      <c r="DB251" s="159">
        <v>0.96694503314489766</v>
      </c>
      <c r="DC251" s="159">
        <v>0.97999999999999987</v>
      </c>
    </row>
    <row r="252" spans="1:107">
      <c r="A252" s="293" t="s">
        <v>542</v>
      </c>
      <c r="B252" s="293" t="s">
        <v>541</v>
      </c>
      <c r="C252" s="292" t="s">
        <v>540</v>
      </c>
      <c r="D252" s="292" t="s">
        <v>426</v>
      </c>
      <c r="E252" s="158">
        <v>1</v>
      </c>
      <c r="F252" s="155">
        <v>1</v>
      </c>
      <c r="G252" s="157">
        <v>100</v>
      </c>
      <c r="H252" s="155">
        <v>7.8658203618</v>
      </c>
      <c r="I252" s="290"/>
      <c r="J252" s="156">
        <v>1</v>
      </c>
      <c r="K252" s="155">
        <v>7.8658203618</v>
      </c>
      <c r="L252" s="155">
        <v>7.8658203618</v>
      </c>
      <c r="M252" s="290"/>
      <c r="N252" s="290"/>
      <c r="O252" s="290"/>
      <c r="P252" s="286">
        <v>1</v>
      </c>
      <c r="Q252" s="153">
        <v>1</v>
      </c>
      <c r="R252" s="153">
        <v>1</v>
      </c>
      <c r="S252" s="153">
        <v>1</v>
      </c>
      <c r="T252" s="290"/>
      <c r="U252" s="154">
        <v>1</v>
      </c>
      <c r="V252" s="153">
        <v>0.6</v>
      </c>
      <c r="W252" s="153">
        <v>0.4</v>
      </c>
      <c r="X252" s="153">
        <v>0.2</v>
      </c>
      <c r="Y252" s="290"/>
      <c r="Z252" s="154">
        <v>1</v>
      </c>
      <c r="AA252" s="153">
        <v>1</v>
      </c>
      <c r="AB252" s="153">
        <v>1</v>
      </c>
      <c r="AC252" s="153">
        <v>1</v>
      </c>
      <c r="AD252" s="153">
        <v>1</v>
      </c>
      <c r="AE252" s="153">
        <v>1</v>
      </c>
      <c r="AF252" s="153">
        <v>1</v>
      </c>
      <c r="AG252" s="290"/>
      <c r="AH252" s="289">
        <v>157</v>
      </c>
      <c r="AI252" s="288" t="s">
        <v>1099</v>
      </c>
      <c r="AJ252" s="291">
        <v>1</v>
      </c>
      <c r="AK252" s="291">
        <v>1</v>
      </c>
      <c r="AL252" s="291">
        <v>1</v>
      </c>
      <c r="AM252" s="291">
        <v>1</v>
      </c>
      <c r="AN252" s="291">
        <v>1</v>
      </c>
      <c r="AO252" s="291">
        <v>1</v>
      </c>
      <c r="AP252" s="291">
        <v>1</v>
      </c>
      <c r="AQ252" s="291">
        <v>1</v>
      </c>
      <c r="AR252" s="291">
        <v>1</v>
      </c>
      <c r="AS252" s="291">
        <v>1</v>
      </c>
      <c r="AT252" s="291">
        <v>1</v>
      </c>
      <c r="AU252" s="291">
        <v>1</v>
      </c>
      <c r="AV252" s="291">
        <v>1</v>
      </c>
      <c r="AW252" s="291">
        <v>1</v>
      </c>
      <c r="AX252" s="291">
        <v>1</v>
      </c>
      <c r="AY252" s="291">
        <v>1</v>
      </c>
      <c r="AZ252" s="291">
        <v>1</v>
      </c>
      <c r="BA252" s="291">
        <v>1</v>
      </c>
      <c r="BB252" s="291">
        <v>1</v>
      </c>
      <c r="BC252" s="291">
        <v>1</v>
      </c>
      <c r="BD252" s="291">
        <v>1</v>
      </c>
      <c r="BE252" s="291">
        <v>1</v>
      </c>
      <c r="BF252" s="291">
        <v>1</v>
      </c>
      <c r="BG252" s="291">
        <v>1</v>
      </c>
      <c r="BH252" s="291">
        <v>1</v>
      </c>
      <c r="BI252" s="291">
        <v>1</v>
      </c>
      <c r="BJ252" s="291">
        <v>1</v>
      </c>
      <c r="BK252" s="291">
        <v>1</v>
      </c>
      <c r="BL252" s="291">
        <v>1</v>
      </c>
      <c r="BM252" s="291">
        <v>1</v>
      </c>
      <c r="BN252" s="291">
        <v>1</v>
      </c>
      <c r="BO252" s="291">
        <v>1</v>
      </c>
      <c r="BP252" s="291">
        <v>1</v>
      </c>
      <c r="BQ252" s="291">
        <v>1</v>
      </c>
      <c r="BR252" s="291">
        <v>1</v>
      </c>
      <c r="BS252" s="291">
        <v>1</v>
      </c>
      <c r="BT252" s="291">
        <v>1</v>
      </c>
      <c r="BU252" s="291">
        <v>1</v>
      </c>
      <c r="BV252" s="291">
        <v>1</v>
      </c>
      <c r="BW252" s="291">
        <v>1</v>
      </c>
      <c r="BX252" s="291">
        <v>1</v>
      </c>
      <c r="BY252" s="291">
        <v>1</v>
      </c>
      <c r="BZ252" s="291">
        <v>1</v>
      </c>
      <c r="CA252" s="291">
        <v>1</v>
      </c>
      <c r="CB252" s="291">
        <v>1</v>
      </c>
      <c r="CC252" s="291">
        <v>1</v>
      </c>
      <c r="CD252" s="291">
        <v>1</v>
      </c>
      <c r="CE252" s="291">
        <v>1</v>
      </c>
      <c r="CF252" s="291">
        <v>1</v>
      </c>
      <c r="CG252" s="291">
        <v>1</v>
      </c>
      <c r="CH252" s="291">
        <v>1</v>
      </c>
      <c r="CI252" s="291">
        <v>1</v>
      </c>
      <c r="CJ252" s="291">
        <v>1</v>
      </c>
      <c r="CK252" s="291">
        <v>1</v>
      </c>
      <c r="CL252" s="291">
        <v>1</v>
      </c>
      <c r="CM252" s="291">
        <v>1</v>
      </c>
      <c r="CN252" s="291">
        <v>1</v>
      </c>
      <c r="CO252" s="291">
        <v>1</v>
      </c>
      <c r="CP252" s="291">
        <v>1</v>
      </c>
      <c r="CQ252" s="291">
        <v>1</v>
      </c>
      <c r="CR252" s="291">
        <v>1</v>
      </c>
      <c r="CS252" s="291">
        <v>1</v>
      </c>
      <c r="CT252" s="291">
        <v>1</v>
      </c>
      <c r="CU252" s="291">
        <v>1</v>
      </c>
      <c r="CV252" s="291">
        <v>1</v>
      </c>
      <c r="CW252" s="291">
        <v>1</v>
      </c>
      <c r="CX252" s="291">
        <v>1</v>
      </c>
      <c r="CY252" s="291">
        <v>1</v>
      </c>
      <c r="CZ252" s="291">
        <v>1</v>
      </c>
      <c r="DA252" s="291">
        <v>1</v>
      </c>
      <c r="DB252" s="291">
        <v>1</v>
      </c>
      <c r="DC252" s="291">
        <v>1</v>
      </c>
    </row>
    <row r="253" spans="1:107">
      <c r="A253" s="290" t="s">
        <v>387</v>
      </c>
      <c r="B253" s="290"/>
      <c r="C253" s="290"/>
      <c r="D253" s="290"/>
      <c r="E253" s="290"/>
      <c r="F253" s="290"/>
      <c r="G253" s="290"/>
      <c r="H253" s="290"/>
      <c r="I253" s="290"/>
      <c r="J253" s="290"/>
      <c r="K253" s="290"/>
      <c r="L253" s="290"/>
      <c r="M253" s="290"/>
      <c r="N253" s="290"/>
      <c r="O253" s="290"/>
      <c r="P253" s="289" t="s">
        <v>403</v>
      </c>
      <c r="Q253" s="290"/>
      <c r="R253" s="290"/>
      <c r="S253" s="290"/>
      <c r="T253" s="290"/>
      <c r="U253" s="289" t="s">
        <v>403</v>
      </c>
      <c r="V253" s="290"/>
      <c r="W253" s="290"/>
      <c r="X253" s="290"/>
      <c r="Y253" s="290"/>
      <c r="Z253" s="290"/>
      <c r="AA253" s="290"/>
      <c r="AB253" s="290"/>
      <c r="AC253" s="290"/>
      <c r="AD253" s="290"/>
      <c r="AE253" s="290"/>
      <c r="AF253" s="290"/>
      <c r="AG253" s="290"/>
      <c r="AH253" s="289">
        <v>158</v>
      </c>
      <c r="AI253" s="288" t="s">
        <v>403</v>
      </c>
      <c r="AS253" s="152"/>
      <c r="AT253" s="152"/>
      <c r="AU253" s="152"/>
      <c r="AV253" s="152"/>
      <c r="AW253" s="152"/>
      <c r="AX253" s="152"/>
      <c r="AY253" s="152"/>
      <c r="AZ253" s="152"/>
      <c r="BA253" s="152"/>
      <c r="BK253" s="152"/>
      <c r="BL253" s="152"/>
      <c r="BM253" s="152"/>
      <c r="BN253" s="152"/>
      <c r="BO253" s="152"/>
      <c r="BP253" s="152"/>
      <c r="BQ253" s="152"/>
      <c r="BR253" s="152"/>
      <c r="BS253" s="152"/>
    </row>
    <row r="254" spans="1:107" s="147" customFormat="1" ht="14">
      <c r="A254" s="149"/>
      <c r="B254" s="151"/>
      <c r="C254" s="149"/>
      <c r="D254" s="149"/>
      <c r="E254" s="149"/>
      <c r="F254" s="149"/>
      <c r="G254" s="149"/>
      <c r="H254" s="149"/>
      <c r="I254" s="149"/>
      <c r="J254" s="149" t="s">
        <v>78</v>
      </c>
      <c r="K254" s="150">
        <v>149</v>
      </c>
      <c r="L254" s="149">
        <v>131</v>
      </c>
      <c r="M254" s="149"/>
      <c r="N254" s="149"/>
      <c r="O254" s="149"/>
      <c r="P254" s="149"/>
      <c r="Q254" s="149"/>
      <c r="R254" s="149"/>
      <c r="S254" s="149"/>
      <c r="T254" s="149"/>
      <c r="U254" s="149"/>
      <c r="V254" s="149"/>
      <c r="W254" s="149"/>
      <c r="X254" s="149"/>
      <c r="Y254" s="149"/>
      <c r="Z254" s="149"/>
      <c r="AA254" s="149"/>
      <c r="AB254" s="149"/>
      <c r="AC254" s="149"/>
      <c r="AD254" s="149"/>
      <c r="AE254" s="149"/>
      <c r="AF254" s="149"/>
      <c r="AG254" s="149"/>
      <c r="AH254" s="149">
        <v>159</v>
      </c>
      <c r="AI254" s="148"/>
    </row>
    <row r="255" spans="1:107">
      <c r="G255" s="389" t="s">
        <v>1022</v>
      </c>
      <c r="H255" s="389"/>
      <c r="I255" s="389"/>
      <c r="J255" s="389"/>
      <c r="K255" s="389"/>
      <c r="L255" s="389"/>
      <c r="M255" s="389"/>
      <c r="N255" s="389"/>
    </row>
    <row r="256" spans="1:107">
      <c r="G256" s="504">
        <v>0.6</v>
      </c>
      <c r="H256" s="20" t="s">
        <v>1016</v>
      </c>
    </row>
    <row r="257" spans="1:107" ht="53.25" customHeight="1" thickBot="1">
      <c r="A257" s="287" t="s">
        <v>539</v>
      </c>
      <c r="B257" s="287" t="s">
        <v>256</v>
      </c>
      <c r="C257" s="287" t="s">
        <v>154</v>
      </c>
      <c r="D257" s="287" t="s">
        <v>538</v>
      </c>
      <c r="E257" s="287" t="s">
        <v>537</v>
      </c>
      <c r="F257" s="287" t="s">
        <v>536</v>
      </c>
      <c r="G257" s="287" t="s">
        <v>1025</v>
      </c>
      <c r="H257" s="287" t="s">
        <v>1019</v>
      </c>
      <c r="I257" s="287" t="s">
        <v>1020</v>
      </c>
      <c r="J257" s="287" t="s">
        <v>1021</v>
      </c>
      <c r="K257" s="287" t="s">
        <v>1027</v>
      </c>
      <c r="L257" s="287" t="s">
        <v>1026</v>
      </c>
      <c r="M257" s="287" t="s">
        <v>921</v>
      </c>
      <c r="N257" s="287" t="s">
        <v>922</v>
      </c>
    </row>
    <row r="258" spans="1:107">
      <c r="A258" s="273" t="s">
        <v>530</v>
      </c>
      <c r="B258" s="273" t="s">
        <v>531</v>
      </c>
      <c r="C258" s="272"/>
      <c r="E258" s="356">
        <v>5</v>
      </c>
      <c r="F258" s="273">
        <v>0.748</v>
      </c>
      <c r="G258" s="74"/>
      <c r="AI258" s="113" t="s">
        <v>1100</v>
      </c>
      <c r="AJ258" s="286">
        <v>0</v>
      </c>
      <c r="AK258" s="286">
        <v>0</v>
      </c>
      <c r="AL258" s="286">
        <v>0</v>
      </c>
      <c r="AM258" s="286">
        <v>0</v>
      </c>
      <c r="AN258" s="286">
        <v>0</v>
      </c>
      <c r="AO258" s="286">
        <v>0</v>
      </c>
      <c r="AP258" s="286">
        <v>0</v>
      </c>
      <c r="AQ258" s="286">
        <v>0</v>
      </c>
      <c r="AR258" s="286">
        <v>0</v>
      </c>
      <c r="AS258" s="285">
        <v>0</v>
      </c>
      <c r="AT258" s="285">
        <v>7.8125E-3</v>
      </c>
      <c r="AU258" s="285">
        <v>1.5625E-2</v>
      </c>
      <c r="AV258" s="285">
        <v>2.34375E-2</v>
      </c>
      <c r="AW258" s="285">
        <v>3.125E-2</v>
      </c>
      <c r="AX258" s="285">
        <v>4.6875E-2</v>
      </c>
      <c r="AY258" s="285">
        <v>6.25E-2</v>
      </c>
      <c r="AZ258" s="285">
        <v>9.375E-2</v>
      </c>
      <c r="BA258" s="285">
        <v>0.125</v>
      </c>
      <c r="BB258" s="286">
        <v>0</v>
      </c>
      <c r="BC258" s="286">
        <v>1.5625E-2</v>
      </c>
      <c r="BD258" s="286">
        <v>3.125E-2</v>
      </c>
      <c r="BE258" s="286">
        <v>4.6875E-2</v>
      </c>
      <c r="BF258" s="286">
        <v>6.25E-2</v>
      </c>
      <c r="BG258" s="286">
        <v>9.375E-2</v>
      </c>
      <c r="BH258" s="286">
        <v>0.125</v>
      </c>
      <c r="BI258" s="286">
        <v>0.1875</v>
      </c>
      <c r="BJ258" s="286">
        <v>0.25</v>
      </c>
      <c r="BK258" s="285">
        <v>0</v>
      </c>
      <c r="BL258" s="285">
        <v>3.125E-2</v>
      </c>
      <c r="BM258" s="285">
        <v>6.25E-2</v>
      </c>
      <c r="BN258" s="285">
        <v>9.375E-2</v>
      </c>
      <c r="BO258" s="285">
        <v>0.125</v>
      </c>
      <c r="BP258" s="285">
        <v>0.1875</v>
      </c>
      <c r="BQ258" s="285">
        <v>0.25</v>
      </c>
      <c r="BR258" s="285">
        <v>0.375</v>
      </c>
      <c r="BS258" s="285">
        <v>0.5</v>
      </c>
      <c r="BT258" s="160">
        <v>0.748</v>
      </c>
      <c r="BU258" s="160">
        <v>0.748</v>
      </c>
      <c r="BV258" s="160">
        <v>0.748</v>
      </c>
      <c r="BW258" s="160">
        <v>0.748</v>
      </c>
      <c r="BX258" s="160">
        <v>0.748</v>
      </c>
      <c r="BY258" s="160">
        <v>0.748</v>
      </c>
      <c r="BZ258" s="160">
        <v>0.748</v>
      </c>
      <c r="CA258" s="160">
        <v>0.748</v>
      </c>
      <c r="CB258" s="160">
        <v>0.748</v>
      </c>
      <c r="CC258" s="159">
        <v>0.748</v>
      </c>
      <c r="CD258" s="159">
        <v>0.748</v>
      </c>
      <c r="CE258" s="159">
        <v>0.748</v>
      </c>
      <c r="CF258" s="159">
        <v>0.748</v>
      </c>
      <c r="CG258" s="159">
        <v>0.748</v>
      </c>
      <c r="CH258" s="159">
        <v>0.748</v>
      </c>
      <c r="CI258" s="159">
        <v>0.748</v>
      </c>
      <c r="CJ258" s="159">
        <v>0.748</v>
      </c>
      <c r="CK258" s="159">
        <v>0.748</v>
      </c>
      <c r="CL258" s="160">
        <v>0.748</v>
      </c>
      <c r="CM258" s="160">
        <v>0.748</v>
      </c>
      <c r="CN258" s="160">
        <v>0.748</v>
      </c>
      <c r="CO258" s="160">
        <v>0.748</v>
      </c>
      <c r="CP258" s="160">
        <v>0.748</v>
      </c>
      <c r="CQ258" s="160">
        <v>0.748</v>
      </c>
      <c r="CR258" s="160">
        <v>0.748</v>
      </c>
      <c r="CS258" s="160">
        <v>0.748</v>
      </c>
      <c r="CT258" s="160">
        <v>0.748</v>
      </c>
      <c r="CU258" s="159">
        <v>0.748</v>
      </c>
      <c r="CV258" s="159">
        <v>0.748</v>
      </c>
      <c r="CW258" s="159">
        <v>0.748</v>
      </c>
      <c r="CX258" s="159">
        <v>0.748</v>
      </c>
      <c r="CY258" s="159">
        <v>0.748</v>
      </c>
      <c r="CZ258" s="159">
        <v>0.748</v>
      </c>
      <c r="DA258" s="159">
        <v>0.748</v>
      </c>
      <c r="DB258" s="159">
        <v>0.748</v>
      </c>
      <c r="DC258" s="159">
        <v>0.748</v>
      </c>
    </row>
    <row r="259" spans="1:107">
      <c r="A259" s="273" t="s">
        <v>528</v>
      </c>
      <c r="B259" s="273" t="s">
        <v>529</v>
      </c>
      <c r="C259" s="272"/>
      <c r="E259" s="356">
        <v>0.25</v>
      </c>
      <c r="F259" s="273">
        <v>0.748</v>
      </c>
      <c r="AI259" s="113" t="s">
        <v>1101</v>
      </c>
      <c r="AJ259" s="286">
        <v>0</v>
      </c>
      <c r="AK259" s="286">
        <v>0</v>
      </c>
      <c r="AL259" s="286">
        <v>0</v>
      </c>
      <c r="AM259" s="286">
        <v>0</v>
      </c>
      <c r="AN259" s="286">
        <v>0</v>
      </c>
      <c r="AO259" s="286">
        <v>0</v>
      </c>
      <c r="AP259" s="286">
        <v>0</v>
      </c>
      <c r="AQ259" s="286">
        <v>0</v>
      </c>
      <c r="AR259" s="286">
        <v>0</v>
      </c>
      <c r="AS259" s="285">
        <v>0</v>
      </c>
      <c r="AT259" s="285">
        <v>7.8125E-3</v>
      </c>
      <c r="AU259" s="285">
        <v>1.5625E-2</v>
      </c>
      <c r="AV259" s="285">
        <v>2.34375E-2</v>
      </c>
      <c r="AW259" s="285">
        <v>3.125E-2</v>
      </c>
      <c r="AX259" s="285">
        <v>4.6875E-2</v>
      </c>
      <c r="AY259" s="285">
        <v>6.25E-2</v>
      </c>
      <c r="AZ259" s="285">
        <v>9.375E-2</v>
      </c>
      <c r="BA259" s="285">
        <v>0.125</v>
      </c>
      <c r="BB259" s="286">
        <v>0</v>
      </c>
      <c r="BC259" s="286">
        <v>1.5625E-2</v>
      </c>
      <c r="BD259" s="286">
        <v>3.125E-2</v>
      </c>
      <c r="BE259" s="286">
        <v>4.6875E-2</v>
      </c>
      <c r="BF259" s="286">
        <v>6.25E-2</v>
      </c>
      <c r="BG259" s="286">
        <v>9.375E-2</v>
      </c>
      <c r="BH259" s="286">
        <v>0.125</v>
      </c>
      <c r="BI259" s="286">
        <v>0.1875</v>
      </c>
      <c r="BJ259" s="286">
        <v>0.25</v>
      </c>
      <c r="BK259" s="285">
        <v>0</v>
      </c>
      <c r="BL259" s="285">
        <v>3.125E-2</v>
      </c>
      <c r="BM259" s="285">
        <v>6.25E-2</v>
      </c>
      <c r="BN259" s="285">
        <v>9.375E-2</v>
      </c>
      <c r="BO259" s="285">
        <v>0.125</v>
      </c>
      <c r="BP259" s="285">
        <v>0.1875</v>
      </c>
      <c r="BQ259" s="285">
        <v>0.25</v>
      </c>
      <c r="BR259" s="285">
        <v>0.375</v>
      </c>
      <c r="BS259" s="285">
        <v>0.5</v>
      </c>
      <c r="BT259" s="160">
        <v>0.748</v>
      </c>
      <c r="BU259" s="160">
        <v>0.748</v>
      </c>
      <c r="BV259" s="160">
        <v>0.748</v>
      </c>
      <c r="BW259" s="160">
        <v>0.748</v>
      </c>
      <c r="BX259" s="160">
        <v>0.748</v>
      </c>
      <c r="BY259" s="160">
        <v>0.748</v>
      </c>
      <c r="BZ259" s="160">
        <v>0.748</v>
      </c>
      <c r="CA259" s="160">
        <v>0.748</v>
      </c>
      <c r="CB259" s="160">
        <v>0.748</v>
      </c>
      <c r="CC259" s="159">
        <v>0.748</v>
      </c>
      <c r="CD259" s="159">
        <v>0.748</v>
      </c>
      <c r="CE259" s="159">
        <v>0.748</v>
      </c>
      <c r="CF259" s="159">
        <v>0.748</v>
      </c>
      <c r="CG259" s="159">
        <v>0.748</v>
      </c>
      <c r="CH259" s="159">
        <v>0.748</v>
      </c>
      <c r="CI259" s="159">
        <v>0.748</v>
      </c>
      <c r="CJ259" s="159">
        <v>0.748</v>
      </c>
      <c r="CK259" s="159">
        <v>0.748</v>
      </c>
      <c r="CL259" s="160">
        <v>0.748</v>
      </c>
      <c r="CM259" s="160">
        <v>0.748</v>
      </c>
      <c r="CN259" s="160">
        <v>0.748</v>
      </c>
      <c r="CO259" s="160">
        <v>0.748</v>
      </c>
      <c r="CP259" s="160">
        <v>0.748</v>
      </c>
      <c r="CQ259" s="160">
        <v>0.748</v>
      </c>
      <c r="CR259" s="160">
        <v>0.748</v>
      </c>
      <c r="CS259" s="160">
        <v>0.748</v>
      </c>
      <c r="CT259" s="160">
        <v>0.748</v>
      </c>
      <c r="CU259" s="159">
        <v>0.748</v>
      </c>
      <c r="CV259" s="159">
        <v>0.748</v>
      </c>
      <c r="CW259" s="159">
        <v>0.748</v>
      </c>
      <c r="CX259" s="159">
        <v>0.748</v>
      </c>
      <c r="CY259" s="159">
        <v>0.748</v>
      </c>
      <c r="CZ259" s="159">
        <v>0.748</v>
      </c>
      <c r="DA259" s="159">
        <v>0.748</v>
      </c>
      <c r="DB259" s="159">
        <v>0.748</v>
      </c>
      <c r="DC259" s="159">
        <v>0.748</v>
      </c>
    </row>
    <row r="260" spans="1:107">
      <c r="A260" s="273" t="s">
        <v>526</v>
      </c>
      <c r="B260" s="273" t="s">
        <v>527</v>
      </c>
      <c r="C260" s="272"/>
      <c r="E260" s="356">
        <v>0.3</v>
      </c>
      <c r="F260" s="389">
        <v>0.748</v>
      </c>
      <c r="AI260" s="113" t="s">
        <v>1102</v>
      </c>
      <c r="AJ260" s="286">
        <v>0</v>
      </c>
      <c r="AK260" s="286">
        <v>0</v>
      </c>
      <c r="AL260" s="286">
        <v>0</v>
      </c>
      <c r="AM260" s="286">
        <v>0</v>
      </c>
      <c r="AN260" s="286">
        <v>0</v>
      </c>
      <c r="AO260" s="286">
        <v>0</v>
      </c>
      <c r="AP260" s="286">
        <v>0</v>
      </c>
      <c r="AQ260" s="286">
        <v>0</v>
      </c>
      <c r="AR260" s="286">
        <v>0</v>
      </c>
      <c r="AS260" s="285">
        <v>0</v>
      </c>
      <c r="AT260" s="285">
        <v>7.8125E-3</v>
      </c>
      <c r="AU260" s="285">
        <v>1.5625E-2</v>
      </c>
      <c r="AV260" s="285">
        <v>2.34375E-2</v>
      </c>
      <c r="AW260" s="285">
        <v>3.125E-2</v>
      </c>
      <c r="AX260" s="285">
        <v>4.6875E-2</v>
      </c>
      <c r="AY260" s="285">
        <v>6.25E-2</v>
      </c>
      <c r="AZ260" s="285">
        <v>9.375E-2</v>
      </c>
      <c r="BA260" s="285">
        <v>0.125</v>
      </c>
      <c r="BB260" s="286">
        <v>0</v>
      </c>
      <c r="BC260" s="286">
        <v>1.5625E-2</v>
      </c>
      <c r="BD260" s="286">
        <v>3.125E-2</v>
      </c>
      <c r="BE260" s="286">
        <v>4.6875E-2</v>
      </c>
      <c r="BF260" s="286">
        <v>6.25E-2</v>
      </c>
      <c r="BG260" s="286">
        <v>9.375E-2</v>
      </c>
      <c r="BH260" s="286">
        <v>0.125</v>
      </c>
      <c r="BI260" s="286">
        <v>0.1875</v>
      </c>
      <c r="BJ260" s="286">
        <v>0.25</v>
      </c>
      <c r="BK260" s="285">
        <v>0</v>
      </c>
      <c r="BL260" s="285">
        <v>3.125E-2</v>
      </c>
      <c r="BM260" s="285">
        <v>6.25E-2</v>
      </c>
      <c r="BN260" s="285">
        <v>9.375E-2</v>
      </c>
      <c r="BO260" s="285">
        <v>0.125</v>
      </c>
      <c r="BP260" s="285">
        <v>0.1875</v>
      </c>
      <c r="BQ260" s="285">
        <v>0.25</v>
      </c>
      <c r="BR260" s="285">
        <v>0.375</v>
      </c>
      <c r="BS260" s="285">
        <v>0.5</v>
      </c>
      <c r="BT260" s="160">
        <v>0.748</v>
      </c>
      <c r="BU260" s="160">
        <v>0.748</v>
      </c>
      <c r="BV260" s="160">
        <v>0.748</v>
      </c>
      <c r="BW260" s="160">
        <v>0.748</v>
      </c>
      <c r="BX260" s="160">
        <v>0.748</v>
      </c>
      <c r="BY260" s="160">
        <v>0.748</v>
      </c>
      <c r="BZ260" s="160">
        <v>0.748</v>
      </c>
      <c r="CA260" s="160">
        <v>0.748</v>
      </c>
      <c r="CB260" s="160">
        <v>0.748</v>
      </c>
      <c r="CC260" s="159">
        <v>0.748</v>
      </c>
      <c r="CD260" s="159">
        <v>0.748</v>
      </c>
      <c r="CE260" s="159">
        <v>0.748</v>
      </c>
      <c r="CF260" s="159">
        <v>0.748</v>
      </c>
      <c r="CG260" s="159">
        <v>0.748</v>
      </c>
      <c r="CH260" s="159">
        <v>0.748</v>
      </c>
      <c r="CI260" s="159">
        <v>0.748</v>
      </c>
      <c r="CJ260" s="159">
        <v>0.748</v>
      </c>
      <c r="CK260" s="159">
        <v>0.748</v>
      </c>
      <c r="CL260" s="160">
        <v>0.748</v>
      </c>
      <c r="CM260" s="160">
        <v>0.748</v>
      </c>
      <c r="CN260" s="160">
        <v>0.748</v>
      </c>
      <c r="CO260" s="160">
        <v>0.748</v>
      </c>
      <c r="CP260" s="160">
        <v>0.748</v>
      </c>
      <c r="CQ260" s="160">
        <v>0.748</v>
      </c>
      <c r="CR260" s="160">
        <v>0.748</v>
      </c>
      <c r="CS260" s="160">
        <v>0.748</v>
      </c>
      <c r="CT260" s="160">
        <v>0.748</v>
      </c>
      <c r="CU260" s="159">
        <v>0.748</v>
      </c>
      <c r="CV260" s="159">
        <v>0.748</v>
      </c>
      <c r="CW260" s="159">
        <v>0.748</v>
      </c>
      <c r="CX260" s="159">
        <v>0.748</v>
      </c>
      <c r="CY260" s="159">
        <v>0.748</v>
      </c>
      <c r="CZ260" s="159">
        <v>0.748</v>
      </c>
      <c r="DA260" s="159">
        <v>0.748</v>
      </c>
      <c r="DB260" s="159">
        <v>0.748</v>
      </c>
      <c r="DC260" s="159">
        <v>0.748</v>
      </c>
    </row>
    <row r="261" spans="1:107">
      <c r="A261" s="273" t="s">
        <v>524</v>
      </c>
      <c r="B261" s="273" t="s">
        <v>525</v>
      </c>
      <c r="C261" s="272"/>
      <c r="E261" s="356">
        <v>5</v>
      </c>
      <c r="F261" s="389">
        <v>0.748</v>
      </c>
      <c r="AI261" s="113" t="s">
        <v>1103</v>
      </c>
      <c r="AJ261" s="286">
        <v>0</v>
      </c>
      <c r="AK261" s="286">
        <v>0</v>
      </c>
      <c r="AL261" s="286">
        <v>0</v>
      </c>
      <c r="AM261" s="286">
        <v>0</v>
      </c>
      <c r="AN261" s="286">
        <v>0</v>
      </c>
      <c r="AO261" s="286">
        <v>0</v>
      </c>
      <c r="AP261" s="286">
        <v>0</v>
      </c>
      <c r="AQ261" s="286">
        <v>0</v>
      </c>
      <c r="AR261" s="286">
        <v>0</v>
      </c>
      <c r="AS261" s="285">
        <v>0</v>
      </c>
      <c r="AT261" s="285">
        <v>7.8125E-3</v>
      </c>
      <c r="AU261" s="285">
        <v>1.5625E-2</v>
      </c>
      <c r="AV261" s="285">
        <v>2.34375E-2</v>
      </c>
      <c r="AW261" s="285">
        <v>3.125E-2</v>
      </c>
      <c r="AX261" s="285">
        <v>4.6875E-2</v>
      </c>
      <c r="AY261" s="285">
        <v>6.25E-2</v>
      </c>
      <c r="AZ261" s="285">
        <v>9.375E-2</v>
      </c>
      <c r="BA261" s="285">
        <v>0.125</v>
      </c>
      <c r="BB261" s="286">
        <v>0</v>
      </c>
      <c r="BC261" s="286">
        <v>1.5625E-2</v>
      </c>
      <c r="BD261" s="286">
        <v>3.125E-2</v>
      </c>
      <c r="BE261" s="286">
        <v>4.6875E-2</v>
      </c>
      <c r="BF261" s="286">
        <v>6.25E-2</v>
      </c>
      <c r="BG261" s="286">
        <v>9.375E-2</v>
      </c>
      <c r="BH261" s="286">
        <v>0.125</v>
      </c>
      <c r="BI261" s="286">
        <v>0.1875</v>
      </c>
      <c r="BJ261" s="286">
        <v>0.25</v>
      </c>
      <c r="BK261" s="285">
        <v>0</v>
      </c>
      <c r="BL261" s="285">
        <v>3.125E-2</v>
      </c>
      <c r="BM261" s="285">
        <v>6.25E-2</v>
      </c>
      <c r="BN261" s="285">
        <v>9.375E-2</v>
      </c>
      <c r="BO261" s="285">
        <v>0.125</v>
      </c>
      <c r="BP261" s="285">
        <v>0.1875</v>
      </c>
      <c r="BQ261" s="285">
        <v>0.25</v>
      </c>
      <c r="BR261" s="285">
        <v>0.375</v>
      </c>
      <c r="BS261" s="285">
        <v>0.5</v>
      </c>
      <c r="BT261" s="160">
        <v>0.748</v>
      </c>
      <c r="BU261" s="160">
        <v>0.748</v>
      </c>
      <c r="BV261" s="160">
        <v>0.748</v>
      </c>
      <c r="BW261" s="160">
        <v>0.748</v>
      </c>
      <c r="BX261" s="160">
        <v>0.748</v>
      </c>
      <c r="BY261" s="160">
        <v>0.748</v>
      </c>
      <c r="BZ261" s="160">
        <v>0.748</v>
      </c>
      <c r="CA261" s="160">
        <v>0.748</v>
      </c>
      <c r="CB261" s="160">
        <v>0.748</v>
      </c>
      <c r="CC261" s="159">
        <v>0.748</v>
      </c>
      <c r="CD261" s="159">
        <v>0.748</v>
      </c>
      <c r="CE261" s="159">
        <v>0.748</v>
      </c>
      <c r="CF261" s="159">
        <v>0.748</v>
      </c>
      <c r="CG261" s="159">
        <v>0.748</v>
      </c>
      <c r="CH261" s="159">
        <v>0.748</v>
      </c>
      <c r="CI261" s="159">
        <v>0.748</v>
      </c>
      <c r="CJ261" s="159">
        <v>0.748</v>
      </c>
      <c r="CK261" s="159">
        <v>0.748</v>
      </c>
      <c r="CL261" s="160">
        <v>0.748</v>
      </c>
      <c r="CM261" s="160">
        <v>0.748</v>
      </c>
      <c r="CN261" s="160">
        <v>0.748</v>
      </c>
      <c r="CO261" s="160">
        <v>0.748</v>
      </c>
      <c r="CP261" s="160">
        <v>0.748</v>
      </c>
      <c r="CQ261" s="160">
        <v>0.748</v>
      </c>
      <c r="CR261" s="160">
        <v>0.748</v>
      </c>
      <c r="CS261" s="160">
        <v>0.748</v>
      </c>
      <c r="CT261" s="160">
        <v>0.748</v>
      </c>
      <c r="CU261" s="159">
        <v>0.748</v>
      </c>
      <c r="CV261" s="159">
        <v>0.748</v>
      </c>
      <c r="CW261" s="159">
        <v>0.748</v>
      </c>
      <c r="CX261" s="159">
        <v>0.748</v>
      </c>
      <c r="CY261" s="159">
        <v>0.748</v>
      </c>
      <c r="CZ261" s="159">
        <v>0.748</v>
      </c>
      <c r="DA261" s="159">
        <v>0.748</v>
      </c>
      <c r="DB261" s="159">
        <v>0.748</v>
      </c>
      <c r="DC261" s="159">
        <v>0.748</v>
      </c>
    </row>
    <row r="262" spans="1:107">
      <c r="A262" s="273" t="s">
        <v>522</v>
      </c>
      <c r="B262" s="273" t="s">
        <v>523</v>
      </c>
      <c r="C262" s="272"/>
      <c r="E262" s="356">
        <v>0.25</v>
      </c>
      <c r="F262" s="389">
        <v>0.748</v>
      </c>
      <c r="AI262" s="113" t="s">
        <v>1104</v>
      </c>
      <c r="AJ262" s="286">
        <v>0</v>
      </c>
      <c r="AK262" s="286">
        <v>0</v>
      </c>
      <c r="AL262" s="286">
        <v>0</v>
      </c>
      <c r="AM262" s="286">
        <v>0</v>
      </c>
      <c r="AN262" s="286">
        <v>0</v>
      </c>
      <c r="AO262" s="286">
        <v>0</v>
      </c>
      <c r="AP262" s="286">
        <v>0</v>
      </c>
      <c r="AQ262" s="286">
        <v>0</v>
      </c>
      <c r="AR262" s="286">
        <v>0</v>
      </c>
      <c r="AS262" s="285">
        <v>0</v>
      </c>
      <c r="AT262" s="285">
        <v>7.8125E-3</v>
      </c>
      <c r="AU262" s="285">
        <v>1.5625E-2</v>
      </c>
      <c r="AV262" s="285">
        <v>2.34375E-2</v>
      </c>
      <c r="AW262" s="285">
        <v>3.125E-2</v>
      </c>
      <c r="AX262" s="285">
        <v>4.6875E-2</v>
      </c>
      <c r="AY262" s="285">
        <v>6.25E-2</v>
      </c>
      <c r="AZ262" s="285">
        <v>9.375E-2</v>
      </c>
      <c r="BA262" s="285">
        <v>0.125</v>
      </c>
      <c r="BB262" s="286">
        <v>0</v>
      </c>
      <c r="BC262" s="286">
        <v>1.5625E-2</v>
      </c>
      <c r="BD262" s="286">
        <v>3.125E-2</v>
      </c>
      <c r="BE262" s="286">
        <v>4.6875E-2</v>
      </c>
      <c r="BF262" s="286">
        <v>6.25E-2</v>
      </c>
      <c r="BG262" s="286">
        <v>9.375E-2</v>
      </c>
      <c r="BH262" s="286">
        <v>0.125</v>
      </c>
      <c r="BI262" s="286">
        <v>0.1875</v>
      </c>
      <c r="BJ262" s="286">
        <v>0.25</v>
      </c>
      <c r="BK262" s="285">
        <v>0</v>
      </c>
      <c r="BL262" s="285">
        <v>3.125E-2</v>
      </c>
      <c r="BM262" s="285">
        <v>6.25E-2</v>
      </c>
      <c r="BN262" s="285">
        <v>9.375E-2</v>
      </c>
      <c r="BO262" s="285">
        <v>0.125</v>
      </c>
      <c r="BP262" s="285">
        <v>0.1875</v>
      </c>
      <c r="BQ262" s="285">
        <v>0.25</v>
      </c>
      <c r="BR262" s="285">
        <v>0.375</v>
      </c>
      <c r="BS262" s="285">
        <v>0.5</v>
      </c>
      <c r="BT262" s="160">
        <v>0.748</v>
      </c>
      <c r="BU262" s="160">
        <v>0.748</v>
      </c>
      <c r="BV262" s="160">
        <v>0.748</v>
      </c>
      <c r="BW262" s="160">
        <v>0.748</v>
      </c>
      <c r="BX262" s="160">
        <v>0.748</v>
      </c>
      <c r="BY262" s="160">
        <v>0.748</v>
      </c>
      <c r="BZ262" s="160">
        <v>0.748</v>
      </c>
      <c r="CA262" s="160">
        <v>0.748</v>
      </c>
      <c r="CB262" s="160">
        <v>0.748</v>
      </c>
      <c r="CC262" s="159">
        <v>0.748</v>
      </c>
      <c r="CD262" s="159">
        <v>0.748</v>
      </c>
      <c r="CE262" s="159">
        <v>0.748</v>
      </c>
      <c r="CF262" s="159">
        <v>0.748</v>
      </c>
      <c r="CG262" s="159">
        <v>0.748</v>
      </c>
      <c r="CH262" s="159">
        <v>0.748</v>
      </c>
      <c r="CI262" s="159">
        <v>0.748</v>
      </c>
      <c r="CJ262" s="159">
        <v>0.748</v>
      </c>
      <c r="CK262" s="159">
        <v>0.748</v>
      </c>
      <c r="CL262" s="160">
        <v>0.748</v>
      </c>
      <c r="CM262" s="160">
        <v>0.748</v>
      </c>
      <c r="CN262" s="160">
        <v>0.748</v>
      </c>
      <c r="CO262" s="160">
        <v>0.748</v>
      </c>
      <c r="CP262" s="160">
        <v>0.748</v>
      </c>
      <c r="CQ262" s="160">
        <v>0.748</v>
      </c>
      <c r="CR262" s="160">
        <v>0.748</v>
      </c>
      <c r="CS262" s="160">
        <v>0.748</v>
      </c>
      <c r="CT262" s="160">
        <v>0.748</v>
      </c>
      <c r="CU262" s="159">
        <v>0.748</v>
      </c>
      <c r="CV262" s="159">
        <v>0.748</v>
      </c>
      <c r="CW262" s="159">
        <v>0.748</v>
      </c>
      <c r="CX262" s="159">
        <v>0.748</v>
      </c>
      <c r="CY262" s="159">
        <v>0.748</v>
      </c>
      <c r="CZ262" s="159">
        <v>0.748</v>
      </c>
      <c r="DA262" s="159">
        <v>0.748</v>
      </c>
      <c r="DB262" s="159">
        <v>0.748</v>
      </c>
      <c r="DC262" s="159">
        <v>0.748</v>
      </c>
    </row>
    <row r="263" spans="1:107">
      <c r="A263" s="273" t="s">
        <v>520</v>
      </c>
      <c r="B263" s="273" t="s">
        <v>521</v>
      </c>
      <c r="C263" s="272"/>
      <c r="E263" s="74">
        <v>0.19267822736030826</v>
      </c>
      <c r="F263" s="389">
        <v>0.748</v>
      </c>
      <c r="G263" s="502">
        <v>12</v>
      </c>
      <c r="H263" s="502">
        <v>10</v>
      </c>
      <c r="I263" s="502">
        <v>2</v>
      </c>
      <c r="J263" s="370">
        <v>0.16666666666666666</v>
      </c>
      <c r="K263" s="499">
        <v>7.525919224555734</v>
      </c>
      <c r="L263" s="499">
        <v>1.4500807754442646</v>
      </c>
      <c r="M263" s="503">
        <v>397.74222182879532</v>
      </c>
      <c r="N263" s="503">
        <v>76.636266248322784</v>
      </c>
      <c r="AI263" s="113" t="s">
        <v>1105</v>
      </c>
      <c r="AJ263" s="286">
        <v>0</v>
      </c>
      <c r="AK263" s="286">
        <v>0</v>
      </c>
      <c r="AL263" s="286">
        <v>0</v>
      </c>
      <c r="AM263" s="286">
        <v>0</v>
      </c>
      <c r="AN263" s="286">
        <v>0</v>
      </c>
      <c r="AO263" s="286">
        <v>0</v>
      </c>
      <c r="AP263" s="286">
        <v>0</v>
      </c>
      <c r="AQ263" s="286">
        <v>0</v>
      </c>
      <c r="AR263" s="286">
        <v>0</v>
      </c>
      <c r="AS263" s="285">
        <v>0</v>
      </c>
      <c r="AT263" s="285">
        <v>7.8125E-3</v>
      </c>
      <c r="AU263" s="285">
        <v>1.5625E-2</v>
      </c>
      <c r="AV263" s="285">
        <v>2.34375E-2</v>
      </c>
      <c r="AW263" s="285">
        <v>3.125E-2</v>
      </c>
      <c r="AX263" s="285">
        <v>4.6875E-2</v>
      </c>
      <c r="AY263" s="285">
        <v>6.25E-2</v>
      </c>
      <c r="AZ263" s="285">
        <v>9.375E-2</v>
      </c>
      <c r="BA263" s="285">
        <v>0.125</v>
      </c>
      <c r="BB263" s="286">
        <v>0</v>
      </c>
      <c r="BC263" s="286">
        <v>1.5625E-2</v>
      </c>
      <c r="BD263" s="286">
        <v>3.125E-2</v>
      </c>
      <c r="BE263" s="286">
        <v>4.6875E-2</v>
      </c>
      <c r="BF263" s="286">
        <v>6.25E-2</v>
      </c>
      <c r="BG263" s="286">
        <v>9.375E-2</v>
      </c>
      <c r="BH263" s="286">
        <v>0.125</v>
      </c>
      <c r="BI263" s="286">
        <v>0.1875</v>
      </c>
      <c r="BJ263" s="286">
        <v>0.25</v>
      </c>
      <c r="BK263" s="285">
        <v>0</v>
      </c>
      <c r="BL263" s="285">
        <v>3.125E-2</v>
      </c>
      <c r="BM263" s="285">
        <v>6.25E-2</v>
      </c>
      <c r="BN263" s="285">
        <v>9.375E-2</v>
      </c>
      <c r="BO263" s="285">
        <v>0.125</v>
      </c>
      <c r="BP263" s="285">
        <v>0.1875</v>
      </c>
      <c r="BQ263" s="285">
        <v>0.25</v>
      </c>
      <c r="BR263" s="285">
        <v>0.375</v>
      </c>
      <c r="BS263" s="285">
        <v>0.5</v>
      </c>
      <c r="BT263" s="160">
        <v>0.748</v>
      </c>
      <c r="BU263" s="160">
        <v>0.748</v>
      </c>
      <c r="BV263" s="160">
        <v>0.748</v>
      </c>
      <c r="BW263" s="160">
        <v>0.748</v>
      </c>
      <c r="BX263" s="160">
        <v>0.748</v>
      </c>
      <c r="BY263" s="160">
        <v>0.748</v>
      </c>
      <c r="BZ263" s="160">
        <v>0.748</v>
      </c>
      <c r="CA263" s="160">
        <v>0.748</v>
      </c>
      <c r="CB263" s="160">
        <v>0.748</v>
      </c>
      <c r="CC263" s="159">
        <v>0.748</v>
      </c>
      <c r="CD263" s="159">
        <v>0.748</v>
      </c>
      <c r="CE263" s="159">
        <v>0.748</v>
      </c>
      <c r="CF263" s="159">
        <v>0.748</v>
      </c>
      <c r="CG263" s="159">
        <v>0.748</v>
      </c>
      <c r="CH263" s="159">
        <v>0.748</v>
      </c>
      <c r="CI263" s="159">
        <v>0.748</v>
      </c>
      <c r="CJ263" s="159">
        <v>0.748</v>
      </c>
      <c r="CK263" s="159">
        <v>0.748</v>
      </c>
      <c r="CL263" s="160">
        <v>0.748</v>
      </c>
      <c r="CM263" s="160">
        <v>0.748</v>
      </c>
      <c r="CN263" s="160">
        <v>0.748</v>
      </c>
      <c r="CO263" s="160">
        <v>0.748</v>
      </c>
      <c r="CP263" s="160">
        <v>0.748</v>
      </c>
      <c r="CQ263" s="160">
        <v>0.748</v>
      </c>
      <c r="CR263" s="160">
        <v>0.748</v>
      </c>
      <c r="CS263" s="160">
        <v>0.748</v>
      </c>
      <c r="CT263" s="160">
        <v>0.748</v>
      </c>
      <c r="CU263" s="159">
        <v>0.748</v>
      </c>
      <c r="CV263" s="159">
        <v>0.748</v>
      </c>
      <c r="CW263" s="159">
        <v>0.748</v>
      </c>
      <c r="CX263" s="159">
        <v>0.748</v>
      </c>
      <c r="CY263" s="159">
        <v>0.748</v>
      </c>
      <c r="CZ263" s="159">
        <v>0.748</v>
      </c>
      <c r="DA263" s="159">
        <v>0.748</v>
      </c>
      <c r="DB263" s="159">
        <v>0.748</v>
      </c>
      <c r="DC263" s="159">
        <v>0.748</v>
      </c>
    </row>
    <row r="264" spans="1:107">
      <c r="A264" s="273" t="s">
        <v>518</v>
      </c>
      <c r="B264" s="273" t="s">
        <v>519</v>
      </c>
      <c r="C264" s="272"/>
      <c r="E264" s="74">
        <v>0.19267822736030826</v>
      </c>
      <c r="F264" s="389">
        <v>0.748</v>
      </c>
      <c r="G264" s="502">
        <v>61.2123909090909</v>
      </c>
      <c r="H264" s="502">
        <v>41.2123909090909</v>
      </c>
      <c r="I264" s="502">
        <v>20</v>
      </c>
      <c r="J264" s="370">
        <v>0.32673123370892082</v>
      </c>
      <c r="K264" s="499">
        <v>38.389959126978994</v>
      </c>
      <c r="L264" s="499">
        <v>7.3969092730209995</v>
      </c>
      <c r="M264" s="503">
        <v>2028.8960303028807</v>
      </c>
      <c r="N264" s="503">
        <v>390.92409061712533</v>
      </c>
      <c r="AI264" s="113" t="s">
        <v>1106</v>
      </c>
      <c r="AJ264" s="286">
        <v>0</v>
      </c>
      <c r="AK264" s="286">
        <v>0</v>
      </c>
      <c r="AL264" s="286">
        <v>0</v>
      </c>
      <c r="AM264" s="286">
        <v>0</v>
      </c>
      <c r="AN264" s="286">
        <v>0</v>
      </c>
      <c r="AO264" s="286">
        <v>0</v>
      </c>
      <c r="AP264" s="286">
        <v>0</v>
      </c>
      <c r="AQ264" s="286">
        <v>0</v>
      </c>
      <c r="AR264" s="286">
        <v>0</v>
      </c>
      <c r="AS264" s="285">
        <v>0</v>
      </c>
      <c r="AT264" s="285">
        <v>7.8125E-3</v>
      </c>
      <c r="AU264" s="285">
        <v>1.5625E-2</v>
      </c>
      <c r="AV264" s="285">
        <v>2.34375E-2</v>
      </c>
      <c r="AW264" s="285">
        <v>3.125E-2</v>
      </c>
      <c r="AX264" s="285">
        <v>4.6875E-2</v>
      </c>
      <c r="AY264" s="285">
        <v>6.25E-2</v>
      </c>
      <c r="AZ264" s="285">
        <v>9.375E-2</v>
      </c>
      <c r="BA264" s="285">
        <v>0.125</v>
      </c>
      <c r="BB264" s="286">
        <v>0</v>
      </c>
      <c r="BC264" s="286">
        <v>1.5625E-2</v>
      </c>
      <c r="BD264" s="286">
        <v>3.125E-2</v>
      </c>
      <c r="BE264" s="286">
        <v>4.6875E-2</v>
      </c>
      <c r="BF264" s="286">
        <v>6.25E-2</v>
      </c>
      <c r="BG264" s="286">
        <v>9.375E-2</v>
      </c>
      <c r="BH264" s="286">
        <v>0.125</v>
      </c>
      <c r="BI264" s="286">
        <v>0.1875</v>
      </c>
      <c r="BJ264" s="286">
        <v>0.25</v>
      </c>
      <c r="BK264" s="285">
        <v>0</v>
      </c>
      <c r="BL264" s="285">
        <v>3.125E-2</v>
      </c>
      <c r="BM264" s="285">
        <v>6.25E-2</v>
      </c>
      <c r="BN264" s="285">
        <v>9.375E-2</v>
      </c>
      <c r="BO264" s="285">
        <v>0.125</v>
      </c>
      <c r="BP264" s="285">
        <v>0.1875</v>
      </c>
      <c r="BQ264" s="285">
        <v>0.25</v>
      </c>
      <c r="BR264" s="285">
        <v>0.375</v>
      </c>
      <c r="BS264" s="285">
        <v>0.5</v>
      </c>
      <c r="BT264" s="160">
        <v>0.748</v>
      </c>
      <c r="BU264" s="160">
        <v>0.748</v>
      </c>
      <c r="BV264" s="160">
        <v>0.748</v>
      </c>
      <c r="BW264" s="160">
        <v>0.748</v>
      </c>
      <c r="BX264" s="160">
        <v>0.748</v>
      </c>
      <c r="BY264" s="160">
        <v>0.748</v>
      </c>
      <c r="BZ264" s="160">
        <v>0.748</v>
      </c>
      <c r="CA264" s="160">
        <v>0.748</v>
      </c>
      <c r="CB264" s="160">
        <v>0.748</v>
      </c>
      <c r="CC264" s="159">
        <v>0.748</v>
      </c>
      <c r="CD264" s="159">
        <v>0.748</v>
      </c>
      <c r="CE264" s="159">
        <v>0.748</v>
      </c>
      <c r="CF264" s="159">
        <v>0.748</v>
      </c>
      <c r="CG264" s="159">
        <v>0.748</v>
      </c>
      <c r="CH264" s="159">
        <v>0.748</v>
      </c>
      <c r="CI264" s="159">
        <v>0.748</v>
      </c>
      <c r="CJ264" s="159">
        <v>0.748</v>
      </c>
      <c r="CK264" s="159">
        <v>0.748</v>
      </c>
      <c r="CL264" s="160">
        <v>0.748</v>
      </c>
      <c r="CM264" s="160">
        <v>0.748</v>
      </c>
      <c r="CN264" s="160">
        <v>0.748</v>
      </c>
      <c r="CO264" s="160">
        <v>0.748</v>
      </c>
      <c r="CP264" s="160">
        <v>0.748</v>
      </c>
      <c r="CQ264" s="160">
        <v>0.748</v>
      </c>
      <c r="CR264" s="160">
        <v>0.748</v>
      </c>
      <c r="CS264" s="160">
        <v>0.748</v>
      </c>
      <c r="CT264" s="160">
        <v>0.748</v>
      </c>
      <c r="CU264" s="159">
        <v>0.748</v>
      </c>
      <c r="CV264" s="159">
        <v>0.748</v>
      </c>
      <c r="CW264" s="159">
        <v>0.748</v>
      </c>
      <c r="CX264" s="159">
        <v>0.748</v>
      </c>
      <c r="CY264" s="159">
        <v>0.748</v>
      </c>
      <c r="CZ264" s="159">
        <v>0.748</v>
      </c>
      <c r="DA264" s="159">
        <v>0.748</v>
      </c>
      <c r="DB264" s="159">
        <v>0.748</v>
      </c>
      <c r="DC264" s="159">
        <v>0.748</v>
      </c>
    </row>
    <row r="265" spans="1:107">
      <c r="A265" s="273" t="s">
        <v>62</v>
      </c>
      <c r="B265" s="273" t="s">
        <v>517</v>
      </c>
      <c r="C265" s="272"/>
      <c r="E265" s="356">
        <v>0.25</v>
      </c>
      <c r="F265" s="389">
        <v>0.748</v>
      </c>
      <c r="AI265" s="113" t="s">
        <v>1107</v>
      </c>
      <c r="AJ265" s="286">
        <v>0</v>
      </c>
      <c r="AK265" s="286">
        <v>0</v>
      </c>
      <c r="AL265" s="286">
        <v>0</v>
      </c>
      <c r="AM265" s="286">
        <v>0</v>
      </c>
      <c r="AN265" s="286">
        <v>0</v>
      </c>
      <c r="AO265" s="286">
        <v>0</v>
      </c>
      <c r="AP265" s="286">
        <v>0</v>
      </c>
      <c r="AQ265" s="286">
        <v>0</v>
      </c>
      <c r="AR265" s="286">
        <v>0</v>
      </c>
      <c r="AS265" s="285">
        <v>0</v>
      </c>
      <c r="AT265" s="285">
        <v>7.8125E-3</v>
      </c>
      <c r="AU265" s="285">
        <v>1.5625E-2</v>
      </c>
      <c r="AV265" s="285">
        <v>2.34375E-2</v>
      </c>
      <c r="AW265" s="285">
        <v>3.125E-2</v>
      </c>
      <c r="AX265" s="285">
        <v>4.6875E-2</v>
      </c>
      <c r="AY265" s="285">
        <v>6.25E-2</v>
      </c>
      <c r="AZ265" s="285">
        <v>9.375E-2</v>
      </c>
      <c r="BA265" s="285">
        <v>0.125</v>
      </c>
      <c r="BB265" s="286">
        <v>0</v>
      </c>
      <c r="BC265" s="286">
        <v>1.5625E-2</v>
      </c>
      <c r="BD265" s="286">
        <v>3.125E-2</v>
      </c>
      <c r="BE265" s="286">
        <v>4.6875E-2</v>
      </c>
      <c r="BF265" s="286">
        <v>6.25E-2</v>
      </c>
      <c r="BG265" s="286">
        <v>9.375E-2</v>
      </c>
      <c r="BH265" s="286">
        <v>0.125</v>
      </c>
      <c r="BI265" s="286">
        <v>0.1875</v>
      </c>
      <c r="BJ265" s="286">
        <v>0.25</v>
      </c>
      <c r="BK265" s="285">
        <v>0</v>
      </c>
      <c r="BL265" s="285">
        <v>3.125E-2</v>
      </c>
      <c r="BM265" s="285">
        <v>6.25E-2</v>
      </c>
      <c r="BN265" s="285">
        <v>9.375E-2</v>
      </c>
      <c r="BO265" s="285">
        <v>0.125</v>
      </c>
      <c r="BP265" s="285">
        <v>0.1875</v>
      </c>
      <c r="BQ265" s="285">
        <v>0.25</v>
      </c>
      <c r="BR265" s="285">
        <v>0.375</v>
      </c>
      <c r="BS265" s="285">
        <v>0.5</v>
      </c>
      <c r="BT265" s="160">
        <v>0.748</v>
      </c>
      <c r="BU265" s="160">
        <v>0.748</v>
      </c>
      <c r="BV265" s="160">
        <v>0.748</v>
      </c>
      <c r="BW265" s="160">
        <v>0.748</v>
      </c>
      <c r="BX265" s="160">
        <v>0.748</v>
      </c>
      <c r="BY265" s="160">
        <v>0.748</v>
      </c>
      <c r="BZ265" s="160">
        <v>0.748</v>
      </c>
      <c r="CA265" s="160">
        <v>0.748</v>
      </c>
      <c r="CB265" s="160">
        <v>0.748</v>
      </c>
      <c r="CC265" s="159">
        <v>0.748</v>
      </c>
      <c r="CD265" s="159">
        <v>0.748</v>
      </c>
      <c r="CE265" s="159">
        <v>0.748</v>
      </c>
      <c r="CF265" s="159">
        <v>0.748</v>
      </c>
      <c r="CG265" s="159">
        <v>0.748</v>
      </c>
      <c r="CH265" s="159">
        <v>0.748</v>
      </c>
      <c r="CI265" s="159">
        <v>0.748</v>
      </c>
      <c r="CJ265" s="159">
        <v>0.748</v>
      </c>
      <c r="CK265" s="159">
        <v>0.748</v>
      </c>
      <c r="CL265" s="160">
        <v>0.748</v>
      </c>
      <c r="CM265" s="160">
        <v>0.748</v>
      </c>
      <c r="CN265" s="160">
        <v>0.748</v>
      </c>
      <c r="CO265" s="160">
        <v>0.748</v>
      </c>
      <c r="CP265" s="160">
        <v>0.748</v>
      </c>
      <c r="CQ265" s="160">
        <v>0.748</v>
      </c>
      <c r="CR265" s="160">
        <v>0.748</v>
      </c>
      <c r="CS265" s="160">
        <v>0.748</v>
      </c>
      <c r="CT265" s="160">
        <v>0.748</v>
      </c>
      <c r="CU265" s="159">
        <v>0.748</v>
      </c>
      <c r="CV265" s="159">
        <v>0.748</v>
      </c>
      <c r="CW265" s="159">
        <v>0.748</v>
      </c>
      <c r="CX265" s="159">
        <v>0.748</v>
      </c>
      <c r="CY265" s="159">
        <v>0.748</v>
      </c>
      <c r="CZ265" s="159">
        <v>0.748</v>
      </c>
      <c r="DA265" s="159">
        <v>0.748</v>
      </c>
      <c r="DB265" s="159">
        <v>0.748</v>
      </c>
      <c r="DC265" s="159">
        <v>0.748</v>
      </c>
    </row>
    <row r="268" spans="1:107" s="389" customFormat="1">
      <c r="A268" s="389" t="s">
        <v>1023</v>
      </c>
      <c r="B268" s="389">
        <v>72</v>
      </c>
      <c r="C268" s="389" t="s">
        <v>922</v>
      </c>
      <c r="D268" s="505" t="s">
        <v>1010</v>
      </c>
      <c r="AI268" s="113"/>
    </row>
    <row r="269" spans="1:107" s="389" customFormat="1">
      <c r="A269" s="389" t="s">
        <v>1024</v>
      </c>
      <c r="B269" s="389">
        <v>396</v>
      </c>
      <c r="C269" s="389" t="s">
        <v>922</v>
      </c>
      <c r="AI269" s="113"/>
    </row>
    <row r="270" spans="1:107" s="389" customFormat="1">
      <c r="A270" s="94" t="s">
        <v>1011</v>
      </c>
      <c r="B270" s="389">
        <v>228</v>
      </c>
      <c r="D270" s="20" t="s">
        <v>1012</v>
      </c>
      <c r="AI270" s="113"/>
    </row>
    <row r="271" spans="1:107" s="389" customFormat="1">
      <c r="A271" s="94" t="s">
        <v>920</v>
      </c>
      <c r="B271" s="389">
        <v>95</v>
      </c>
      <c r="C271" s="389" t="s">
        <v>1013</v>
      </c>
      <c r="D271" s="20" t="s">
        <v>1014</v>
      </c>
      <c r="AI271" s="113"/>
    </row>
    <row r="272" spans="1:107" s="389" customFormat="1">
      <c r="B272" s="389">
        <v>50</v>
      </c>
      <c r="C272" s="389" t="s">
        <v>1015</v>
      </c>
      <c r="D272" s="20" t="s">
        <v>1016</v>
      </c>
      <c r="AI272" s="113"/>
    </row>
    <row r="273" spans="2:35" s="389" customFormat="1">
      <c r="B273" s="389">
        <v>10</v>
      </c>
      <c r="C273" s="389" t="s">
        <v>1017</v>
      </c>
      <c r="D273" s="20" t="s">
        <v>1016</v>
      </c>
      <c r="AI273" s="113"/>
    </row>
    <row r="274" spans="2:35" s="389" customFormat="1">
      <c r="B274" s="389">
        <v>13</v>
      </c>
      <c r="C274" s="389" t="s">
        <v>1018</v>
      </c>
      <c r="D274" s="20" t="s">
        <v>1016</v>
      </c>
      <c r="L274" s="273"/>
      <c r="AI274" s="113"/>
    </row>
    <row r="275" spans="2:35" s="389" customFormat="1">
      <c r="L275" s="273"/>
      <c r="AI275" s="113"/>
    </row>
    <row r="276" spans="2:35" s="389" customFormat="1">
      <c r="AI276" s="113"/>
    </row>
    <row r="277" spans="2:35">
      <c r="J277" s="389"/>
      <c r="K277" s="389"/>
      <c r="L277" s="389"/>
    </row>
    <row r="303" spans="12:12">
      <c r="L303" s="5"/>
    </row>
  </sheetData>
  <mergeCells count="1">
    <mergeCell ref="B1:D1"/>
  </mergeCells>
  <pageMargins left="0.75" right="0.75" top="1" bottom="1" header="0.5" footer="0.5"/>
  <pageSetup paperSize="9" orientation="portrait" horizontalDpi="4294967292" verticalDpi="4294967292"/>
  <drawing r:id="rId1"/>
  <legacyDrawing r:id="rId2"/>
  <tableParts count="2">
    <tablePart r:id="rId3"/>
    <tablePart r:id="rId4"/>
  </tableParts>
  <extLst>
    <ext xmlns:mx="http://schemas.microsoft.com/office/mac/excel/2008/main" uri="{64002731-A6B0-56B0-2670-7721B7C09600}">
      <mx:PLV Mode="0" OnePage="0" WScale="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tabColor theme="9"/>
    <outlinePr summaryBelow="0"/>
    <pageSetUpPr autoPageBreaks="0"/>
  </sheetPr>
  <dimension ref="A1:H41"/>
  <sheetViews>
    <sheetView tabSelected="1" topLeftCell="A525" zoomScale="70" zoomScaleNormal="70" zoomScalePageLayoutView="70" workbookViewId="0">
      <selection activeCell="H501" sqref="H501:O508"/>
    </sheetView>
    <sheetView tabSelected="1" topLeftCell="C1" workbookViewId="1">
      <selection activeCell="I10" sqref="I10"/>
    </sheetView>
  </sheetViews>
  <sheetFormatPr baseColWidth="10" defaultColWidth="8.83203125" defaultRowHeight="13" x14ac:dyDescent="0"/>
  <cols>
    <col min="1" max="1" width="7.6640625" style="273" customWidth="1"/>
    <col min="2" max="2" width="9.1640625" style="273" customWidth="1"/>
    <col min="3" max="3" width="19.5" style="273" customWidth="1"/>
    <col min="4" max="4" width="26.1640625" style="28" customWidth="1"/>
    <col min="5" max="5" width="32.5" style="273" customWidth="1"/>
    <col min="6" max="6" width="16.5" style="273" customWidth="1"/>
    <col min="7" max="7" width="17.6640625" style="273" customWidth="1"/>
    <col min="8" max="10" width="11.5" style="273" customWidth="1"/>
    <col min="11" max="16384" width="8.83203125" style="273"/>
  </cols>
  <sheetData>
    <row r="1" spans="1:7" ht="20">
      <c r="A1" s="34" t="s">
        <v>413</v>
      </c>
      <c r="B1" s="34" t="e">
        <f>INDEX(#REF!, MATCH($A1, #REF!, 0))</f>
        <v>#REF!</v>
      </c>
      <c r="C1" s="34"/>
    </row>
    <row r="2" spans="1:7" s="26" customFormat="1" ht="15">
      <c r="A2" s="3" t="s">
        <v>843</v>
      </c>
      <c r="B2" s="3" t="e">
        <f>INDEX(#REF!, MATCH($A2, #REF!, 0))</f>
        <v>#REF!</v>
      </c>
      <c r="C2" s="3"/>
      <c r="D2" s="101"/>
      <c r="E2" s="39" t="s">
        <v>942</v>
      </c>
    </row>
    <row r="4" spans="1:7" ht="15" collapsed="1">
      <c r="B4" s="50" t="s">
        <v>203</v>
      </c>
      <c r="C4" s="493"/>
      <c r="D4" s="199"/>
      <c r="E4" s="48"/>
      <c r="F4" s="48"/>
      <c r="G4" s="48"/>
    </row>
    <row r="5" spans="1:7">
      <c r="B5" s="42"/>
      <c r="C5" s="44"/>
      <c r="D5" s="198"/>
      <c r="E5" s="44"/>
      <c r="F5" s="44"/>
      <c r="G5" s="44"/>
    </row>
    <row r="6" spans="1:7">
      <c r="B6" s="42"/>
      <c r="C6" s="43"/>
      <c r="D6" s="198"/>
      <c r="E6" s="45"/>
      <c r="F6" s="44"/>
      <c r="G6" s="44"/>
    </row>
    <row r="7" spans="1:7" ht="15">
      <c r="B7" s="46"/>
      <c r="C7" s="44"/>
      <c r="D7" s="210" t="s">
        <v>164</v>
      </c>
      <c r="E7" s="36" t="s">
        <v>202</v>
      </c>
      <c r="F7" s="44" t="s">
        <v>111</v>
      </c>
      <c r="G7" s="44"/>
    </row>
    <row r="8" spans="1:7" ht="15">
      <c r="B8" s="46"/>
      <c r="C8" s="44"/>
      <c r="D8" s="209" t="s">
        <v>938</v>
      </c>
      <c r="E8" s="75">
        <v>1</v>
      </c>
      <c r="F8" s="37" t="s">
        <v>991</v>
      </c>
      <c r="G8" s="44"/>
    </row>
    <row r="9" spans="1:7" ht="15">
      <c r="B9" s="46"/>
      <c r="C9" s="44"/>
      <c r="D9" s="197" t="s">
        <v>990</v>
      </c>
      <c r="E9" s="37">
        <v>1</v>
      </c>
      <c r="F9" s="37"/>
      <c r="G9" s="44"/>
    </row>
    <row r="10" spans="1:7" ht="26">
      <c r="B10" s="46"/>
      <c r="C10" s="44"/>
      <c r="D10" s="197" t="s">
        <v>945</v>
      </c>
      <c r="E10" s="37">
        <v>1</v>
      </c>
      <c r="F10" s="37"/>
      <c r="G10" s="44"/>
    </row>
    <row r="11" spans="1:7" ht="26">
      <c r="B11" s="46"/>
      <c r="C11" s="44"/>
      <c r="D11" s="208" t="s">
        <v>937</v>
      </c>
      <c r="E11" s="506">
        <v>1</v>
      </c>
      <c r="F11" s="37"/>
      <c r="G11" s="44"/>
    </row>
    <row r="12" spans="1:7" ht="15">
      <c r="B12" s="46"/>
      <c r="C12" s="44"/>
      <c r="D12" s="198"/>
      <c r="E12" s="44"/>
      <c r="F12" s="44"/>
      <c r="G12" s="44"/>
    </row>
    <row r="13" spans="1:7">
      <c r="B13" s="49"/>
      <c r="C13" s="47"/>
      <c r="D13" s="207"/>
      <c r="E13" s="47"/>
      <c r="F13" s="47"/>
      <c r="G13" s="47"/>
    </row>
    <row r="15" spans="1:7" s="26" customFormat="1" ht="22">
      <c r="A15" s="41"/>
      <c r="B15" s="492" t="s">
        <v>845</v>
      </c>
      <c r="C15" s="129"/>
      <c r="D15" s="129"/>
      <c r="E15" s="129"/>
      <c r="F15" s="129"/>
      <c r="G15" s="129"/>
    </row>
    <row r="16" spans="1:7">
      <c r="B16" s="93"/>
      <c r="C16" s="91"/>
      <c r="D16" s="201"/>
      <c r="E16" s="91"/>
      <c r="F16" s="91"/>
      <c r="G16" s="91"/>
    </row>
    <row r="17" spans="2:7">
      <c r="B17" s="93"/>
      <c r="C17" s="92" t="s">
        <v>977</v>
      </c>
      <c r="D17" s="201"/>
      <c r="E17" s="51"/>
      <c r="F17" s="252" t="str">
        <f>" Economic growth trajectory: "&amp;$E$8</f>
        <v xml:space="preserve"> Economic growth trajectory: 1</v>
      </c>
      <c r="G17" s="206"/>
    </row>
    <row r="18" spans="2:7" s="389" customFormat="1">
      <c r="B18" s="93"/>
      <c r="C18" s="92"/>
      <c r="D18" s="201"/>
      <c r="E18" s="51"/>
      <c r="F18" s="90"/>
      <c r="G18" s="90"/>
    </row>
    <row r="19" spans="2:7" s="389" customFormat="1" ht="14">
      <c r="B19" s="93"/>
      <c r="C19" s="32" t="s">
        <v>18</v>
      </c>
      <c r="D19" s="203" t="s">
        <v>33</v>
      </c>
      <c r="E19" s="203"/>
      <c r="F19" s="32">
        <v>2010</v>
      </c>
      <c r="G19" s="32">
        <v>2015</v>
      </c>
    </row>
    <row r="20" spans="2:7" s="389" customFormat="1" ht="14">
      <c r="B20" s="93"/>
      <c r="C20" s="90" t="s">
        <v>531</v>
      </c>
      <c r="D20" s="202" t="str">
        <f>INDEX(IND_Sectors[Sector_Name],MATCH(C20,IND_Sectors[Sector_Code],0))</f>
        <v>Mining SIC2</v>
      </c>
      <c r="E20" s="256"/>
      <c r="F20" s="489">
        <f t="array" ref="F20">SUM(('Growth Paths '!$A$39:$A$46=$C20)*('Growth Paths '!$G$3:$AI$3=F$19)*('Growth Paths '!$G$39:$AI$46)) * SUM(('Growth Paths '!$A$49:$A$56=$C20)*('Growth Paths '!$G$3:$AI$3=F$19)*('Growth Paths '!$G$49:$AI$56))</f>
        <v>1.1749840051554792</v>
      </c>
      <c r="G20" s="489">
        <f t="array" ref="G20">SUM(('Growth Paths '!$A$39:$A$46=$C20)*('Growth Paths '!$G$3:$AI$3=G$19)*('Growth Paths '!$G$39:$AI$46)) * SUM(('Growth Paths '!$A$49:$A$56=$C20)*('Growth Paths '!$G$3:$AI$3=G$19)*('Growth Paths '!$G$49:$AI$56))</f>
        <v>1.4422508549408466</v>
      </c>
    </row>
    <row r="21" spans="2:7" s="389" customFormat="1" ht="14">
      <c r="B21" s="93"/>
      <c r="C21" s="90" t="s">
        <v>529</v>
      </c>
      <c r="D21" s="202" t="str">
        <f>INDEX(IND_Sectors[Sector_Name],MATCH(C21,IND_Sectors[Sector_Code],0))</f>
        <v>Iron  &amp; Steel  - 351</v>
      </c>
      <c r="E21" s="256"/>
      <c r="F21" s="490">
        <f t="array" ref="F21">SUM(('Growth Paths '!$A$39:$A$46=$C21)*('Growth Paths '!$G$3:$AI$3=F$19)*('Growth Paths '!$G$39:$AI$46)) * SUM(('Growth Paths '!$A$49:$A$56=$C21)*('Growth Paths '!$G$3:$AI$3=F$19)*('Growth Paths '!$G$49:$AI$56))</f>
        <v>1.1580562667925978</v>
      </c>
      <c r="G21" s="490">
        <f t="array" ref="G21">SUM(('Growth Paths '!$A$39:$A$46=$C21)*('Growth Paths '!$G$3:$AI$3=G$19)*('Growth Paths '!$G$39:$AI$46)) * SUM(('Growth Paths '!$A$49:$A$56=$C21)*('Growth Paths '!$G$3:$AI$3=G$19)*('Growth Paths '!$G$49:$AI$56))</f>
        <v>1.4552578169319239</v>
      </c>
    </row>
    <row r="22" spans="2:7" s="389" customFormat="1" ht="14">
      <c r="B22" s="93"/>
      <c r="C22" s="90" t="s">
        <v>527</v>
      </c>
      <c r="D22" s="202" t="str">
        <f>INDEX(IND_Sectors[Sector_Name],MATCH(C22,IND_Sectors[Sector_Code],0))</f>
        <v>Chemicals  -33</v>
      </c>
      <c r="E22" s="256"/>
      <c r="F22" s="490">
        <f t="array" ref="F22">SUM(('Growth Paths '!$A$39:$A$46=$C22)*('Growth Paths '!$G$3:$AI$3=F$19)*('Growth Paths '!$G$39:$AI$46)) * SUM(('Growth Paths '!$A$49:$A$56=$C22)*('Growth Paths '!$G$3:$AI$3=F$19)*('Growth Paths '!$G$49:$AI$56))</f>
        <v>1.1413679402660959</v>
      </c>
      <c r="G22" s="490">
        <f t="array" ref="G22">SUM(('Growth Paths '!$A$39:$A$46=$C22)*('Growth Paths '!$G$3:$AI$3=G$19)*('Growth Paths '!$G$39:$AI$46)) * SUM(('Growth Paths '!$A$49:$A$56=$C22)*('Growth Paths '!$G$3:$AI$3=G$19)*('Growth Paths '!$G$49:$AI$56))</f>
        <v>1.2530938024014895</v>
      </c>
    </row>
    <row r="23" spans="2:7" s="389" customFormat="1" ht="14">
      <c r="B23" s="93"/>
      <c r="C23" s="90" t="s">
        <v>525</v>
      </c>
      <c r="D23" s="202" t="str">
        <f>INDEX(IND_Sectors[Sector_Name],MATCH(C23,IND_Sectors[Sector_Code],0))</f>
        <v>Non-Ferrous metals  - 352</v>
      </c>
      <c r="E23" s="256"/>
      <c r="F23" s="490">
        <f t="array" ref="F23">SUM(('Growth Paths '!$A$39:$A$46=$C23)*('Growth Paths '!$G$3:$AI$3=F$19)*('Growth Paths '!$G$39:$AI$46)) * SUM(('Growth Paths '!$A$49:$A$56=$C23)*('Growth Paths '!$G$3:$AI$3=F$19)*('Growth Paths '!$G$49:$AI$56))</f>
        <v>1.1590304318210891</v>
      </c>
      <c r="G23" s="490">
        <f t="array" ref="G23">SUM(('Growth Paths '!$A$39:$A$46=$C23)*('Growth Paths '!$G$3:$AI$3=G$19)*('Growth Paths '!$G$39:$AI$46)) * SUM(('Growth Paths '!$A$49:$A$56=$C23)*('Growth Paths '!$G$3:$AI$3=G$19)*('Growth Paths '!$G$49:$AI$56))</f>
        <v>1.3989277652136987</v>
      </c>
    </row>
    <row r="24" spans="2:7" s="389" customFormat="1" ht="14">
      <c r="B24" s="93"/>
      <c r="C24" s="90" t="s">
        <v>523</v>
      </c>
      <c r="D24" s="202" t="str">
        <f>INDEX(IND_Sectors[Sector_Name],MATCH(C24,IND_Sectors[Sector_Code],0))</f>
        <v>N.M.M Products  -34</v>
      </c>
      <c r="E24" s="256"/>
      <c r="F24" s="490">
        <f t="array" ref="F24">SUM(('Growth Paths '!$A$39:$A$46=$C24)*('Growth Paths '!$G$3:$AI$3=F$19)*('Growth Paths '!$G$39:$AI$46)) * SUM(('Growth Paths '!$A$49:$A$56=$C24)*('Growth Paths '!$G$3:$AI$3=F$19)*('Growth Paths '!$G$49:$AI$56))</f>
        <v>1.1783405470175379</v>
      </c>
      <c r="G24" s="490">
        <f t="array" ref="G24">SUM(('Growth Paths '!$A$39:$A$46=$C24)*('Growth Paths '!$G$3:$AI$3=G$19)*('Growth Paths '!$G$39:$AI$46)) * SUM(('Growth Paths '!$A$49:$A$56=$C24)*('Growth Paths '!$G$3:$AI$3=G$19)*('Growth Paths '!$G$49:$AI$56))</f>
        <v>1.4380491724185542</v>
      </c>
    </row>
    <row r="25" spans="2:7" s="389" customFormat="1">
      <c r="B25" s="93"/>
      <c r="C25" s="90" t="s">
        <v>521</v>
      </c>
      <c r="D25" s="90" t="str">
        <f>INDEX(IND_Sectors[Sector_Name],MATCH(C25,IND_Sectors[Sector_Code],0))</f>
        <v>Food, Beverage &amp; Tabacco  - 30</v>
      </c>
      <c r="E25" s="51"/>
      <c r="F25" s="117">
        <f t="array" ref="F25">SUM(('Growth Paths '!$A$39:$A$46=$C25)*('Growth Paths '!$G$3:$AI$3=F$19)*('Growth Paths '!$G$39:$AI$46)) * SUM(('Growth Paths '!$A$49:$A$56=$C25)*('Growth Paths '!$G$3:$AI$3=F$19)*('Growth Paths '!$G$49:$AI$56))</f>
        <v>1.1503655212285082</v>
      </c>
      <c r="G25" s="491">
        <f t="array" ref="G25">SUM(('Growth Paths '!$A$39:$A$46=$C25)*('Growth Paths '!$G$3:$AI$3=G$19)*('Growth Paths '!$G$39:$AI$46)) * SUM(('Growth Paths '!$A$49:$A$56=$C25)*('Growth Paths '!$G$3:$AI$3=G$19)*('Growth Paths '!$G$49:$AI$56))</f>
        <v>1.3988499476607392</v>
      </c>
    </row>
    <row r="26" spans="2:7" s="389" customFormat="1">
      <c r="B26" s="93"/>
      <c r="C26" s="90" t="s">
        <v>519</v>
      </c>
      <c r="D26" s="202" t="str">
        <f>INDEX(IND_Sectors[Sector_Name],MATCH(C26,IND_Sectors[Sector_Code],0))</f>
        <v>Pulp &amp; Paper Products  -323</v>
      </c>
      <c r="E26" s="51"/>
      <c r="F26" s="117">
        <f t="array" ref="F26">SUM(('Growth Paths '!$A$39:$A$46=$C26)*('Growth Paths '!$G$3:$AI$3=F$19)*('Growth Paths '!$G$39:$AI$46)) * SUM(('Growth Paths '!$A$49:$A$56=$C26)*('Growth Paths '!$G$3:$AI$3=F$19)*('Growth Paths '!$G$49:$AI$56))</f>
        <v>1.1634863967571991</v>
      </c>
      <c r="G26" s="491">
        <f t="array" ref="G26">SUM(('Growth Paths '!$A$39:$A$46=$C26)*('Growth Paths '!$G$3:$AI$3=G$19)*('Growth Paths '!$G$39:$AI$46)) * SUM(('Growth Paths '!$A$49:$A$56=$C26)*('Growth Paths '!$G$3:$AI$3=G$19)*('Growth Paths '!$G$49:$AI$56))</f>
        <v>1.3771216008984035</v>
      </c>
    </row>
    <row r="27" spans="2:7" s="389" customFormat="1">
      <c r="B27" s="93"/>
      <c r="C27" s="90" t="s">
        <v>517</v>
      </c>
      <c r="D27" s="90" t="str">
        <f>INDEX(IND_Sectors[Sector_Name],MATCH(C27,IND_Sectors[Sector_Code],0))</f>
        <v>Other</v>
      </c>
      <c r="E27" s="51"/>
      <c r="F27" s="117">
        <f t="array" ref="F27">SUM(('Growth Paths '!$A$39:$A$46=$C27)*('Growth Paths '!$G$3:$AI$3=F$19)*('Growth Paths '!$G$39:$AI$46)) * SUM(('Growth Paths '!$A$49:$A$56=$C27)*('Growth Paths '!$G$3:$AI$3=F$19)*('Growth Paths '!$G$49:$AI$56))</f>
        <v>1.1693174707137537</v>
      </c>
      <c r="G27" s="491">
        <f t="array" ref="G27">SUM(('Growth Paths '!$A$39:$A$46=$C27)*('Growth Paths '!$G$3:$AI$3=G$19)*('Growth Paths '!$G$39:$AI$46)) * SUM(('Growth Paths '!$A$49:$A$56=$C27)*('Growth Paths '!$G$3:$AI$3=G$19)*('Growth Paths '!$G$49:$AI$56))</f>
        <v>1.3906251157628697</v>
      </c>
    </row>
    <row r="28" spans="2:7" s="389" customFormat="1">
      <c r="B28" s="93"/>
      <c r="C28" s="35"/>
      <c r="D28" s="35"/>
      <c r="E28" s="35"/>
      <c r="F28" s="35"/>
      <c r="G28" s="35"/>
    </row>
    <row r="29" spans="2:7">
      <c r="B29" s="93"/>
      <c r="C29" s="91"/>
      <c r="D29" s="201"/>
      <c r="E29" s="91"/>
      <c r="F29" s="91"/>
      <c r="G29" s="91"/>
    </row>
    <row r="30" spans="2:7">
      <c r="B30" s="93"/>
      <c r="C30" s="92" t="s">
        <v>944</v>
      </c>
      <c r="D30" s="201"/>
      <c r="E30" s="57"/>
      <c r="F30" s="253"/>
      <c r="G30" s="92"/>
    </row>
    <row r="31" spans="2:7">
      <c r="B31" s="93"/>
      <c r="C31" s="91"/>
      <c r="D31" s="201"/>
      <c r="E31" s="91"/>
      <c r="F31" s="254">
        <v>2010</v>
      </c>
      <c r="G31" s="254">
        <v>2010</v>
      </c>
    </row>
    <row r="32" spans="2:7" ht="15">
      <c r="B32" s="40"/>
      <c r="C32" s="32" t="s">
        <v>18</v>
      </c>
      <c r="D32" s="203" t="s">
        <v>33</v>
      </c>
      <c r="E32" s="32" t="s">
        <v>842</v>
      </c>
      <c r="F32" s="255">
        <v>1</v>
      </c>
      <c r="G32" s="255">
        <v>2</v>
      </c>
    </row>
    <row r="33" spans="2:8" ht="15">
      <c r="B33" s="40"/>
      <c r="C33" s="90" t="str">
        <f>C20</f>
        <v>MI</v>
      </c>
      <c r="D33" s="90" t="str">
        <f>D20</f>
        <v>Mining SIC2</v>
      </c>
      <c r="E33" s="108" t="s">
        <v>401</v>
      </c>
      <c r="F33" s="205">
        <f t="array" ref="F33">SUM(IFERROR((IND.Tech!$AJ$94:$DC$94=$F$31)*(IND.Tech!$AJ$93:$DC$93=F$32)*(IND.Tech!$AI$94:$AI$253=$C33&amp;$A$1&amp;$E33)*(IND.Tech!$AJ$94:$DC$253),0))</f>
        <v>2.4500558065274585E-4</v>
      </c>
      <c r="G33" s="205">
        <f t="array" ref="G33">SUM(IFERROR((IND.Tech!$AJ$94:$DC$94=$F$31)*(IND.Tech!$AJ$93:$DC$93=G$32)*(IND.Tech!$AI$94:$AI$253=$C33&amp;$A$1&amp;$E33)*(IND.Tech!$AJ$94:$DC$253),0))</f>
        <v>4.501475144838789E-3</v>
      </c>
    </row>
    <row r="34" spans="2:8" ht="15">
      <c r="B34" s="40"/>
      <c r="C34" s="90" t="str">
        <f>C21</f>
        <v>IS</v>
      </c>
      <c r="D34" s="90" t="str">
        <f>D21</f>
        <v>Iron  &amp; Steel  - 351</v>
      </c>
      <c r="E34" s="108" t="s">
        <v>401</v>
      </c>
      <c r="F34" s="205">
        <f t="array" ref="F34">SUM(IFERROR((IND.Tech!$AJ$94:$DC$94=$F$31)*(IND.Tech!$AJ$93:$DC$93=F$32)*(IND.Tech!$AI$94:$AI$253=$C34&amp;$A$1&amp;$E34)*(IND.Tech!$AJ$94:$DC$253),0))</f>
        <v>2.4500558065274585E-4</v>
      </c>
      <c r="G34" s="205">
        <f t="array" ref="G34">SUM(IFERROR((IND.Tech!$AJ$94:$DC$94=$F$31)*(IND.Tech!$AJ$93:$DC$93=G$32)*(IND.Tech!$AI$94:$AI$253=$C34&amp;$A$1&amp;$E34)*(IND.Tech!$AJ$94:$DC$253),0))</f>
        <v>4.1388442731696007E-3</v>
      </c>
    </row>
    <row r="35" spans="2:8" ht="15">
      <c r="B35" s="40"/>
      <c r="C35" s="90" t="str">
        <f>C22</f>
        <v>CP</v>
      </c>
      <c r="D35" s="90" t="str">
        <f>D22</f>
        <v>Chemicals  -33</v>
      </c>
      <c r="E35" s="108" t="s">
        <v>401</v>
      </c>
      <c r="F35" s="205">
        <f t="array" ref="F35">SUM(IFERROR((IND.Tech!$AJ$94:$DC$94=$F$31)*(IND.Tech!$AJ$93:$DC$93=F$32)*(IND.Tech!$AI$94:$AI$253=$C35&amp;$A$1&amp;$E35)*(IND.Tech!$AJ$94:$DC$253),0))</f>
        <v>2.100047834166393E-4</v>
      </c>
      <c r="G35" s="205">
        <f t="array" ref="G35">SUM(IFERROR((IND.Tech!$AJ$94:$DC$94=$F$31)*(IND.Tech!$AJ$93:$DC$93=G$32)*(IND.Tech!$AI$94:$AI$253=$C35&amp;$A$1&amp;$E35)*(IND.Tech!$AJ$94:$DC$253),0))</f>
        <v>3.9900908849161447E-3</v>
      </c>
    </row>
    <row r="36" spans="2:8" ht="15">
      <c r="B36" s="40"/>
      <c r="C36" s="90" t="str">
        <f>C23</f>
        <v>NF</v>
      </c>
      <c r="D36" s="90" t="str">
        <f>D23</f>
        <v>Non-Ferrous metals  - 352</v>
      </c>
      <c r="E36" s="108" t="s">
        <v>401</v>
      </c>
      <c r="F36" s="205">
        <f t="array" ref="F36">SUM(IFERROR((IND.Tech!$AJ$94:$DC$94=$F$31)*(IND.Tech!$AJ$93:$DC$93=F$32)*(IND.Tech!$AI$94:$AI$253=$C36&amp;$A$1&amp;$E36)*(IND.Tech!$AJ$94:$DC$253),0))</f>
        <v>3.5000797236106555E-5</v>
      </c>
      <c r="G36" s="205">
        <f t="array" ref="G36">SUM(IFERROR((IND.Tech!$AJ$94:$DC$94=$F$31)*(IND.Tech!$AJ$93:$DC$93=G$32)*(IND.Tech!$AI$94:$AI$253=$C36&amp;$A$1&amp;$E36)*(IND.Tech!$AJ$94:$DC$253),0))</f>
        <v>3.5700813180828727E-3</v>
      </c>
    </row>
    <row r="37" spans="2:8" ht="15">
      <c r="B37" s="40"/>
      <c r="C37" s="90" t="str">
        <f>C24</f>
        <v>NM</v>
      </c>
      <c r="D37" s="90" t="str">
        <f>D24</f>
        <v>N.M.M Products  -34</v>
      </c>
      <c r="E37" s="108" t="s">
        <v>401</v>
      </c>
      <c r="F37" s="205">
        <f t="array" ref="F37">SUM(IFERROR((IND.Tech!$AJ$94:$DC$94=$F$31)*(IND.Tech!$AJ$93:$DC$93=F$32)*(IND.Tech!$AI$94:$AI$253=$C37&amp;$A$1&amp;$E37)*(IND.Tech!$AJ$94:$DC$253),0))</f>
        <v>2.4500558065274585E-4</v>
      </c>
      <c r="G37" s="205">
        <f t="array" ref="G37">SUM(IFERROR((IND.Tech!$AJ$94:$DC$94=$F$31)*(IND.Tech!$AJ$93:$DC$93=G$32)*(IND.Tech!$AI$94:$AI$253=$C37&amp;$A$1&amp;$E37)*(IND.Tech!$AJ$94:$DC$253),0))</f>
        <v>4.2718473026668053E-3</v>
      </c>
    </row>
    <row r="38" spans="2:8" ht="15">
      <c r="B38" s="40"/>
      <c r="C38" s="90" t="str">
        <f>C25</f>
        <v>FB</v>
      </c>
      <c r="D38" s="90" t="str">
        <f>D25</f>
        <v>Food, Beverage &amp; Tabacco  - 30</v>
      </c>
      <c r="E38" s="108" t="s">
        <v>401</v>
      </c>
      <c r="F38" s="205">
        <f t="array" ref="F38">SUM(IFERROR((IND.Tech!$AJ$94:$DC$94=$F$31)*(IND.Tech!$AJ$93:$DC$93=F$32)*(IND.Tech!$AI$94:$AI$253=$C38&amp;$A$1&amp;$E38)*(IND.Tech!$AJ$94:$DC$253),0))</f>
        <v>2.100047834166393E-4</v>
      </c>
      <c r="G38" s="205">
        <f t="array" ref="G38">SUM(IFERROR((IND.Tech!$AJ$94:$DC$94=$F$31)*(IND.Tech!$AJ$93:$DC$93=G$32)*(IND.Tech!$AI$94:$AI$253=$C38&amp;$A$1&amp;$E38)*(IND.Tech!$AJ$94:$DC$253),0))</f>
        <v>4.0740927982828032E-3</v>
      </c>
    </row>
    <row r="39" spans="2:8" ht="15">
      <c r="B39" s="40"/>
      <c r="C39" s="90" t="str">
        <f>C26</f>
        <v>PP</v>
      </c>
      <c r="D39" s="90" t="str">
        <f>D26</f>
        <v>Pulp &amp; Paper Products  -323</v>
      </c>
      <c r="E39" s="108" t="s">
        <v>401</v>
      </c>
      <c r="F39" s="205">
        <f t="array" ref="F39">SUM(IFERROR((IND.Tech!$AJ$94:$DC$94=$F$31)*(IND.Tech!$AJ$93:$DC$93=F$32)*(IND.Tech!$AI$94:$AI$253=$C39&amp;$A$1&amp;$E39)*(IND.Tech!$AJ$94:$DC$253),0))</f>
        <v>2.8000637788885244E-4</v>
      </c>
      <c r="G39" s="205">
        <f t="array" ref="G39">SUM(IFERROR((IND.Tech!$AJ$94:$DC$94=$F$31)*(IND.Tech!$AJ$93:$DC$93=G$32)*(IND.Tech!$AI$94:$AI$253=$C39&amp;$A$1&amp;$E39)*(IND.Tech!$AJ$94:$DC$253),0))</f>
        <v>5.6001275577770484E-3</v>
      </c>
    </row>
    <row r="40" spans="2:8" ht="15">
      <c r="B40" s="40"/>
      <c r="C40" s="90" t="str">
        <f>C27</f>
        <v>OT</v>
      </c>
      <c r="D40" s="90" t="str">
        <f>D27</f>
        <v>Other</v>
      </c>
      <c r="E40" s="214" t="s">
        <v>401</v>
      </c>
      <c r="F40" s="205">
        <f t="array" ref="F40">SUM(IFERROR((IND.Tech!$AJ$94:$DC$94=$F$31)*(IND.Tech!$AJ$93:$DC$93=F$32)*(IND.Tech!$AI$94:$AI$253=$C40&amp;$A$1&amp;$E40)*(IND.Tech!$AJ$94:$DC$253),0))</f>
        <v>2.4500558065274585E-4</v>
      </c>
      <c r="G40" s="205">
        <f t="array" ref="G40">SUM(IFERROR((IND.Tech!$AJ$94:$DC$94=$F$31)*(IND.Tech!$AJ$93:$DC$93=G$32)*(IND.Tech!$AI$94:$AI$253=$C40&amp;$A$1&amp;$E40)*(IND.Tech!$AJ$94:$DC$253),0))</f>
        <v>4.7840179638301691E-3</v>
      </c>
      <c r="H40" s="127"/>
    </row>
    <row r="41" spans="2:8" ht="15">
      <c r="B41" s="40"/>
      <c r="C41" s="35"/>
      <c r="D41" s="35"/>
      <c r="E41" s="35"/>
      <c r="F41" s="53"/>
      <c r="G41" s="204"/>
    </row>
  </sheetData>
  <dataValidations disablePrompts="1" count="2">
    <dataValidation type="list" allowBlank="1" showInputMessage="1" showErrorMessage="1" sqref="C20:C28">
      <formula1>IND.Sector_ID</formula1>
    </dataValidation>
    <dataValidation type="list" allowBlank="1" showInputMessage="1" showErrorMessage="1" sqref="E33:E40">
      <formula1>SATIM_fuel_codes</formula1>
    </dataValidation>
  </dataValidations>
  <pageMargins left="0.7" right="0.7" top="0.75" bottom="0.75" header="0.3" footer="0.3"/>
  <pageSetup paperSize="9" orientation="portrait"/>
  <drawing r:id="rId1"/>
  <extLst>
    <ext xmlns:mx="http://schemas.microsoft.com/office/mac/excel/2008/main" uri="{64002731-A6B0-56B0-2670-7721B7C09600}">
      <mx:PLV Mode="0" OnePage="0" WScale="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Growth Paths </vt:lpstr>
      <vt:lpstr>Conversions</vt:lpstr>
      <vt:lpstr>Constants</vt:lpstr>
      <vt:lpstr>IND.Tech</vt:lpstr>
      <vt:lpstr>IND.a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01418624</dc:creator>
  <cp:lastModifiedBy>Thomas Counsell</cp:lastModifiedBy>
  <dcterms:created xsi:type="dcterms:W3CDTF">2014-01-23T13:21:03Z</dcterms:created>
  <dcterms:modified xsi:type="dcterms:W3CDTF">2014-02-07T06:49:55Z</dcterms:modified>
</cp:coreProperties>
</file>