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4400" yWindow="0" windowWidth="14400" windowHeight="17480" tabRatio="500"/>
    <workbookView xWindow="0" yWindow="0" windowWidth="28800" windowHeight="17480" tabRatio="500"/>
  </bookViews>
  <sheets>
    <sheet name="Model" sheetId="1" r:id="rId1"/>
  </sheets>
  <definedNames>
    <definedName name="_2012_onwards_electricity_demand_growth_rate">Model!$C$22</definedName>
    <definedName name="_2020_Fossil_fuel_emissions_factor">Model!$C$46</definedName>
    <definedName name="_2020_Non_renewable_low_carbon_generation__i.e.__Nuclear__CCS">Model!$C$31</definedName>
    <definedName name="_2020_Renewables_target">Model!$P$24</definedName>
    <definedName name="_2020_Renewables_target_gCO2_kWh">Model!$P$25</definedName>
    <definedName name="_2020_Renewables_target_TWh">Model!$P$23</definedName>
    <definedName name="_2030_Decarbonisation_level">Model!$P$28</definedName>
    <definedName name="_2050_Electricity_demand">Model!$C$24</definedName>
    <definedName name="_2050_emissions_electricity">Model!$P$37</definedName>
    <definedName name="_2050_Emissions_Industry">Model!$P$38</definedName>
    <definedName name="_2050_Emissions_Total">Model!$P$39</definedName>
    <definedName name="_2050_Fossil_fuel_emissions_factor">Model!$C$47</definedName>
    <definedName name="_2050_Maximum_electricity_demand">Model!$C$26</definedName>
    <definedName name="_2050_Minimum_electricity_demand">Model!$C$25</definedName>
    <definedName name="Annual_change_in_non_electricity_traded_emissions">Model!$C$48</definedName>
    <definedName name="Average_life_high_carbon">Model!$C$43</definedName>
    <definedName name="Average_life_other_low_carbon">Model!$C$42</definedName>
    <definedName name="Average_life_wind">Model!$C$41</definedName>
    <definedName name="Baseload_demand">Model!$C$119:$S$119</definedName>
    <definedName name="Build_rate_Dispatchable_low_carbon">Model!$C$108:$S$108</definedName>
    <definedName name="Build_rate_from_now_to_2020">Model!$C$29</definedName>
    <definedName name="Build_rate_High_carbon">Model!$C$110:$S$110</definedName>
    <definedName name="Build_rate_Intermittent_low_carbon">Model!$C$107:$S$107</definedName>
    <definedName name="Build_rate_target_in_second_build">Model!$C$34</definedName>
    <definedName name="Build_rate_Total_low_carbon">Model!$C$109:$S$109</definedName>
    <definedName name="Capacity_Dispatchable_low_carbon">Model!$C$114:$S$114</definedName>
    <definedName name="Capacity_High_carbon">Model!$C$116:$S$116</definedName>
    <definedName name="Capacity_Intermittent_low_carbon">Model!$C$113:$S$113</definedName>
    <definedName name="Capacity_Total">Model!$C$117:$S$117</definedName>
    <definedName name="Capacity_Total_low_carbon">Model!$C$115:$S$115</definedName>
    <definedName name="CB2_Net_ETS_purchase">Model!$R$31</definedName>
    <definedName name="CB2_Scenario">Model!$Q$31</definedName>
    <definedName name="CB2_Traded_cap">Model!$P$31</definedName>
    <definedName name="CB3_Net_ETS_purchase">Model!$R$32</definedName>
    <definedName name="CB3_Scenario">Model!$Q$32</definedName>
    <definedName name="CB3_Traded_cap">Model!$P$32</definedName>
    <definedName name="CB4_Current_Net_ETS_purchase">Model!$R$33</definedName>
    <definedName name="CB4_Current_Scenario">Model!$Q$33</definedName>
    <definedName name="CB4_Current_Traded_cap">Model!$P$33</definedName>
    <definedName name="CB4_Revised_Net_ETS_purchase">Model!$R$34</definedName>
    <definedName name="CB4_Revised_Scenario">Model!$Q$34</definedName>
    <definedName name="CB4_Revised_Traded_cap">Model!$P$34</definedName>
    <definedName name="Emissions_Electicity">Model!$C$139:$S$139</definedName>
    <definedName name="Emissions_factor">Model!$C$137:$S$137</definedName>
    <definedName name="Emissions_Non_Electricity_Traded">Model!$C$140:$S$140</definedName>
    <definedName name="Emissions_Total_traded">Model!$C$141:$S$141</definedName>
    <definedName name="Emissions_UK_share_of_EU_ETS_cap__alternative">Model!$C$143:$S$143</definedName>
    <definedName name="Emissions_UK_share_of_EU_ETS_cap__current">Model!$C$142:$S$142</definedName>
    <definedName name="Energy_output_Dispatchable_low_carbon">Model!$C$132:$S$132</definedName>
    <definedName name="Energy_output_Error">Model!$C$1252</definedName>
    <definedName name="Energy_output_High_carbon">Model!$C$1250</definedName>
    <definedName name="Energy_output_Intermittent">Model!$C$1248</definedName>
    <definedName name="Energy_output_Intermittent_low_carbon">Model!$C$131:$S$131</definedName>
    <definedName name="Energy_output_Low_carbon">Model!$C$1249</definedName>
    <definedName name="Energy_output_Total">Model!$C$1251</definedName>
    <definedName name="Energy_output_Total_low_carbon">Model!$C$133:$S$133</definedName>
    <definedName name="GW_per_TWh">Model!$C$77</definedName>
    <definedName name="Load_factor_Average_low_carbon">Model!$C$126:$S$126</definedName>
    <definedName name="Load_factor_Demand">Model!$C$128:$S$128</definedName>
    <definedName name="Load_factor_Dispatchable_low_carbon">Model!$C$1244</definedName>
    <definedName name="Load_factor_High_carbon">Model!$C$1245</definedName>
    <definedName name="Load_factor_Intermittent">Model!$C$1243</definedName>
    <definedName name="Load_factor_Intermittent_low_carbon">Model!$C$124:$S$124</definedName>
    <definedName name="Maximum_industry_contraction">Model!$C$39</definedName>
    <definedName name="Maximum_industry_expansion">Model!$C$38</definedName>
    <definedName name="Mean_demand">Model!$C$120:$S$120</definedName>
    <definedName name="Minimum_build_rate">Model!$C$37</definedName>
    <definedName name="Peak_demand">Model!$C$121:$S$121</definedName>
    <definedName name="Proportion_of_build_rate_to_2020_that_is_wind__rest_is_bio">Model!$C$30</definedName>
    <definedName name="Proportion_of_second_build_that_is_wind">Model!$C$35</definedName>
    <definedName name="TWh_per_GW">Model!$C$76</definedName>
    <definedName name="Year_electricity_demand_starts_to_increase">Model!$C$23</definedName>
    <definedName name="Year_second_wave_of_building_starts">Model!$C$33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52" i="1" l="1"/>
  <c r="D1251" i="1"/>
  <c r="D1250" i="1"/>
  <c r="D1249" i="1"/>
  <c r="D1248" i="1"/>
  <c r="D1245" i="1"/>
  <c r="D1244" i="1"/>
  <c r="D1243" i="1"/>
  <c r="C157" i="1"/>
  <c r="C146" i="1"/>
  <c r="C149" i="1"/>
  <c r="C151" i="1"/>
  <c r="C150" i="1"/>
  <c r="C152" i="1"/>
  <c r="C153" i="1"/>
  <c r="C158" i="1"/>
  <c r="C159" i="1"/>
  <c r="C163" i="1"/>
  <c r="C154" i="1"/>
  <c r="C164" i="1"/>
  <c r="C60" i="1"/>
  <c r="C61" i="1"/>
  <c r="C165" i="1"/>
  <c r="C76" i="1"/>
  <c r="C70" i="1"/>
  <c r="C211" i="1"/>
  <c r="C160" i="1"/>
  <c r="C209" i="1"/>
  <c r="C214" i="1"/>
  <c r="C220" i="1"/>
  <c r="C221" i="1"/>
  <c r="C218" i="1"/>
  <c r="C219" i="1"/>
  <c r="C216" i="1"/>
  <c r="C217" i="1"/>
  <c r="C210" i="1"/>
  <c r="C208" i="1"/>
  <c r="C206" i="1"/>
  <c r="C56" i="1"/>
  <c r="C182" i="1"/>
  <c r="C77" i="1"/>
  <c r="C95" i="1"/>
  <c r="C96" i="1"/>
  <c r="C55" i="1"/>
  <c r="C84" i="1"/>
  <c r="C90" i="1"/>
  <c r="C91" i="1"/>
  <c r="C88" i="1"/>
  <c r="C101" i="1"/>
  <c r="C180" i="1"/>
  <c r="C100" i="1"/>
  <c r="C54" i="1"/>
  <c r="C181" i="1"/>
  <c r="C94" i="1"/>
  <c r="C89" i="1"/>
  <c r="C99" i="1"/>
  <c r="C191" i="1"/>
  <c r="C190" i="1"/>
  <c r="C189" i="1"/>
  <c r="C188" i="1"/>
  <c r="C187" i="1"/>
  <c r="C186" i="1"/>
  <c r="C194" i="1"/>
  <c r="C200" i="1"/>
  <c r="C201" i="1"/>
  <c r="C198" i="1"/>
  <c r="C199" i="1"/>
  <c r="C196" i="1"/>
  <c r="C19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427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224" i="1"/>
  <c r="C168" i="1"/>
  <c r="C62" i="1"/>
  <c r="C169" i="1"/>
  <c r="C170" i="1"/>
  <c r="C171" i="1"/>
  <c r="C172" i="1"/>
  <c r="C177" i="1"/>
  <c r="C81" i="1"/>
  <c r="C174" i="1"/>
  <c r="C82" i="1"/>
  <c r="C832" i="1"/>
  <c r="C1053" i="1"/>
  <c r="C1070" i="1"/>
  <c r="C1087" i="1"/>
  <c r="C1104" i="1"/>
  <c r="C1121" i="1"/>
  <c r="C1138" i="1"/>
  <c r="C1155" i="1"/>
  <c r="C1172" i="1"/>
  <c r="C1189" i="1"/>
  <c r="C1206" i="1"/>
  <c r="C1223" i="1"/>
  <c r="C1240" i="1"/>
  <c r="C1052" i="1"/>
  <c r="C1069" i="1"/>
  <c r="C1086" i="1"/>
  <c r="C1103" i="1"/>
  <c r="C1120" i="1"/>
  <c r="C1137" i="1"/>
  <c r="C1154" i="1"/>
  <c r="C1171" i="1"/>
  <c r="C1188" i="1"/>
  <c r="C1205" i="1"/>
  <c r="C1222" i="1"/>
  <c r="C1239" i="1"/>
  <c r="C1051" i="1"/>
  <c r="C1068" i="1"/>
  <c r="C1085" i="1"/>
  <c r="C1102" i="1"/>
  <c r="C1119" i="1"/>
  <c r="C1136" i="1"/>
  <c r="C1153" i="1"/>
  <c r="C1170" i="1"/>
  <c r="C1187" i="1"/>
  <c r="C1204" i="1"/>
  <c r="C1221" i="1"/>
  <c r="C1238" i="1"/>
  <c r="C1050" i="1"/>
  <c r="C1067" i="1"/>
  <c r="C1084" i="1"/>
  <c r="C1101" i="1"/>
  <c r="C1118" i="1"/>
  <c r="C1135" i="1"/>
  <c r="C1152" i="1"/>
  <c r="C1169" i="1"/>
  <c r="C1186" i="1"/>
  <c r="C1203" i="1"/>
  <c r="C1220" i="1"/>
  <c r="C1237" i="1"/>
  <c r="C1049" i="1"/>
  <c r="C1066" i="1"/>
  <c r="C1083" i="1"/>
  <c r="C1100" i="1"/>
  <c r="C1117" i="1"/>
  <c r="C1134" i="1"/>
  <c r="C1151" i="1"/>
  <c r="C1168" i="1"/>
  <c r="C1185" i="1"/>
  <c r="C1202" i="1"/>
  <c r="C1219" i="1"/>
  <c r="C1236" i="1"/>
  <c r="C1048" i="1"/>
  <c r="C1065" i="1"/>
  <c r="C1082" i="1"/>
  <c r="C1099" i="1"/>
  <c r="C1116" i="1"/>
  <c r="C1133" i="1"/>
  <c r="C1150" i="1"/>
  <c r="C1167" i="1"/>
  <c r="C1184" i="1"/>
  <c r="C1201" i="1"/>
  <c r="C1218" i="1"/>
  <c r="C1235" i="1"/>
  <c r="C1047" i="1"/>
  <c r="C1064" i="1"/>
  <c r="C1081" i="1"/>
  <c r="C1098" i="1"/>
  <c r="C1115" i="1"/>
  <c r="C1132" i="1"/>
  <c r="C1149" i="1"/>
  <c r="C1166" i="1"/>
  <c r="C1183" i="1"/>
  <c r="C1200" i="1"/>
  <c r="C1217" i="1"/>
  <c r="C1234" i="1"/>
  <c r="C1046" i="1"/>
  <c r="C1063" i="1"/>
  <c r="C1080" i="1"/>
  <c r="C1097" i="1"/>
  <c r="C1114" i="1"/>
  <c r="C1131" i="1"/>
  <c r="C1148" i="1"/>
  <c r="C1165" i="1"/>
  <c r="C1182" i="1"/>
  <c r="C1199" i="1"/>
  <c r="C1216" i="1"/>
  <c r="C1233" i="1"/>
  <c r="C1045" i="1"/>
  <c r="C1062" i="1"/>
  <c r="C1079" i="1"/>
  <c r="C1096" i="1"/>
  <c r="C1113" i="1"/>
  <c r="C1130" i="1"/>
  <c r="C1147" i="1"/>
  <c r="C1164" i="1"/>
  <c r="C1181" i="1"/>
  <c r="C1198" i="1"/>
  <c r="C1215" i="1"/>
  <c r="C1232" i="1"/>
  <c r="C1044" i="1"/>
  <c r="C1061" i="1"/>
  <c r="C1078" i="1"/>
  <c r="C1095" i="1"/>
  <c r="C1112" i="1"/>
  <c r="C1129" i="1"/>
  <c r="C1146" i="1"/>
  <c r="C1163" i="1"/>
  <c r="C1180" i="1"/>
  <c r="C1197" i="1"/>
  <c r="C1214" i="1"/>
  <c r="C1231" i="1"/>
  <c r="C1043" i="1"/>
  <c r="C1060" i="1"/>
  <c r="C1077" i="1"/>
  <c r="C1094" i="1"/>
  <c r="C1111" i="1"/>
  <c r="C1128" i="1"/>
  <c r="C1145" i="1"/>
  <c r="C1162" i="1"/>
  <c r="C1179" i="1"/>
  <c r="C1196" i="1"/>
  <c r="C1213" i="1"/>
  <c r="C1230" i="1"/>
  <c r="C1042" i="1"/>
  <c r="C1059" i="1"/>
  <c r="C1076" i="1"/>
  <c r="C1093" i="1"/>
  <c r="C1110" i="1"/>
  <c r="C1127" i="1"/>
  <c r="C1144" i="1"/>
  <c r="C1161" i="1"/>
  <c r="C1178" i="1"/>
  <c r="C1195" i="1"/>
  <c r="C1212" i="1"/>
  <c r="C1229" i="1"/>
  <c r="C1041" i="1"/>
  <c r="C1058" i="1"/>
  <c r="C1075" i="1"/>
  <c r="C1092" i="1"/>
  <c r="C1109" i="1"/>
  <c r="C1126" i="1"/>
  <c r="C1143" i="1"/>
  <c r="C1160" i="1"/>
  <c r="C1177" i="1"/>
  <c r="C1194" i="1"/>
  <c r="C1211" i="1"/>
  <c r="C1228" i="1"/>
  <c r="C1040" i="1"/>
  <c r="C1057" i="1"/>
  <c r="C1074" i="1"/>
  <c r="C1091" i="1"/>
  <c r="C1108" i="1"/>
  <c r="C1125" i="1"/>
  <c r="C1142" i="1"/>
  <c r="C1159" i="1"/>
  <c r="C1176" i="1"/>
  <c r="C1193" i="1"/>
  <c r="C1210" i="1"/>
  <c r="C1227" i="1"/>
  <c r="C1056" i="1"/>
  <c r="C1073" i="1"/>
  <c r="C1090" i="1"/>
  <c r="C1107" i="1"/>
  <c r="C1124" i="1"/>
  <c r="C1141" i="1"/>
  <c r="C1158" i="1"/>
  <c r="C1175" i="1"/>
  <c r="C1192" i="1"/>
  <c r="C1209" i="1"/>
  <c r="C1226" i="1"/>
  <c r="C1055" i="1"/>
  <c r="C1072" i="1"/>
  <c r="C1089" i="1"/>
  <c r="C1106" i="1"/>
  <c r="C1123" i="1"/>
  <c r="C1140" i="1"/>
  <c r="C1157" i="1"/>
  <c r="C1174" i="1"/>
  <c r="C1191" i="1"/>
  <c r="C1208" i="1"/>
  <c r="C1225" i="1"/>
  <c r="C1054" i="1"/>
  <c r="C1071" i="1"/>
  <c r="C1088" i="1"/>
  <c r="C1105" i="1"/>
  <c r="C1122" i="1"/>
  <c r="C1139" i="1"/>
  <c r="C1156" i="1"/>
  <c r="C1173" i="1"/>
  <c r="C1190" i="1"/>
  <c r="C1207" i="1"/>
  <c r="C1224" i="1"/>
  <c r="C113" i="1"/>
  <c r="C114" i="1"/>
  <c r="C115" i="1"/>
  <c r="C143" i="1"/>
  <c r="C142" i="1"/>
  <c r="C116" i="1"/>
  <c r="C117" i="1"/>
  <c r="C107" i="1"/>
  <c r="C108" i="1"/>
  <c r="C109" i="1"/>
  <c r="C66" i="1"/>
  <c r="C68" i="1"/>
  <c r="C1256" i="1"/>
  <c r="C140" i="1"/>
  <c r="C120" i="1"/>
  <c r="C121" i="1"/>
  <c r="C119" i="1"/>
  <c r="C128" i="1"/>
  <c r="C110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631" i="1"/>
  <c r="C835" i="1"/>
  <c r="C1243" i="1"/>
  <c r="C1248" i="1"/>
  <c r="C131" i="1"/>
  <c r="C836" i="1"/>
  <c r="C837" i="1"/>
  <c r="C838" i="1"/>
  <c r="C839" i="1"/>
  <c r="C840" i="1"/>
  <c r="C841" i="1"/>
  <c r="C842" i="1"/>
  <c r="C843" i="1"/>
  <c r="C124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244" i="1"/>
  <c r="C1249" i="1"/>
  <c r="C1245" i="1"/>
  <c r="C1250" i="1"/>
  <c r="C1251" i="1"/>
  <c r="C1252" i="1"/>
  <c r="C125" i="1"/>
  <c r="C127" i="1"/>
  <c r="C134" i="1"/>
  <c r="C1255" i="1"/>
  <c r="C1257" i="1"/>
  <c r="C1259" i="1"/>
  <c r="C137" i="1"/>
  <c r="C139" i="1"/>
  <c r="C141" i="1"/>
  <c r="C132" i="1"/>
  <c r="C133" i="1"/>
  <c r="C126" i="1"/>
</calcChain>
</file>

<file path=xl/sharedStrings.xml><?xml version="1.0" encoding="utf-8"?>
<sst xmlns="http://schemas.openxmlformats.org/spreadsheetml/2006/main" count="351" uniqueCount="182">
  <si>
    <t>Mean</t>
  </si>
  <si>
    <t>Peak</t>
  </si>
  <si>
    <t>Demand</t>
  </si>
  <si>
    <t>GW</t>
  </si>
  <si>
    <t>Energy</t>
  </si>
  <si>
    <t>TWh</t>
  </si>
  <si>
    <t>Min</t>
  </si>
  <si>
    <t>Max</t>
  </si>
  <si>
    <t>Capacity</t>
  </si>
  <si>
    <t>Load factor</t>
  </si>
  <si>
    <t>Demand parameters</t>
  </si>
  <si>
    <t>TWh per GW</t>
  </si>
  <si>
    <t>GW per TWh</t>
  </si>
  <si>
    <t>Capacity 1</t>
  </si>
  <si>
    <t>Capacity 2</t>
  </si>
  <si>
    <t>Capacity 3</t>
  </si>
  <si>
    <t>Capacity 4</t>
  </si>
  <si>
    <t>Load factor 1</t>
  </si>
  <si>
    <t>Load factor 2</t>
  </si>
  <si>
    <t>Load factor 3</t>
  </si>
  <si>
    <t>Load factor 4</t>
  </si>
  <si>
    <t>Intermittent low carbon (i.e., wind)</t>
  </si>
  <si>
    <t>Dispatchable low carbon</t>
  </si>
  <si>
    <t>Dispatchable low carbon (i.e., nuclear or CCS)</t>
  </si>
  <si>
    <t>High carbon  (i.e., unabated gas)</t>
  </si>
  <si>
    <t>Low carbon</t>
  </si>
  <si>
    <t>Intermittent</t>
  </si>
  <si>
    <t>High carbon</t>
  </si>
  <si>
    <t>Energy output</t>
  </si>
  <si>
    <t>Total</t>
  </si>
  <si>
    <t>Error</t>
  </si>
  <si>
    <t>CALCULATIONS</t>
  </si>
  <si>
    <t>Build rate</t>
  </si>
  <si>
    <t>GW/yr</t>
  </si>
  <si>
    <t>Intermittent low carbon</t>
  </si>
  <si>
    <t>I</t>
  </si>
  <si>
    <t>TWh/yr</t>
  </si>
  <si>
    <t>Emissions factor</t>
  </si>
  <si>
    <t>gCO2/kWh</t>
  </si>
  <si>
    <t>Emissions</t>
  </si>
  <si>
    <t>Non-Electricity Traded</t>
  </si>
  <si>
    <t>MtCO2e/yr</t>
  </si>
  <si>
    <t>RESULTS SERIES</t>
  </si>
  <si>
    <t>Electricity build rate reckoner</t>
  </si>
  <si>
    <t>This is a super simple ready reckoner to explore the implications of different build rates of low carbon generation.</t>
  </si>
  <si>
    <t xml:space="preserve">It is currently ALPHA. Do not trust. </t>
  </si>
  <si>
    <t>tom.counsell@decc.gsi.gov.uk</t>
  </si>
  <si>
    <t>Notes &amp; worries</t>
  </si>
  <si>
    <t>Need to think of a way of dealing with failiures and reserve</t>
  </si>
  <si>
    <t>Validate assumption for min and max as proportion of mean</t>
  </si>
  <si>
    <t>2050 Electricity demand</t>
  </si>
  <si>
    <t>2012 onwards electricity demand growth rate</t>
  </si>
  <si>
    <t>% pa</t>
  </si>
  <si>
    <t>Based on 2012-2020 projection</t>
  </si>
  <si>
    <t>Electricity</t>
  </si>
  <si>
    <t>Year electricity demand starts to increase</t>
  </si>
  <si>
    <t>Build rate target in second build</t>
  </si>
  <si>
    <t>Minimum build rate</t>
  </si>
  <si>
    <t>Maximum industry expansion</t>
  </si>
  <si>
    <t>of previous year's capacity</t>
  </si>
  <si>
    <t>Maximum industry contraction</t>
  </si>
  <si>
    <t>years</t>
  </si>
  <si>
    <t>This means that every year, 1/number of years falls down.</t>
  </si>
  <si>
    <t>2020 Fossil fuel emissions factor</t>
  </si>
  <si>
    <t>2050 Fossil fuel emissions factor</t>
  </si>
  <si>
    <t>2050 Minimum electricity demand</t>
  </si>
  <si>
    <t>Proportion of mean electricity demand</t>
  </si>
  <si>
    <t>2050 Maximum electricity demand</t>
  </si>
  <si>
    <t>Annual change in non-electricity traded emissions</t>
  </si>
  <si>
    <t>Continuous from 2012 to 2050</t>
  </si>
  <si>
    <t>2012 Fossil fuel emissions factor</t>
  </si>
  <si>
    <t>2012 Non-electricity traded emissions</t>
  </si>
  <si>
    <t>MtCO2e</t>
  </si>
  <si>
    <t>2012-2020 annual change in fossil fuel emissions factor</t>
  </si>
  <si>
    <t>gCO2/kWh/yr</t>
  </si>
  <si>
    <t xml:space="preserve">2020-2050 annual change in fossil fuel emissions factor </t>
  </si>
  <si>
    <t>Annual change in electricity demand</t>
  </si>
  <si>
    <t>Minimum electricity demand</t>
  </si>
  <si>
    <t>DERIVED ASSUMPTIONS</t>
  </si>
  <si>
    <t>Starting with the year that electricity demand starts to increase</t>
  </si>
  <si>
    <t>%</t>
  </si>
  <si>
    <t>FIXED ASSUMPTIONS</t>
  </si>
  <si>
    <t>INPUT ASSUMPTIONS</t>
  </si>
  <si>
    <t>Chosen</t>
  </si>
  <si>
    <t>Notes</t>
  </si>
  <si>
    <t>% previous year</t>
  </si>
  <si>
    <t>1/Mean</t>
  </si>
  <si>
    <t>TWh/GW</t>
  </si>
  <si>
    <t>GW/TWh</t>
  </si>
  <si>
    <t>Irresepective of what we have done before, this much build is always available</t>
  </si>
  <si>
    <t>Need to add availability factors to other generation types</t>
  </si>
  <si>
    <t>% GW</t>
  </si>
  <si>
    <t>Proportion of second build that is wind</t>
  </si>
  <si>
    <t>Low carbon industrial output</t>
  </si>
  <si>
    <t>Average life wind</t>
  </si>
  <si>
    <t>Average life other low carbon</t>
  </si>
  <si>
    <t>Average life high carbon</t>
  </si>
  <si>
    <t>Maximum potential output</t>
  </si>
  <si>
    <t>Minimum potential output</t>
  </si>
  <si>
    <t>Target output</t>
  </si>
  <si>
    <t>Actual output</t>
  </si>
  <si>
    <t>End of lfe</t>
  </si>
  <si>
    <t>Constructed</t>
  </si>
  <si>
    <t>CHECK</t>
  </si>
  <si>
    <t>2012 Capacity</t>
  </si>
  <si>
    <t>Dispatchable low carbon - renewable</t>
  </si>
  <si>
    <t>Dispatchable low carbon - not renewable</t>
  </si>
  <si>
    <t>2012 Energy</t>
  </si>
  <si>
    <t>TWh/y</t>
  </si>
  <si>
    <t>2012 Demand</t>
  </si>
  <si>
    <t>Build rate from now to 2020</t>
  </si>
  <si>
    <t>Wind availability factor</t>
  </si>
  <si>
    <t>End of life</t>
  </si>
  <si>
    <t>Capacity less end of life</t>
  </si>
  <si>
    <t>Required minimum capacity</t>
  </si>
  <si>
    <t>Fix edge case in load factor distribution due to trying to get the average load factor per GW level</t>
  </si>
  <si>
    <t>Industry</t>
  </si>
  <si>
    <t>High carbon emissions factor</t>
  </si>
  <si>
    <t>Electricity emissions factor</t>
  </si>
  <si>
    <t>gCO2e/kWh</t>
  </si>
  <si>
    <t>Baseload demand</t>
  </si>
  <si>
    <t>Mean demand</t>
  </si>
  <si>
    <t>Peak demand</t>
  </si>
  <si>
    <t>2050 Electricity Demand</t>
  </si>
  <si>
    <t>Minimum</t>
  </si>
  <si>
    <t>Year that electricity demand starts to increase</t>
  </si>
  <si>
    <t>Year</t>
  </si>
  <si>
    <t>Note, this assumes that demand reduction up to this year falls evenly across baseload and peak</t>
  </si>
  <si>
    <t>Electricity demand</t>
  </si>
  <si>
    <t>Low carbon build rates</t>
  </si>
  <si>
    <t>2020 Non-renewable low carbon generation (i.e., Nuclear, CCS)</t>
  </si>
  <si>
    <t>Year second wave of building starts</t>
  </si>
  <si>
    <t>Total traded</t>
  </si>
  <si>
    <t>[1]</t>
  </si>
  <si>
    <t>https://www.gov.uk/government/uploads/system/uploads/attachment_data/file/170697/energy_trends_5_electricity.pdf</t>
  </si>
  <si>
    <t>[1] 5.1 Electricity supplied</t>
  </si>
  <si>
    <t>Sources:</t>
  </si>
  <si>
    <t>Calculated</t>
  </si>
  <si>
    <t>[1] 5.1 Electricity supplied from wind (note suggests it includes solar PV and wave/tidal</t>
  </si>
  <si>
    <t>[1] 5.1 Electricity supplied from hydro and bioenergy</t>
  </si>
  <si>
    <t>[1] 5.1 Electricity supplied from nuclear</t>
  </si>
  <si>
    <t>The rest, so includes coal, gas, oil, 'other' and imports</t>
  </si>
  <si>
    <t>[2]</t>
  </si>
  <si>
    <t>http://www.nationalgrid.com/uk/Electricity/Data/Demand+Data/</t>
  </si>
  <si>
    <t>[2] INDO Minimum scaled up by difference in mean</t>
  </si>
  <si>
    <t>[3]</t>
  </si>
  <si>
    <t>https://www.gov.uk/government/publications/electricity-chapter-5-digest-of-united-kingdom-energy-statistics-dukes</t>
  </si>
  <si>
    <t>[3] 5.7 2011 All generating companies wind</t>
  </si>
  <si>
    <t>[3] 5.7 2011 Hydro and renewables other than hydro and wind</t>
  </si>
  <si>
    <t>[3] 5.7 2011 Nuclear</t>
  </si>
  <si>
    <t>Update capacity figures to 2012</t>
  </si>
  <si>
    <t>Proportion of build rate to 2020 that is wind (rest is bio-)</t>
  </si>
  <si>
    <t>Total low carbon</t>
  </si>
  <si>
    <t>UK share of EU ETS cap (current)</t>
  </si>
  <si>
    <t>UK share of EU ETS cap (alternative)</t>
  </si>
  <si>
    <t>Average low carbon</t>
  </si>
  <si>
    <t>Residual dispatch of non-intermittent low carbon</t>
  </si>
  <si>
    <t>Availability factor</t>
  </si>
  <si>
    <t>High carbon emissions perforamance</t>
  </si>
  <si>
    <t>Calibrated based on 156 MtCO2 for electricity generation from power stations from [4]</t>
  </si>
  <si>
    <t>[4]</t>
  </si>
  <si>
    <t>https://www.gov.uk/government/uploads/system/uploads/attachment_data/file/193414/280313_ghg_national_statistics_release_2012_provisional.pdf</t>
  </si>
  <si>
    <t>Add costs</t>
  </si>
  <si>
    <t>Add estimate of marginal price (need to think about pricing when market is tight)</t>
  </si>
  <si>
    <t>Add storage</t>
  </si>
  <si>
    <t>Need to validate the shape of my load curve</t>
  </si>
  <si>
    <t>Pdf 1-2</t>
  </si>
  <si>
    <t>Pdf 2-3</t>
  </si>
  <si>
    <t>Pdf 3-4</t>
  </si>
  <si>
    <t>Pdf 4+</t>
  </si>
  <si>
    <t>Probability of different levels of demand (pdf)</t>
  </si>
  <si>
    <t>Probability Intermittent low carbon (i.e., wind) availability</t>
  </si>
  <si>
    <t>Convolution to give pdf of demand net wind</t>
  </si>
  <si>
    <t>Less than zero</t>
  </si>
  <si>
    <t>Load factor of demand net wind, average for that GW</t>
  </si>
  <si>
    <t>Pdf 2</t>
  </si>
  <si>
    <t>Pdf 3</t>
  </si>
  <si>
    <t>Pdf 4</t>
  </si>
  <si>
    <t>Rounded down capacity 2</t>
  </si>
  <si>
    <t>Rounded down capacity 3</t>
  </si>
  <si>
    <t>Rounded down capacity 4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</si>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</sst>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  <numFmt numFmtId="167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4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0" borderId="0" xfId="0" applyFont="1"/>
    <xf numFmtId="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" fontId="0" fillId="0" borderId="0" xfId="1" applyNumberFormat="1" applyFont="1"/>
    <xf numFmtId="166" fontId="0" fillId="0" borderId="0" xfId="0" applyNumberFormat="1"/>
    <xf numFmtId="1" fontId="0" fillId="0" borderId="0" xfId="0" applyNumberFormat="1"/>
    <xf numFmtId="9" fontId="0" fillId="0" borderId="0" xfId="2" applyFont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6" fillId="0" borderId="0" xfId="0" applyFont="1"/>
    <xf numFmtId="0" fontId="7" fillId="0" borderId="0" xfId="141"/>
    <xf numFmtId="0" fontId="0" fillId="3" borderId="0" xfId="0" applyFill="1"/>
    <xf numFmtId="167" fontId="0" fillId="3" borderId="0" xfId="2" applyNumberFormat="1" applyFont="1" applyFill="1"/>
    <xf numFmtId="0" fontId="9" fillId="0" borderId="0" xfId="0" applyFont="1"/>
    <xf numFmtId="9" fontId="0" fillId="3" borderId="0" xfId="0" applyNumberFormat="1" applyFill="1"/>
    <xf numFmtId="0" fontId="0" fillId="0" borderId="0" xfId="0" applyAlignment="1">
      <alignment horizontal="right"/>
    </xf>
    <xf numFmtId="9" fontId="0" fillId="3" borderId="0" xfId="2" applyFont="1" applyFill="1"/>
    <xf numFmtId="9" fontId="0" fillId="0" borderId="0" xfId="2" applyNumberFormat="1" applyFont="1"/>
    <xf numFmtId="0" fontId="0" fillId="0" borderId="0" xfId="0" applyAlignment="1">
      <alignment horizontal="left"/>
    </xf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6" fontId="0" fillId="3" borderId="0" xfId="0" applyNumberFormat="1" applyFill="1"/>
    <xf numFmtId="0" fontId="11" fillId="0" borderId="0" xfId="0" applyFont="1"/>
    <xf numFmtId="1" fontId="0" fillId="0" borderId="0" xfId="0" applyNumberFormat="1" applyFill="1"/>
    <xf numFmtId="0" fontId="0" fillId="3" borderId="0" xfId="0" applyNumberFormat="1" applyFill="1"/>
    <xf numFmtId="9" fontId="0" fillId="0" borderId="0" xfId="0" applyNumberFormat="1" applyFill="1"/>
    <xf numFmtId="0" fontId="8" fillId="0" borderId="0" xfId="0" applyFont="1"/>
    <xf numFmtId="1" fontId="0" fillId="0" borderId="0" xfId="0" applyNumberFormat="1" applyFont="1" applyFill="1"/>
    <xf numFmtId="9" fontId="0" fillId="0" borderId="0" xfId="0" applyNumberFormat="1" applyFont="1" applyFill="1"/>
    <xf numFmtId="0" fontId="10" fillId="0" borderId="0" xfId="0" applyFont="1" applyFill="1"/>
    <xf numFmtId="9" fontId="10" fillId="0" borderId="0" xfId="2" applyFont="1" applyFill="1"/>
    <xf numFmtId="1" fontId="10" fillId="0" borderId="0" xfId="0" applyNumberFormat="1" applyFont="1" applyFill="1"/>
    <xf numFmtId="1" fontId="0" fillId="0" borderId="0" xfId="2" applyNumberFormat="1" applyFont="1" applyFill="1"/>
    <xf numFmtId="1" fontId="0" fillId="0" borderId="0" xfId="2" applyNumberFormat="1" applyFont="1"/>
    <xf numFmtId="0" fontId="7" fillId="0" borderId="0" xfId="141" applyFill="1" applyBorder="1"/>
    <xf numFmtId="1" fontId="0" fillId="0" borderId="0" xfId="1" applyNumberFormat="1" applyFont="1" applyFill="1"/>
    <xf numFmtId="2" fontId="0" fillId="0" borderId="0" xfId="2" applyNumberFormat="1" applyFont="1" applyAlignment="1">
      <alignment horizontal="right"/>
    </xf>
    <xf numFmtId="0" fontId="0" fillId="0" borderId="0" xfId="0" applyFont="1" applyFill="1" applyBorder="1" applyAlignment="1">
      <alignment horizontal="right"/>
    </xf>
    <xf numFmtId="1" fontId="0" fillId="3" borderId="0" xfId="0" applyNumberFormat="1" applyFill="1" applyAlignment="1">
      <alignment horizontal="right"/>
    </xf>
    <xf numFmtId="0" fontId="11" fillId="0" borderId="0" xfId="0" applyFont="1" applyAlignment="1">
      <alignment horizontal="left"/>
    </xf>
    <xf numFmtId="167" fontId="0" fillId="0" borderId="0" xfId="2" applyNumberFormat="1" applyFont="1"/>
    <xf numFmtId="2" fontId="0" fillId="0" borderId="0" xfId="0" applyNumberFormat="1"/>
    <xf numFmtId="0" fontId="10" fillId="0" borderId="0" xfId="0" applyFont="1"/>
    <xf numFmtId="9" fontId="0" fillId="0" borderId="0" xfId="2" applyFont="1" applyFill="1"/>
  </cellXfs>
  <cellStyles count="248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ionalgrid.com/uk/Electricity/Data/Demand+Data/" TargetMode="External"/><Relationship Id="rId4" Type="http://schemas.openxmlformats.org/officeDocument/2006/relationships/hyperlink" Target="https://www.gov.uk/government/publications/electricity-chapter-5-digest-of-united-kingdom-energy-statistics-dukes" TargetMode="External"/><Relationship Id="rId5" Type="http://schemas.openxmlformats.org/officeDocument/2006/relationships/hyperlink" Target="https://www.gov.uk/government/uploads/system/uploads/attachment_data/file/193414/280313_ghg_national_statistics_release_2012_provisional.pdf" TargetMode="External"/><Relationship Id="rId1" Type="http://schemas.openxmlformats.org/officeDocument/2006/relationships/hyperlink" Target="mailto:tom.counsell@decc.gsi.gov.uk" TargetMode="External"/><Relationship Id="rId2" Type="http://schemas.openxmlformats.org/officeDocument/2006/relationships/hyperlink" Target="https://www.gov.uk/government/uploads/system/uploads/attachment_data/file/170697/energy_trends_5_electricit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9"/>
  <sheetViews>
    <sheetView tabSelected="1" topLeftCell="A18" workbookViewId="0">
      <pane xSplit="2" topLeftCell="C1" activePane="topRight" state="frozen"/>
      <selection pane="topRight" activeCell="C34" sqref="C34"/>
    </sheetView>
    <sheetView tabSelected="1" topLeftCell="A1203" workbookViewId="1">
      <selection activeCell="B1248" sqref="B1248"/>
    </sheetView>
  </sheetViews>
  <sheetFormatPr baseColWidth="10" defaultRowHeight="15" x14ac:dyDescent="0"/>
  <cols>
    <col min="2" max="2" width="57.33203125" customWidth="1"/>
    <col min="3" max="3" width="20.33203125" bestFit="1" customWidth="1"/>
    <col min="4" max="4" width="7.1640625" bestFit="1" customWidth="1"/>
    <col min="5" max="9" width="7" bestFit="1" customWidth="1"/>
    <col min="10" max="10" width="8.1640625" bestFit="1" customWidth="1"/>
    <col min="11" max="14" width="7" bestFit="1" customWidth="1"/>
    <col min="15" max="15" width="10.83203125" customWidth="1"/>
    <col min="16" max="16" width="8.1640625" customWidth="1"/>
    <col min="17" max="19" width="7" customWidth="1"/>
  </cols>
  <sheetData>
    <row r="1" spans="2:19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2:19">
      <c r="B2" s="16" t="s">
        <v>43</v>
      </c>
    </row>
    <row r="3" spans="2:19">
      <c r="B3" t="s">
        <v>44</v>
      </c>
    </row>
    <row r="4" spans="2:19">
      <c r="B4" t="s">
        <v>45</v>
      </c>
    </row>
    <row r="5" spans="2:19">
      <c r="B5" s="17" t="s">
        <v>46</v>
      </c>
    </row>
    <row r="7" spans="2:19">
      <c r="B7" s="16" t="s">
        <v>47</v>
      </c>
    </row>
    <row r="8" spans="2:19">
      <c r="B8" s="35" t="s">
        <v>115</v>
      </c>
    </row>
    <row r="9" spans="2:19">
      <c r="B9" t="s">
        <v>165</v>
      </c>
    </row>
    <row r="10" spans="2:19">
      <c r="B10" t="s">
        <v>48</v>
      </c>
    </row>
    <row r="11" spans="2:19">
      <c r="B11" t="s">
        <v>49</v>
      </c>
    </row>
    <row r="12" spans="2:19">
      <c r="B12" t="s">
        <v>150</v>
      </c>
    </row>
    <row r="13" spans="2:19">
      <c r="B13" t="s">
        <v>90</v>
      </c>
    </row>
    <row r="14" spans="2:19">
      <c r="B14" t="s">
        <v>162</v>
      </c>
    </row>
    <row r="15" spans="2:19">
      <c r="B15" t="s">
        <v>163</v>
      </c>
    </row>
    <row r="16" spans="2:19">
      <c r="B16" t="s">
        <v>164</v>
      </c>
    </row>
    <row r="18" spans="1:19" s="12" customFormat="1" ht="16" thickBot="1">
      <c r="A18" s="10" t="s">
        <v>82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20" spans="1:19">
      <c r="B20" s="16"/>
      <c r="C20" t="s">
        <v>83</v>
      </c>
      <c r="D20" t="s">
        <v>6</v>
      </c>
      <c r="E20" t="s">
        <v>7</v>
      </c>
      <c r="F20" t="s">
        <v>84</v>
      </c>
    </row>
    <row r="21" spans="1:19">
      <c r="B21" s="16" t="s">
        <v>128</v>
      </c>
    </row>
    <row r="22" spans="1:19">
      <c r="A22" t="s">
        <v>52</v>
      </c>
      <c r="B22" t="s">
        <v>51</v>
      </c>
      <c r="C22" s="19">
        <v>-4.0000000000000001E-3</v>
      </c>
      <c r="F22" s="20" t="s">
        <v>53</v>
      </c>
      <c r="O22" s="1"/>
    </row>
    <row r="23" spans="1:19">
      <c r="B23" t="s">
        <v>55</v>
      </c>
      <c r="C23" s="18">
        <v>2020</v>
      </c>
      <c r="D23">
        <v>2012</v>
      </c>
      <c r="E23">
        <v>2050</v>
      </c>
      <c r="P23" s="8"/>
    </row>
    <row r="24" spans="1:19">
      <c r="A24" t="s">
        <v>36</v>
      </c>
      <c r="B24" t="s">
        <v>50</v>
      </c>
      <c r="C24" s="18">
        <v>600</v>
      </c>
      <c r="D24">
        <v>300</v>
      </c>
      <c r="E24">
        <v>700</v>
      </c>
      <c r="N24" t="s">
        <v>181</v>
      </c>
      <c r="P24" s="9"/>
      <c r="R24" s="8"/>
      <c r="S24" s="8"/>
    </row>
    <row r="25" spans="1:19">
      <c r="A25" t="s">
        <v>86</v>
      </c>
      <c r="B25" t="s">
        <v>65</v>
      </c>
      <c r="C25" s="18">
        <v>0.5</v>
      </c>
      <c r="F25" t="s">
        <v>66</v>
      </c>
      <c r="P25" s="8"/>
    </row>
    <row r="26" spans="1:19">
      <c r="A26" t="s">
        <v>86</v>
      </c>
      <c r="B26" t="s">
        <v>67</v>
      </c>
      <c r="C26" s="18">
        <v>2</v>
      </c>
      <c r="F26" t="s">
        <v>66</v>
      </c>
    </row>
    <row r="27" spans="1:19">
      <c r="C27" s="18"/>
      <c r="O27" s="1"/>
    </row>
    <row r="28" spans="1:19">
      <c r="B28" s="1" t="s">
        <v>129</v>
      </c>
      <c r="C28" s="18"/>
      <c r="P28" s="8"/>
    </row>
    <row r="29" spans="1:19">
      <c r="A29" t="s">
        <v>33</v>
      </c>
      <c r="B29" t="s">
        <v>110</v>
      </c>
      <c r="C29" s="33">
        <v>2.5</v>
      </c>
      <c r="D29">
        <v>0</v>
      </c>
      <c r="E29">
        <v>5</v>
      </c>
    </row>
    <row r="30" spans="1:19">
      <c r="A30" t="s">
        <v>91</v>
      </c>
      <c r="B30" t="s">
        <v>151</v>
      </c>
      <c r="C30" s="21">
        <v>0.65</v>
      </c>
      <c r="O30" s="1"/>
    </row>
    <row r="31" spans="1:19">
      <c r="A31" t="s">
        <v>3</v>
      </c>
      <c r="B31" t="s">
        <v>130</v>
      </c>
      <c r="C31" s="18">
        <v>11</v>
      </c>
      <c r="D31">
        <v>0</v>
      </c>
      <c r="E31" s="20">
        <v>15</v>
      </c>
      <c r="Q31" s="8"/>
      <c r="R31" s="8"/>
    </row>
    <row r="32" spans="1:19">
      <c r="C32" s="21"/>
      <c r="Q32" s="8"/>
      <c r="R32" s="8"/>
    </row>
    <row r="33" spans="1:18">
      <c r="B33" t="s">
        <v>131</v>
      </c>
      <c r="C33" s="18">
        <v>2030</v>
      </c>
      <c r="D33">
        <v>2020</v>
      </c>
      <c r="E33">
        <v>2040</v>
      </c>
      <c r="Q33" s="8"/>
      <c r="R33" s="8"/>
    </row>
    <row r="34" spans="1:18">
      <c r="A34" t="s">
        <v>33</v>
      </c>
      <c r="B34" t="s">
        <v>56</v>
      </c>
      <c r="C34" s="47">
        <v>5</v>
      </c>
      <c r="Q34" s="8"/>
      <c r="R34" s="8"/>
    </row>
    <row r="35" spans="1:18">
      <c r="A35" t="s">
        <v>91</v>
      </c>
      <c r="B35" t="s">
        <v>92</v>
      </c>
      <c r="C35" s="23">
        <v>0.4</v>
      </c>
      <c r="D35" s="3">
        <v>0</v>
      </c>
      <c r="E35" s="3">
        <v>1</v>
      </c>
    </row>
    <row r="36" spans="1:18">
      <c r="C36" s="23"/>
      <c r="D36" s="3"/>
      <c r="E36" s="3"/>
      <c r="O36" s="1"/>
    </row>
    <row r="37" spans="1:18">
      <c r="A37" t="s">
        <v>33</v>
      </c>
      <c r="B37" t="s">
        <v>57</v>
      </c>
      <c r="C37" s="30">
        <v>1</v>
      </c>
      <c r="F37" t="s">
        <v>89</v>
      </c>
      <c r="P37" s="8"/>
    </row>
    <row r="38" spans="1:18">
      <c r="B38" t="s">
        <v>58</v>
      </c>
      <c r="C38" s="23">
        <v>1</v>
      </c>
      <c r="F38" t="s">
        <v>59</v>
      </c>
      <c r="P38" s="8"/>
    </row>
    <row r="39" spans="1:18">
      <c r="B39" t="s">
        <v>60</v>
      </c>
      <c r="C39" s="23">
        <v>0.6</v>
      </c>
      <c r="F39" t="s">
        <v>59</v>
      </c>
      <c r="P39" s="8"/>
    </row>
    <row r="40" spans="1:18">
      <c r="C40" s="23"/>
    </row>
    <row r="41" spans="1:18">
      <c r="A41" t="s">
        <v>61</v>
      </c>
      <c r="B41" t="s">
        <v>94</v>
      </c>
      <c r="C41" s="18">
        <v>60</v>
      </c>
      <c r="D41">
        <v>15</v>
      </c>
      <c r="E41">
        <v>30</v>
      </c>
      <c r="F41" s="20" t="s">
        <v>62</v>
      </c>
    </row>
    <row r="42" spans="1:18">
      <c r="A42" t="s">
        <v>61</v>
      </c>
      <c r="B42" t="s">
        <v>95</v>
      </c>
      <c r="C42" s="18">
        <v>60</v>
      </c>
      <c r="D42">
        <v>20</v>
      </c>
      <c r="E42">
        <v>60</v>
      </c>
      <c r="F42" s="20" t="s">
        <v>62</v>
      </c>
    </row>
    <row r="43" spans="1:18">
      <c r="A43" t="s">
        <v>61</v>
      </c>
      <c r="B43" t="s">
        <v>96</v>
      </c>
      <c r="C43" s="18">
        <v>35</v>
      </c>
      <c r="D43">
        <v>20</v>
      </c>
      <c r="E43">
        <v>35</v>
      </c>
      <c r="F43" s="20" t="s">
        <v>62</v>
      </c>
    </row>
    <row r="44" spans="1:18">
      <c r="C44" s="18"/>
      <c r="F44" s="20"/>
    </row>
    <row r="45" spans="1:18">
      <c r="B45" s="1" t="s">
        <v>158</v>
      </c>
      <c r="C45" s="18"/>
      <c r="E45" s="20"/>
    </row>
    <row r="46" spans="1:18">
      <c r="A46" t="s">
        <v>38</v>
      </c>
      <c r="B46" t="s">
        <v>63</v>
      </c>
      <c r="C46" s="18">
        <v>432</v>
      </c>
      <c r="D46">
        <v>350</v>
      </c>
      <c r="E46" s="35">
        <v>650</v>
      </c>
    </row>
    <row r="47" spans="1:18">
      <c r="A47" t="s">
        <v>38</v>
      </c>
      <c r="B47" t="s">
        <v>64</v>
      </c>
      <c r="C47" s="18">
        <v>350</v>
      </c>
    </row>
    <row r="48" spans="1:18">
      <c r="A48" t="s">
        <v>85</v>
      </c>
      <c r="B48" t="s">
        <v>68</v>
      </c>
      <c r="C48" s="21">
        <v>0</v>
      </c>
      <c r="E48" s="3"/>
      <c r="F48" t="s">
        <v>69</v>
      </c>
    </row>
    <row r="50" spans="1:19" s="12" customFormat="1" ht="16" thickBot="1">
      <c r="A50" s="10" t="s">
        <v>81</v>
      </c>
      <c r="B50" s="11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19" s="27" customFormat="1">
      <c r="A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1:19" s="27" customFormat="1">
      <c r="A52" s="26"/>
      <c r="B52" s="26" t="s">
        <v>109</v>
      </c>
      <c r="C52" s="26"/>
      <c r="D52" s="26"/>
      <c r="G52" s="26"/>
      <c r="H52" t="s">
        <v>136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>
      <c r="A53" t="s">
        <v>5</v>
      </c>
      <c r="B53" t="s">
        <v>4</v>
      </c>
      <c r="C53" s="32">
        <v>353.73</v>
      </c>
      <c r="D53" t="s">
        <v>135</v>
      </c>
      <c r="H53" s="46" t="s">
        <v>133</v>
      </c>
      <c r="I53" s="43" t="s">
        <v>134</v>
      </c>
    </row>
    <row r="54" spans="1:19">
      <c r="A54" t="s">
        <v>3</v>
      </c>
      <c r="B54" t="s">
        <v>6</v>
      </c>
      <c r="C54" s="41">
        <f>17.891*(C55/35)</f>
        <v>20.627044196734136</v>
      </c>
      <c r="D54" t="s">
        <v>144</v>
      </c>
      <c r="H54" s="22" t="s">
        <v>142</v>
      </c>
      <c r="I54" s="17" t="s">
        <v>143</v>
      </c>
    </row>
    <row r="55" spans="1:19">
      <c r="A55" t="s">
        <v>3</v>
      </c>
      <c r="B55" t="s">
        <v>0</v>
      </c>
      <c r="C55" s="41">
        <f>C53*GW_per_TWh</f>
        <v>40.352498288843265</v>
      </c>
      <c r="D55" t="s">
        <v>137</v>
      </c>
      <c r="H55" s="22" t="s">
        <v>145</v>
      </c>
      <c r="I55" s="17" t="s">
        <v>146</v>
      </c>
    </row>
    <row r="56" spans="1:19">
      <c r="A56" t="s">
        <v>3</v>
      </c>
      <c r="B56" t="s">
        <v>7</v>
      </c>
      <c r="C56" s="41">
        <f>55.761*(40/35)</f>
        <v>63.726857142857142</v>
      </c>
      <c r="D56" t="s">
        <v>144</v>
      </c>
      <c r="H56" s="22" t="s">
        <v>160</v>
      </c>
      <c r="I56" s="17" t="s">
        <v>161</v>
      </c>
    </row>
    <row r="57" spans="1:19">
      <c r="C57" s="14"/>
    </row>
    <row r="58" spans="1:19">
      <c r="B58" s="1" t="s">
        <v>104</v>
      </c>
      <c r="C58" s="14"/>
    </row>
    <row r="59" spans="1:19">
      <c r="A59" t="s">
        <v>3</v>
      </c>
      <c r="B59" s="14" t="s">
        <v>34</v>
      </c>
      <c r="C59" s="14">
        <v>7</v>
      </c>
      <c r="D59" t="s">
        <v>147</v>
      </c>
    </row>
    <row r="60" spans="1:19">
      <c r="A60" t="s">
        <v>3</v>
      </c>
      <c r="B60" s="14" t="s">
        <v>105</v>
      </c>
      <c r="C60" s="44">
        <f>3.084+1.545</f>
        <v>4.6289999999999996</v>
      </c>
      <c r="D60" t="s">
        <v>148</v>
      </c>
    </row>
    <row r="61" spans="1:19">
      <c r="A61" t="s">
        <v>3</v>
      </c>
      <c r="B61" s="14" t="s">
        <v>106</v>
      </c>
      <c r="C61" s="44">
        <f>10.663</f>
        <v>10.663</v>
      </c>
      <c r="D61" s="31" t="s">
        <v>149</v>
      </c>
    </row>
    <row r="62" spans="1:19">
      <c r="A62" t="s">
        <v>3</v>
      </c>
      <c r="B62" s="14" t="s">
        <v>27</v>
      </c>
      <c r="C62" s="44">
        <f>34.729+32.091</f>
        <v>66.819999999999993</v>
      </c>
      <c r="D62" t="s">
        <v>103</v>
      </c>
    </row>
    <row r="63" spans="1:19">
      <c r="C63" s="14"/>
    </row>
    <row r="64" spans="1:19">
      <c r="B64" s="1" t="s">
        <v>107</v>
      </c>
      <c r="C64" s="14"/>
    </row>
    <row r="65" spans="1:19">
      <c r="A65" t="s">
        <v>108</v>
      </c>
      <c r="B65" s="14" t="s">
        <v>34</v>
      </c>
      <c r="C65" s="32">
        <v>15.75</v>
      </c>
      <c r="D65" t="s">
        <v>138</v>
      </c>
    </row>
    <row r="66" spans="1:19">
      <c r="A66" t="s">
        <v>108</v>
      </c>
      <c r="B66" s="14" t="s">
        <v>105</v>
      </c>
      <c r="C66" s="32">
        <f>5.65+11.54</f>
        <v>17.189999999999998</v>
      </c>
      <c r="D66" t="s">
        <v>139</v>
      </c>
    </row>
    <row r="67" spans="1:19">
      <c r="A67" t="s">
        <v>108</v>
      </c>
      <c r="B67" s="14" t="s">
        <v>106</v>
      </c>
      <c r="C67" s="32">
        <v>62.66</v>
      </c>
      <c r="D67" t="s">
        <v>140</v>
      </c>
    </row>
    <row r="68" spans="1:19">
      <c r="A68" t="s">
        <v>108</v>
      </c>
      <c r="B68" s="14" t="s">
        <v>27</v>
      </c>
      <c r="C68" s="32">
        <f>C53-SUM(C65:C67)</f>
        <v>258.13</v>
      </c>
      <c r="D68" t="s">
        <v>141</v>
      </c>
    </row>
    <row r="69" spans="1:19">
      <c r="C69" s="14"/>
    </row>
    <row r="70" spans="1:19">
      <c r="A70" t="s">
        <v>91</v>
      </c>
      <c r="B70" t="s">
        <v>111</v>
      </c>
      <c r="C70" s="34">
        <f>C65/(C59*TWh_per_GW)</f>
        <v>0.25667351129363447</v>
      </c>
    </row>
    <row r="71" spans="1:19">
      <c r="C71" s="14"/>
    </row>
    <row r="72" spans="1:19">
      <c r="A72" t="s">
        <v>38</v>
      </c>
      <c r="B72" t="s">
        <v>70</v>
      </c>
      <c r="C72" s="32">
        <v>760.26682228124503</v>
      </c>
      <c r="D72" t="s">
        <v>159</v>
      </c>
    </row>
    <row r="73" spans="1:19">
      <c r="C73" s="14"/>
    </row>
    <row r="74" spans="1:19">
      <c r="A74" t="s">
        <v>72</v>
      </c>
      <c r="B74" t="s">
        <v>71</v>
      </c>
      <c r="C74" s="14">
        <v>78</v>
      </c>
    </row>
    <row r="75" spans="1:19">
      <c r="C75" s="14"/>
    </row>
    <row r="76" spans="1:19">
      <c r="A76" t="s">
        <v>87</v>
      </c>
      <c r="B76" t="s">
        <v>11</v>
      </c>
      <c r="C76" s="7">
        <f>1*24*365.25/1000</f>
        <v>8.766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1:19">
      <c r="A77" t="s">
        <v>88</v>
      </c>
      <c r="B77" t="s">
        <v>12</v>
      </c>
      <c r="C77" s="7">
        <f>1/C76</f>
        <v>0.11407711613050422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9" spans="1:19" s="12" customFormat="1" ht="16" thickBot="1">
      <c r="A79" s="10" t="s">
        <v>78</v>
      </c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1:19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1:13">
      <c r="A81" t="s">
        <v>74</v>
      </c>
      <c r="B81" t="s">
        <v>73</v>
      </c>
      <c r="C81" s="4">
        <f>(C46-C72)/(2020-2012)</f>
        <v>-41.033352785155628</v>
      </c>
    </row>
    <row r="82" spans="1:13">
      <c r="A82" t="s">
        <v>74</v>
      </c>
      <c r="B82" t="s">
        <v>75</v>
      </c>
      <c r="C82" s="4">
        <f>(C47-C46)/(2050-2020)</f>
        <v>-2.7333333333333334</v>
      </c>
    </row>
    <row r="83" spans="1:13">
      <c r="C83" s="4"/>
    </row>
    <row r="84" spans="1:13">
      <c r="A84" t="s">
        <v>36</v>
      </c>
      <c r="B84" s="25" t="s">
        <v>77</v>
      </c>
      <c r="C84" s="8">
        <f>C53*((1+C22)^(C23-2012))</f>
        <v>342.56784959027783</v>
      </c>
      <c r="M84" s="22"/>
    </row>
    <row r="85" spans="1:13">
      <c r="A85" t="s">
        <v>80</v>
      </c>
    </row>
    <row r="86" spans="1:13">
      <c r="C86" s="9"/>
    </row>
    <row r="87" spans="1:13">
      <c r="B87" s="1" t="s">
        <v>125</v>
      </c>
      <c r="C87" s="9"/>
    </row>
    <row r="88" spans="1:13">
      <c r="B88" s="2" t="s">
        <v>126</v>
      </c>
      <c r="C88" s="42">
        <f>C23</f>
        <v>2020</v>
      </c>
      <c r="D88" t="s">
        <v>127</v>
      </c>
    </row>
    <row r="89" spans="1:13">
      <c r="A89" t="s">
        <v>3</v>
      </c>
      <c r="B89" t="s">
        <v>124</v>
      </c>
      <c r="C89" s="42">
        <f>(C54/C55)*C90</f>
        <v>19.976146139368534</v>
      </c>
    </row>
    <row r="90" spans="1:13">
      <c r="A90" t="s">
        <v>3</v>
      </c>
      <c r="B90" t="s">
        <v>0</v>
      </c>
      <c r="C90" s="42">
        <f>C84*GW_per_TWh</f>
        <v>39.079152360287232</v>
      </c>
    </row>
    <row r="91" spans="1:13">
      <c r="A91" t="s">
        <v>3</v>
      </c>
      <c r="B91" t="s">
        <v>1</v>
      </c>
      <c r="C91" s="42">
        <f>(C56/C55)*C90</f>
        <v>61.715920087567937</v>
      </c>
    </row>
    <row r="92" spans="1:13">
      <c r="C92" s="9"/>
    </row>
    <row r="93" spans="1:13">
      <c r="B93" s="1" t="s">
        <v>123</v>
      </c>
      <c r="C93" s="9"/>
    </row>
    <row r="94" spans="1:13">
      <c r="A94" t="s">
        <v>3</v>
      </c>
      <c r="B94" t="s">
        <v>124</v>
      </c>
      <c r="C94" s="42">
        <f>C95*C25</f>
        <v>34.223134839151264</v>
      </c>
    </row>
    <row r="95" spans="1:13">
      <c r="A95" t="s">
        <v>3</v>
      </c>
      <c r="B95" t="s">
        <v>0</v>
      </c>
      <c r="C95" s="6">
        <f>C24*GW_per_TWh</f>
        <v>68.446269678302528</v>
      </c>
    </row>
    <row r="96" spans="1:13">
      <c r="A96" t="s">
        <v>3</v>
      </c>
      <c r="B96" t="s">
        <v>1</v>
      </c>
      <c r="C96" s="42">
        <f>C95*C26</f>
        <v>136.89253935660506</v>
      </c>
    </row>
    <row r="97" spans="1:19">
      <c r="C97" s="9"/>
    </row>
    <row r="98" spans="1:19">
      <c r="B98" s="1" t="s">
        <v>76</v>
      </c>
      <c r="C98" s="9"/>
    </row>
    <row r="99" spans="1:19">
      <c r="A99" t="s">
        <v>80</v>
      </c>
      <c r="B99" t="s">
        <v>124</v>
      </c>
      <c r="C99" s="24">
        <f>((C94/C89)^(1/(2050-$C$88))-1)</f>
        <v>1.8107420280264686E-2</v>
      </c>
      <c r="D99" t="s">
        <v>79</v>
      </c>
    </row>
    <row r="100" spans="1:19">
      <c r="A100" t="s">
        <v>80</v>
      </c>
      <c r="B100" t="s">
        <v>0</v>
      </c>
      <c r="C100" s="24">
        <f>((C24/C84)^(1/(2050-C23)))-1</f>
        <v>1.8857597531493742E-2</v>
      </c>
      <c r="D100" t="s">
        <v>79</v>
      </c>
    </row>
    <row r="101" spans="1:19">
      <c r="A101" t="s">
        <v>80</v>
      </c>
      <c r="B101" t="s">
        <v>1</v>
      </c>
      <c r="C101" s="24">
        <f>((C96/C91)^(1/(2050-$C$88))-1)</f>
        <v>2.6910873401140734E-2</v>
      </c>
      <c r="D101" t="s">
        <v>79</v>
      </c>
    </row>
    <row r="102" spans="1:19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s="12" customFormat="1" ht="16" thickBot="1">
      <c r="A104" s="10" t="s">
        <v>42</v>
      </c>
      <c r="B104" s="11"/>
      <c r="C104" s="10">
        <v>2012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1:19" s="14" customFormat="1">
      <c r="A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s="14" customFormat="1">
      <c r="A106" s="15"/>
      <c r="B106" s="13" t="s">
        <v>32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s="14" customFormat="1">
      <c r="A107" s="15" t="s">
        <v>33</v>
      </c>
      <c r="B107" s="14" t="s">
        <v>34</v>
      </c>
      <c r="C107" s="36">
        <f>C153</f>
        <v>1.625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spans="1:19" s="14" customFormat="1">
      <c r="A108" s="15" t="s">
        <v>33</v>
      </c>
      <c r="B108" s="14" t="s">
        <v>22</v>
      </c>
      <c r="C108" s="36">
        <f>C154</f>
        <v>0.875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spans="1:19" s="14" customFormat="1">
      <c r="A109" s="15" t="s">
        <v>33</v>
      </c>
      <c r="B109" s="14" t="s">
        <v>152</v>
      </c>
      <c r="C109" s="36">
        <f t="shared" ref="C109" si="0">SUM(C107:C108)</f>
        <v>2.5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 s="14" customFormat="1">
      <c r="A110" s="15" t="s">
        <v>33</v>
      </c>
      <c r="B110" s="14" t="s">
        <v>27</v>
      </c>
      <c r="C110" s="36">
        <f>C171</f>
        <v>0</v>
      </c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spans="1:19" s="14" customFormat="1">
      <c r="A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s="14" customFormat="1">
      <c r="A112" s="13"/>
      <c r="B112" s="13" t="s">
        <v>8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21" s="14" customFormat="1">
      <c r="A113" s="15" t="s">
        <v>3</v>
      </c>
      <c r="B113" s="14" t="s">
        <v>34</v>
      </c>
      <c r="C113" s="36">
        <f>C159</f>
        <v>7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</row>
    <row r="114" spans="1:21" s="14" customFormat="1">
      <c r="A114" s="15" t="s">
        <v>3</v>
      </c>
      <c r="B114" s="14" t="s">
        <v>22</v>
      </c>
      <c r="C114" s="36">
        <f>C165</f>
        <v>15.292</v>
      </c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52"/>
    </row>
    <row r="115" spans="1:21" s="14" customFormat="1">
      <c r="A115" s="15" t="s">
        <v>3</v>
      </c>
      <c r="B115" s="14" t="s">
        <v>152</v>
      </c>
      <c r="C115" s="36">
        <f t="shared" ref="C115" si="1">SUM(C113:C114)</f>
        <v>22.292000000000002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2"/>
      <c r="U115" s="32"/>
    </row>
    <row r="116" spans="1:21" s="14" customFormat="1">
      <c r="A116" s="15" t="s">
        <v>3</v>
      </c>
      <c r="B116" s="14" t="s">
        <v>27</v>
      </c>
      <c r="C116" s="36">
        <f>C172</f>
        <v>66.819999999999993</v>
      </c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</row>
    <row r="117" spans="1:21" s="14" customFormat="1">
      <c r="A117" s="15" t="s">
        <v>3</v>
      </c>
      <c r="B117" s="14" t="s">
        <v>29</v>
      </c>
      <c r="C117" s="36">
        <f t="shared" ref="C117" si="2">SUM(C115:C116)</f>
        <v>89.111999999999995</v>
      </c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</row>
    <row r="118" spans="1:21" s="14" customFormat="1">
      <c r="A118" s="15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</row>
    <row r="119" spans="1:21" s="14" customFormat="1">
      <c r="A119" s="15" t="s">
        <v>3</v>
      </c>
      <c r="B119" s="38" t="s">
        <v>120</v>
      </c>
      <c r="C119" s="40">
        <f>C181</f>
        <v>20.627044196734136</v>
      </c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</row>
    <row r="120" spans="1:21" s="14" customFormat="1">
      <c r="A120" s="15" t="s">
        <v>3</v>
      </c>
      <c r="B120" s="38" t="s">
        <v>121</v>
      </c>
      <c r="C120" s="40">
        <f t="shared" ref="C120" si="3">C180*GW_per_TWh</f>
        <v>40.352498288843265</v>
      </c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</row>
    <row r="121" spans="1:21" s="14" customFormat="1">
      <c r="A121" s="15" t="s">
        <v>3</v>
      </c>
      <c r="B121" s="38" t="s">
        <v>122</v>
      </c>
      <c r="C121" s="40">
        <f>C182</f>
        <v>63.726857142857142</v>
      </c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</row>
    <row r="122" spans="1:21" s="14" customFormat="1">
      <c r="A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21" s="14" customFormat="1">
      <c r="A123" s="13"/>
      <c r="B123" s="13" t="s">
        <v>9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1:21" s="14" customFormat="1">
      <c r="A124" s="15" t="s">
        <v>35</v>
      </c>
      <c r="B124" s="14" t="s">
        <v>34</v>
      </c>
      <c r="C124" s="37">
        <f ca="1">C1243</f>
        <v>0.25667351129363447</v>
      </c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</row>
    <row r="125" spans="1:21" s="14" customFormat="1">
      <c r="A125" s="15" t="s">
        <v>35</v>
      </c>
      <c r="B125" s="14" t="s">
        <v>22</v>
      </c>
      <c r="C125" s="37">
        <f ca="1">C1244</f>
        <v>1.0459281432475469</v>
      </c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</row>
    <row r="126" spans="1:21" s="14" customFormat="1">
      <c r="A126" s="15" t="s">
        <v>35</v>
      </c>
      <c r="B126" s="14" t="s">
        <v>155</v>
      </c>
      <c r="C126" s="37">
        <f t="shared" ref="C126" ca="1" si="4">C133/(C115*TWh_per_GW)</f>
        <v>0.79809114236483614</v>
      </c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</row>
    <row r="127" spans="1:21" s="14" customFormat="1">
      <c r="A127" s="15" t="s">
        <v>35</v>
      </c>
      <c r="B127" s="14" t="s">
        <v>27</v>
      </c>
      <c r="C127" s="37">
        <f ca="1">C1245</f>
        <v>0.33764517424792478</v>
      </c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</row>
    <row r="128" spans="1:21" s="14" customFormat="1">
      <c r="A128" s="15" t="s">
        <v>35</v>
      </c>
      <c r="B128" s="38" t="s">
        <v>2</v>
      </c>
      <c r="C128" s="39">
        <f t="shared" ref="C128" si="5">C180/(C182*TWh_per_GW)</f>
        <v>0.63321023659435549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</row>
    <row r="129" spans="1:19" s="14" customFormat="1">
      <c r="A129" s="15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s="14" customFormat="1">
      <c r="A130" s="15"/>
      <c r="B130" s="13" t="s">
        <v>28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s="14" customFormat="1">
      <c r="A131" s="15" t="s">
        <v>36</v>
      </c>
      <c r="B131" s="14" t="s">
        <v>34</v>
      </c>
      <c r="C131" s="36">
        <f ca="1">C1248</f>
        <v>15.749999999999998</v>
      </c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</row>
    <row r="132" spans="1:19" s="14" customFormat="1">
      <c r="A132" s="15" t="s">
        <v>36</v>
      </c>
      <c r="B132" s="14" t="s">
        <v>22</v>
      </c>
      <c r="C132" s="36">
        <f ca="1">C1249</f>
        <v>140.20632453790267</v>
      </c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</row>
    <row r="133" spans="1:19" s="14" customFormat="1">
      <c r="A133" s="15" t="s">
        <v>36</v>
      </c>
      <c r="B133" s="14" t="s">
        <v>152</v>
      </c>
      <c r="C133" s="36">
        <f t="shared" ref="C133" ca="1" si="6">SUM(C131:C132)</f>
        <v>155.95632453790267</v>
      </c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</row>
    <row r="134" spans="1:19" s="14" customFormat="1">
      <c r="A134" s="15" t="s">
        <v>36</v>
      </c>
      <c r="B134" s="14" t="s">
        <v>27</v>
      </c>
      <c r="C134" s="36">
        <f ca="1">C1250</f>
        <v>197.77367546209734</v>
      </c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</row>
    <row r="135" spans="1:19" s="14" customFormat="1">
      <c r="A135" s="15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s="14" customFormat="1">
      <c r="A136" s="15"/>
      <c r="B136" s="13" t="s">
        <v>39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s="14" customFormat="1">
      <c r="A137" s="15" t="s">
        <v>38</v>
      </c>
      <c r="B137" s="14" t="s">
        <v>37</v>
      </c>
      <c r="C137" s="36">
        <f ca="1">C1259</f>
        <v>425.07212782192909</v>
      </c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</row>
    <row r="138" spans="1:19" s="14" customFormat="1">
      <c r="A138" s="15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s="14" customFormat="1">
      <c r="A139" s="15" t="s">
        <v>41</v>
      </c>
      <c r="B139" s="14" t="s">
        <v>54</v>
      </c>
      <c r="C139" s="36">
        <f ca="1">C1255</f>
        <v>150.36076377445099</v>
      </c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</row>
    <row r="140" spans="1:19" s="14" customFormat="1">
      <c r="A140" s="15" t="s">
        <v>41</v>
      </c>
      <c r="B140" s="14" t="s">
        <v>40</v>
      </c>
      <c r="C140" s="36">
        <f>C1256</f>
        <v>78</v>
      </c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</row>
    <row r="141" spans="1:19" s="14" customFormat="1">
      <c r="A141" s="15" t="s">
        <v>41</v>
      </c>
      <c r="B141" s="14" t="s">
        <v>132</v>
      </c>
      <c r="C141" s="36">
        <f t="shared" ref="C141" ca="1" si="7">SUM(C139:C140)</f>
        <v>228.36076377445099</v>
      </c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</row>
    <row r="142" spans="1:19" s="14" customFormat="1">
      <c r="A142" s="15" t="s">
        <v>41</v>
      </c>
      <c r="B142" t="s">
        <v>153</v>
      </c>
      <c r="C142" s="8">
        <f>1233/5</f>
        <v>246.6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36"/>
    </row>
    <row r="143" spans="1:19" s="14" customFormat="1">
      <c r="A143" s="15" t="s">
        <v>41</v>
      </c>
      <c r="B143" t="s">
        <v>154</v>
      </c>
      <c r="C143" s="8">
        <f>1233/5</f>
        <v>246.6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36"/>
    </row>
    <row r="144" spans="1:19" s="14" customFormat="1">
      <c r="A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</row>
    <row r="145" spans="1:19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1:19" s="12" customFormat="1" ht="16" thickBot="1">
      <c r="A146" s="10" t="s">
        <v>31</v>
      </c>
      <c r="B146" s="11"/>
      <c r="C146" s="10">
        <f>C104</f>
        <v>2012</v>
      </c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1:19" s="14" customFormat="1">
      <c r="A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s="14" customFormat="1">
      <c r="A148" s="13"/>
      <c r="B148" s="13" t="s">
        <v>93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s="14" customFormat="1">
      <c r="A149" s="15" t="s">
        <v>3</v>
      </c>
      <c r="B149" s="14" t="s">
        <v>99</v>
      </c>
      <c r="C149" s="36">
        <f t="shared" ref="C149" si="8">IF(C$146&lt;=2020,$C$29,IF(C$146&lt;$C$33,0,$C$34))</f>
        <v>2.5</v>
      </c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</row>
    <row r="150" spans="1:19" s="14" customFormat="1">
      <c r="A150" s="15" t="s">
        <v>33</v>
      </c>
      <c r="B150" s="14" t="s">
        <v>97</v>
      </c>
      <c r="C150" s="36">
        <f t="shared" ref="C150" si="9">IFERROR(B152*(1+$C$38),C149)</f>
        <v>2.5</v>
      </c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</row>
    <row r="151" spans="1:19" s="14" customFormat="1">
      <c r="A151" s="15" t="s">
        <v>33</v>
      </c>
      <c r="B151" s="14" t="s">
        <v>98</v>
      </c>
      <c r="C151" s="36">
        <f t="shared" ref="C151" si="10">IFERROR(MAX(B152*(1-$C$39),$C$37),0)</f>
        <v>0</v>
      </c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</row>
    <row r="152" spans="1:19" s="14" customFormat="1">
      <c r="A152" s="15" t="s">
        <v>3</v>
      </c>
      <c r="B152" s="14" t="s">
        <v>100</v>
      </c>
      <c r="C152" s="36">
        <f>MIN(MAX(C149,C151),C150)</f>
        <v>2.5</v>
      </c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</row>
    <row r="153" spans="1:19" s="14" customFormat="1">
      <c r="A153" s="15" t="s">
        <v>3</v>
      </c>
      <c r="B153" s="14" t="s">
        <v>34</v>
      </c>
      <c r="C153" s="36">
        <f t="shared" ref="C153" si="11">C152*IF(C146&lt;$C$33,$C$30,$C$35)</f>
        <v>1.625</v>
      </c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</row>
    <row r="154" spans="1:19" s="14" customFormat="1">
      <c r="A154" s="15" t="s">
        <v>3</v>
      </c>
      <c r="B154" s="14" t="s">
        <v>22</v>
      </c>
      <c r="C154" s="36">
        <f>C152-C153</f>
        <v>0.875</v>
      </c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</row>
    <row r="156" spans="1:19">
      <c r="B156" s="1" t="s">
        <v>21</v>
      </c>
    </row>
    <row r="157" spans="1:19">
      <c r="A157" t="s">
        <v>3</v>
      </c>
      <c r="B157" s="2" t="s">
        <v>101</v>
      </c>
      <c r="C157" s="8">
        <f t="shared" ref="C157" si="12">IFERROR(B159*(1/$C$41),0)</f>
        <v>0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>
      <c r="A158" t="s">
        <v>3</v>
      </c>
      <c r="B158" s="2" t="s">
        <v>102</v>
      </c>
      <c r="C158" s="8">
        <f>C153</f>
        <v>1.625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>
      <c r="A159" t="s">
        <v>3</v>
      </c>
      <c r="B159" t="s">
        <v>8</v>
      </c>
      <c r="C159" s="8">
        <f t="shared" ref="C159" si="13">IFERROR(B159-C157+C158,$C$59)</f>
        <v>7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>
      <c r="B160" t="s">
        <v>157</v>
      </c>
      <c r="C160" s="3">
        <f t="shared" ref="C160" si="14">$C$70</f>
        <v>0.25667351129363447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2" spans="1:19">
      <c r="B162" s="1" t="s">
        <v>23</v>
      </c>
    </row>
    <row r="163" spans="1:19">
      <c r="A163" t="s">
        <v>3</v>
      </c>
      <c r="B163" s="2" t="s">
        <v>101</v>
      </c>
      <c r="C163" s="8">
        <f t="shared" ref="C163" si="15">IFERROR(B165*(1/$C$42),0)</f>
        <v>0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>
      <c r="A164" t="s">
        <v>3</v>
      </c>
      <c r="B164" s="2" t="s">
        <v>102</v>
      </c>
      <c r="C164" s="8">
        <f>C154</f>
        <v>0.875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>
      <c r="A165" t="s">
        <v>3</v>
      </c>
      <c r="B165" t="s">
        <v>8</v>
      </c>
      <c r="C165" s="8">
        <f t="shared" ref="C165" si="16">IFERROR(B165-C163+C164,$C$60+$C$61)</f>
        <v>15.292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7" spans="1:19">
      <c r="B167" s="1" t="s">
        <v>24</v>
      </c>
    </row>
    <row r="168" spans="1:19">
      <c r="A168" t="s">
        <v>3</v>
      </c>
      <c r="B168" s="2" t="s">
        <v>112</v>
      </c>
      <c r="C168" s="8">
        <f t="shared" ref="C168" si="17">IFERROR(B172*(1/$C$43),0)</f>
        <v>0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>
      <c r="A169" t="s">
        <v>3</v>
      </c>
      <c r="B169" s="2" t="s">
        <v>113</v>
      </c>
      <c r="C169" s="8">
        <f t="shared" ref="C169" si="18">IFERROR(B172-C168,$C$62)</f>
        <v>66.819999999999993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>
      <c r="A170" t="s">
        <v>3</v>
      </c>
      <c r="B170" s="2" t="s">
        <v>114</v>
      </c>
      <c r="C170" s="8">
        <f t="shared" ref="C170" si="19">C182-C165</f>
        <v>48.43485714285714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>
      <c r="A171" t="s">
        <v>3</v>
      </c>
      <c r="B171" s="2" t="s">
        <v>102</v>
      </c>
      <c r="C171" s="8">
        <f>MAX(C170-C169,0)</f>
        <v>0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>
      <c r="A172" t="s">
        <v>3</v>
      </c>
      <c r="B172" t="s">
        <v>8</v>
      </c>
      <c r="C172" s="8">
        <f>C169+C171</f>
        <v>66.819999999999993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4" spans="1:19">
      <c r="A174" t="s">
        <v>38</v>
      </c>
      <c r="B174" t="s">
        <v>117</v>
      </c>
      <c r="C174" s="8">
        <f t="shared" ref="C174" si="20">IFERROR(B174+IF(C146&lt;=2020,$C$81,$C$82),$C$72)</f>
        <v>760.26682228124503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6" spans="1:19">
      <c r="B176" s="1" t="s">
        <v>116</v>
      </c>
    </row>
    <row r="177" spans="1:19">
      <c r="A177" t="s">
        <v>72</v>
      </c>
      <c r="B177" t="s">
        <v>39</v>
      </c>
      <c r="C177" s="8">
        <f t="shared" ref="C177" si="21">IFERROR(B177*(1+$C$48),$C$74)</f>
        <v>78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s="14" customFormat="1">
      <c r="A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1:19">
      <c r="B179" s="1" t="s">
        <v>2</v>
      </c>
    </row>
    <row r="180" spans="1:19">
      <c r="A180" t="s">
        <v>5</v>
      </c>
      <c r="B180" t="s">
        <v>4</v>
      </c>
      <c r="C180" s="8">
        <f t="shared" ref="C180" si="22">IFERROR(B180*(1+IF(C146&lt;=$C$23,$C$22,$C$100)),$C$53)</f>
        <v>353.73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>
      <c r="A181" t="s">
        <v>3</v>
      </c>
      <c r="B181" t="s">
        <v>6</v>
      </c>
      <c r="C181" s="5">
        <f t="shared" ref="C181" si="23">IFERROR(B181*IF(C$146&lt;=$C$23,1+$C$22,1+$C$99),$C$54)</f>
        <v>20.627044196734136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spans="1:19">
      <c r="A182" t="s">
        <v>3</v>
      </c>
      <c r="B182" t="s">
        <v>7</v>
      </c>
      <c r="C182" s="5">
        <f t="shared" ref="C182" si="24">IFERROR(B182*IF(C$146&lt;=$C$23,1+$C$22,1+$C$101),$C$56)</f>
        <v>63.726857142857142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4" spans="1:19">
      <c r="B184" s="1" t="s">
        <v>10</v>
      </c>
    </row>
    <row r="185" spans="1:19">
      <c r="A185" t="s">
        <v>3</v>
      </c>
      <c r="B185" t="s">
        <v>13</v>
      </c>
      <c r="C185" s="4">
        <v>0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B186" s="51" t="s">
        <v>178</v>
      </c>
      <c r="C186" s="4">
        <f>ROUNDDOWN(C187,0)</f>
        <v>20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t="s">
        <v>3</v>
      </c>
      <c r="B187" t="s">
        <v>14</v>
      </c>
      <c r="C187" s="4">
        <f t="shared" ref="C187" si="25">C181</f>
        <v>20.627044196734136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B188" s="51" t="s">
        <v>179</v>
      </c>
      <c r="C188" s="4">
        <f>ROUNDDOWN(C189,0)</f>
        <v>40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t="s">
        <v>3</v>
      </c>
      <c r="B189" t="s">
        <v>15</v>
      </c>
      <c r="C189" s="4">
        <f t="shared" ref="C189" si="26">C180*GW_per_TWh</f>
        <v>40.352498288843265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B190" s="51" t="s">
        <v>180</v>
      </c>
      <c r="C190" s="4">
        <f>ROUNDDOWN(C191,0)</f>
        <v>63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t="s">
        <v>3</v>
      </c>
      <c r="B191" t="s">
        <v>16</v>
      </c>
      <c r="C191" s="4">
        <f t="shared" ref="C191" si="27">C182</f>
        <v>63.726857142857142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B192" t="s">
        <v>17</v>
      </c>
      <c r="C192" s="3">
        <v>1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>
      <c r="B193" t="s">
        <v>18</v>
      </c>
      <c r="C193" s="3">
        <v>1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>
      <c r="B194" t="s">
        <v>19</v>
      </c>
      <c r="C194" s="9">
        <f>(C189-C187-(C185*2))/(C191-C187)</f>
        <v>0.45766913459153441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 spans="1:19">
      <c r="B195" t="s">
        <v>20</v>
      </c>
      <c r="C195" s="3"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>
      <c r="B196" t="s">
        <v>166</v>
      </c>
      <c r="C196" s="9">
        <f>IFERROR((C192-C193)/(C187-C185),0)</f>
        <v>0</v>
      </c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</row>
    <row r="197" spans="1:19">
      <c r="B197" t="s">
        <v>175</v>
      </c>
      <c r="C197" s="49">
        <f>(((C187-ROUNDDOWN(C187,0)))*C196)+((1-C187+ROUNDDOWN(C187,0))*C198)</f>
        <v>1.0254032307687079E-2</v>
      </c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</row>
    <row r="198" spans="1:19">
      <c r="B198" t="s">
        <v>167</v>
      </c>
      <c r="C198" s="49">
        <f>IFERROR((C193-C194)/(C189-C187),0)</f>
        <v>2.7493960994561684E-2</v>
      </c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</row>
    <row r="199" spans="1:19">
      <c r="B199" t="s">
        <v>176</v>
      </c>
      <c r="C199" s="49">
        <f>(((C189-ROUNDDOWN(C189,0)))*C198)+((1-C189+ROUNDDOWN(C189,0))*C200)</f>
        <v>2.2369635221414427E-2</v>
      </c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</row>
    <row r="200" spans="1:19">
      <c r="B200" t="s">
        <v>168</v>
      </c>
      <c r="C200" s="49">
        <f>IFERROR((C194-C195)/(C191-C189),0)</f>
        <v>1.9579965270916631E-2</v>
      </c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</row>
    <row r="201" spans="1:19">
      <c r="B201" t="s">
        <v>177</v>
      </c>
      <c r="C201" s="49">
        <f>(((C191-ROUNDDOWN(C191,0)))*C200)+((1-C191+ROUNDDOWN(C191,0))*C202)</f>
        <v>1.4231837614060529E-2</v>
      </c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</row>
    <row r="202" spans="1:19">
      <c r="B202" t="s">
        <v>169</v>
      </c>
      <c r="C202" s="9">
        <v>0</v>
      </c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4" spans="1:19">
      <c r="B204" s="1" t="s">
        <v>21</v>
      </c>
    </row>
    <row r="205" spans="1:19">
      <c r="A205" t="s">
        <v>3</v>
      </c>
      <c r="B205" t="s">
        <v>13</v>
      </c>
      <c r="C205">
        <v>0</v>
      </c>
    </row>
    <row r="206" spans="1:19">
      <c r="B206" s="51" t="s">
        <v>178</v>
      </c>
      <c r="C206" s="4">
        <f>ROUNDDOWN(C207,0)</f>
        <v>0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t="s">
        <v>3</v>
      </c>
      <c r="B207" t="s">
        <v>14</v>
      </c>
      <c r="C207">
        <v>0</v>
      </c>
    </row>
    <row r="208" spans="1:19">
      <c r="B208" s="51" t="s">
        <v>179</v>
      </c>
      <c r="C208" s="4">
        <f>ROUNDDOWN(C209,0)</f>
        <v>1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t="s">
        <v>3</v>
      </c>
      <c r="B209" t="s">
        <v>15</v>
      </c>
      <c r="C209" s="6">
        <f t="shared" ref="C209" si="28">C159*C160</f>
        <v>1.7967145790554413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>
      <c r="B210" s="51" t="s">
        <v>180</v>
      </c>
      <c r="C210" s="4">
        <f>ROUNDDOWN(C211,0)</f>
        <v>7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t="s">
        <v>3</v>
      </c>
      <c r="B211" t="s">
        <v>16</v>
      </c>
      <c r="C211" s="8">
        <f t="shared" ref="C211" si="29">C159</f>
        <v>7</v>
      </c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>
      <c r="B212" t="s">
        <v>17</v>
      </c>
      <c r="C212" s="3">
        <v>1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>
      <c r="B213" t="s">
        <v>18</v>
      </c>
      <c r="C213" s="3">
        <v>1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>
      <c r="B214" t="s">
        <v>19</v>
      </c>
      <c r="C214" s="9">
        <f>(C209-C207-(C205*2))/(C211-C207)</f>
        <v>0.25667351129363447</v>
      </c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</row>
    <row r="215" spans="1:19">
      <c r="B215" t="s">
        <v>20</v>
      </c>
      <c r="C215" s="3"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>
      <c r="B216" t="s">
        <v>166</v>
      </c>
      <c r="C216" s="9">
        <f>IFERROR((C212-C213)/(C207-C205),0)</f>
        <v>0</v>
      </c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</row>
    <row r="217" spans="1:19">
      <c r="B217" t="s">
        <v>175</v>
      </c>
      <c r="C217" s="49">
        <f>(((C207-ROUNDDOWN(C207,0)))*C216)+((1-C207+ROUNDDOWN(C207,0))*C218)</f>
        <v>0.41371428571428576</v>
      </c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</row>
    <row r="218" spans="1:19">
      <c r="B218" t="s">
        <v>167</v>
      </c>
      <c r="C218" s="9">
        <f>IFERROR((C213-C214)/(C209-C207),0)</f>
        <v>0.41371428571428576</v>
      </c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1:19">
      <c r="B219" t="s">
        <v>176</v>
      </c>
      <c r="C219" s="49">
        <f>(((C209-ROUNDDOWN(C209,0)))*C218)+((1-C209+ROUNDDOWN(C209,0))*C220)</f>
        <v>0.33964009471191792</v>
      </c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</row>
    <row r="220" spans="1:19">
      <c r="B220" t="s">
        <v>168</v>
      </c>
      <c r="C220" s="9">
        <f>IFERROR((C214-C215)/(C211-C209),0)</f>
        <v>4.9329123914759271E-2</v>
      </c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</row>
    <row r="221" spans="1:19">
      <c r="B221" t="s">
        <v>177</v>
      </c>
      <c r="C221" s="49">
        <f>(((C211-ROUNDDOWN(C211,0)))*C220)+((1-C211+ROUNDDOWN(C211,0))*C222)</f>
        <v>0</v>
      </c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</row>
    <row r="222" spans="1:19">
      <c r="B222" t="s">
        <v>169</v>
      </c>
      <c r="C222" s="9">
        <v>0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</row>
    <row r="224" spans="1:19">
      <c r="B224" s="1" t="s">
        <v>170</v>
      </c>
      <c r="C224" s="3">
        <f>ROUND(SUM(C225:C425),3)</f>
        <v>1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2:19">
      <c r="B225" s="25">
        <v>0</v>
      </c>
      <c r="C225" s="9">
        <f t="shared" ref="C225:C234" si="30">INDEX(C$196:C$202,MATCH($B225,C$185:C$191,1))</f>
        <v>0</v>
      </c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</row>
    <row r="226" spans="2:19">
      <c r="B226" s="25">
        <v>1</v>
      </c>
      <c r="C226" s="9">
        <f t="shared" si="30"/>
        <v>0</v>
      </c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</row>
    <row r="227" spans="2:19">
      <c r="B227" s="25">
        <v>2</v>
      </c>
      <c r="C227" s="9">
        <f t="shared" si="30"/>
        <v>0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</row>
    <row r="228" spans="2:19">
      <c r="B228" s="25">
        <v>3</v>
      </c>
      <c r="C228" s="9">
        <f t="shared" si="30"/>
        <v>0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</row>
    <row r="229" spans="2:19">
      <c r="B229" s="25">
        <v>4</v>
      </c>
      <c r="C229" s="9">
        <f t="shared" si="30"/>
        <v>0</v>
      </c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</row>
    <row r="230" spans="2:19">
      <c r="B230" s="25">
        <v>5</v>
      </c>
      <c r="C230" s="9">
        <f t="shared" si="30"/>
        <v>0</v>
      </c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</row>
    <row r="231" spans="2:19">
      <c r="B231" s="25">
        <v>6</v>
      </c>
      <c r="C231" s="9">
        <f t="shared" si="30"/>
        <v>0</v>
      </c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</row>
    <row r="232" spans="2:19">
      <c r="B232" s="25">
        <v>7</v>
      </c>
      <c r="C232" s="9">
        <f t="shared" si="30"/>
        <v>0</v>
      </c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</row>
    <row r="233" spans="2:19">
      <c r="B233" s="25">
        <v>8</v>
      </c>
      <c r="C233" s="9">
        <f t="shared" si="30"/>
        <v>0</v>
      </c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</row>
    <row r="234" spans="2:19">
      <c r="B234" s="25">
        <v>9</v>
      </c>
      <c r="C234" s="9">
        <f t="shared" si="30"/>
        <v>0</v>
      </c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</row>
    <row r="235" spans="2:19">
      <c r="B235" s="25">
        <v>10</v>
      </c>
      <c r="C235" s="9">
        <f t="shared" ref="C235:C244" si="31">INDEX(C$196:C$202,MATCH($B235,C$185:C$191,1))</f>
        <v>0</v>
      </c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</row>
    <row r="236" spans="2:19">
      <c r="B236" s="25">
        <v>11</v>
      </c>
      <c r="C236" s="9">
        <f t="shared" si="31"/>
        <v>0</v>
      </c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</row>
    <row r="237" spans="2:19">
      <c r="B237" s="25">
        <v>12</v>
      </c>
      <c r="C237" s="9">
        <f t="shared" si="31"/>
        <v>0</v>
      </c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</row>
    <row r="238" spans="2:19">
      <c r="B238" s="25">
        <v>13</v>
      </c>
      <c r="C238" s="9">
        <f t="shared" si="31"/>
        <v>0</v>
      </c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 spans="2:19">
      <c r="B239" s="25">
        <v>14</v>
      </c>
      <c r="C239" s="9">
        <f t="shared" si="31"/>
        <v>0</v>
      </c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 spans="2:19">
      <c r="B240" s="25">
        <v>15</v>
      </c>
      <c r="C240" s="9">
        <f t="shared" si="31"/>
        <v>0</v>
      </c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2:19">
      <c r="B241" s="25">
        <v>16</v>
      </c>
      <c r="C241" s="9">
        <f t="shared" si="31"/>
        <v>0</v>
      </c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</row>
    <row r="242" spans="2:19">
      <c r="B242" s="25">
        <v>17</v>
      </c>
      <c r="C242" s="9">
        <f t="shared" si="31"/>
        <v>0</v>
      </c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</row>
    <row r="243" spans="2:19">
      <c r="B243" s="25">
        <v>18</v>
      </c>
      <c r="C243" s="9">
        <f t="shared" si="31"/>
        <v>0</v>
      </c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</row>
    <row r="244" spans="2:19">
      <c r="B244" s="25">
        <v>19</v>
      </c>
      <c r="C244" s="9">
        <f t="shared" si="31"/>
        <v>0</v>
      </c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</row>
    <row r="245" spans="2:19">
      <c r="B245" s="25">
        <v>20</v>
      </c>
      <c r="C245" s="9">
        <f t="shared" ref="C245:C254" si="32">INDEX(C$196:C$202,MATCH($B245,C$185:C$191,1))</f>
        <v>1.0254032307687079E-2</v>
      </c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</row>
    <row r="246" spans="2:19">
      <c r="B246" s="25">
        <v>21</v>
      </c>
      <c r="C246" s="9">
        <f t="shared" si="32"/>
        <v>2.7493960994561684E-2</v>
      </c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</row>
    <row r="247" spans="2:19">
      <c r="B247" s="25">
        <v>22</v>
      </c>
      <c r="C247" s="9">
        <f t="shared" si="32"/>
        <v>2.7493960994561684E-2</v>
      </c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 spans="2:19">
      <c r="B248" s="25">
        <v>23</v>
      </c>
      <c r="C248" s="9">
        <f t="shared" si="32"/>
        <v>2.7493960994561684E-2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 spans="2:19">
      <c r="B249" s="25">
        <v>24</v>
      </c>
      <c r="C249" s="9">
        <f t="shared" si="32"/>
        <v>2.7493960994561684E-2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2:19">
      <c r="B250" s="25">
        <v>25</v>
      </c>
      <c r="C250" s="9">
        <f t="shared" si="32"/>
        <v>2.7493960994561684E-2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</row>
    <row r="251" spans="2:19">
      <c r="B251" s="25">
        <v>26</v>
      </c>
      <c r="C251" s="9">
        <f t="shared" si="32"/>
        <v>2.7493960994561684E-2</v>
      </c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</row>
    <row r="252" spans="2:19">
      <c r="B252" s="25">
        <v>27</v>
      </c>
      <c r="C252" s="9">
        <f t="shared" si="32"/>
        <v>2.7493960994561684E-2</v>
      </c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</row>
    <row r="253" spans="2:19">
      <c r="B253" s="25">
        <v>28</v>
      </c>
      <c r="C253" s="9">
        <f t="shared" si="32"/>
        <v>2.7493960994561684E-2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</row>
    <row r="254" spans="2:19">
      <c r="B254" s="25">
        <v>29</v>
      </c>
      <c r="C254" s="9">
        <f t="shared" si="32"/>
        <v>2.7493960994561684E-2</v>
      </c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</row>
    <row r="255" spans="2:19">
      <c r="B255" s="25">
        <v>30</v>
      </c>
      <c r="C255" s="9">
        <f t="shared" ref="C255:C264" si="33">INDEX(C$196:C$202,MATCH($B255,C$185:C$191,1))</f>
        <v>2.7493960994561684E-2</v>
      </c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</row>
    <row r="256" spans="2:19">
      <c r="B256" s="25">
        <v>31</v>
      </c>
      <c r="C256" s="9">
        <f t="shared" si="33"/>
        <v>2.7493960994561684E-2</v>
      </c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</row>
    <row r="257" spans="2:19">
      <c r="B257" s="25">
        <v>32</v>
      </c>
      <c r="C257" s="9">
        <f t="shared" si="33"/>
        <v>2.7493960994561684E-2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</row>
    <row r="258" spans="2:19">
      <c r="B258" s="25">
        <v>33</v>
      </c>
      <c r="C258" s="9">
        <f t="shared" si="33"/>
        <v>2.7493960994561684E-2</v>
      </c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</row>
    <row r="259" spans="2:19">
      <c r="B259" s="25">
        <v>34</v>
      </c>
      <c r="C259" s="9">
        <f t="shared" si="33"/>
        <v>2.7493960994561684E-2</v>
      </c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</row>
    <row r="260" spans="2:19">
      <c r="B260" s="25">
        <v>35</v>
      </c>
      <c r="C260" s="9">
        <f t="shared" si="33"/>
        <v>2.7493960994561684E-2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</row>
    <row r="261" spans="2:19">
      <c r="B261" s="25">
        <v>36</v>
      </c>
      <c r="C261" s="9">
        <f t="shared" si="33"/>
        <v>2.7493960994561684E-2</v>
      </c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</row>
    <row r="262" spans="2:19">
      <c r="B262" s="25">
        <v>37</v>
      </c>
      <c r="C262" s="9">
        <f t="shared" si="33"/>
        <v>2.7493960994561684E-2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</row>
    <row r="263" spans="2:19">
      <c r="B263" s="25">
        <v>38</v>
      </c>
      <c r="C263" s="9">
        <f t="shared" si="33"/>
        <v>2.7493960994561684E-2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</row>
    <row r="264" spans="2:19">
      <c r="B264" s="25">
        <v>39</v>
      </c>
      <c r="C264" s="9">
        <f t="shared" si="33"/>
        <v>2.7493960994561684E-2</v>
      </c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</row>
    <row r="265" spans="2:19">
      <c r="B265" s="25">
        <v>40</v>
      </c>
      <c r="C265" s="9">
        <f t="shared" ref="C265:C274" si="34">INDEX(C$196:C$202,MATCH($B265,C$185:C$191,1))</f>
        <v>2.2369635221414427E-2</v>
      </c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</row>
    <row r="266" spans="2:19">
      <c r="B266" s="25">
        <v>41</v>
      </c>
      <c r="C266" s="9">
        <f t="shared" si="34"/>
        <v>1.9579965270916631E-2</v>
      </c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 spans="2:19">
      <c r="B267" s="25">
        <v>42</v>
      </c>
      <c r="C267" s="9">
        <f t="shared" si="34"/>
        <v>1.9579965270916631E-2</v>
      </c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</row>
    <row r="268" spans="2:19">
      <c r="B268" s="25">
        <v>43</v>
      </c>
      <c r="C268" s="9">
        <f t="shared" si="34"/>
        <v>1.9579965270916631E-2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</row>
    <row r="269" spans="2:19">
      <c r="B269" s="25">
        <v>44</v>
      </c>
      <c r="C269" s="9">
        <f t="shared" si="34"/>
        <v>1.9579965270916631E-2</v>
      </c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</row>
    <row r="270" spans="2:19">
      <c r="B270" s="25">
        <v>45</v>
      </c>
      <c r="C270" s="9">
        <f t="shared" si="34"/>
        <v>1.9579965270916631E-2</v>
      </c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</row>
    <row r="271" spans="2:19">
      <c r="B271" s="25">
        <v>46</v>
      </c>
      <c r="C271" s="9">
        <f t="shared" si="34"/>
        <v>1.9579965270916631E-2</v>
      </c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2:19">
      <c r="B272" s="25">
        <v>47</v>
      </c>
      <c r="C272" s="9">
        <f t="shared" si="34"/>
        <v>1.9579965270916631E-2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</row>
    <row r="273" spans="2:19">
      <c r="B273" s="25">
        <v>48</v>
      </c>
      <c r="C273" s="9">
        <f t="shared" si="34"/>
        <v>1.9579965270916631E-2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</row>
    <row r="274" spans="2:19">
      <c r="B274" s="25">
        <v>49</v>
      </c>
      <c r="C274" s="9">
        <f t="shared" si="34"/>
        <v>1.9579965270916631E-2</v>
      </c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</row>
    <row r="275" spans="2:19">
      <c r="B275" s="25">
        <v>50</v>
      </c>
      <c r="C275" s="9">
        <f t="shared" ref="C275:C284" si="35">INDEX(C$196:C$202,MATCH($B275,C$185:C$191,1))</f>
        <v>1.9579965270916631E-2</v>
      </c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</row>
    <row r="276" spans="2:19">
      <c r="B276" s="25">
        <v>51</v>
      </c>
      <c r="C276" s="9">
        <f t="shared" si="35"/>
        <v>1.9579965270916631E-2</v>
      </c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</row>
    <row r="277" spans="2:19">
      <c r="B277" s="25">
        <v>52</v>
      </c>
      <c r="C277" s="9">
        <f t="shared" si="35"/>
        <v>1.9579965270916631E-2</v>
      </c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</row>
    <row r="278" spans="2:19">
      <c r="B278" s="25">
        <v>53</v>
      </c>
      <c r="C278" s="9">
        <f t="shared" si="35"/>
        <v>1.9579965270916631E-2</v>
      </c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 spans="2:19">
      <c r="B279" s="25">
        <v>54</v>
      </c>
      <c r="C279" s="9">
        <f t="shared" si="35"/>
        <v>1.9579965270916631E-2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 spans="2:19">
      <c r="B280" s="25">
        <v>55</v>
      </c>
      <c r="C280" s="9">
        <f t="shared" si="35"/>
        <v>1.9579965270916631E-2</v>
      </c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2:19">
      <c r="B281" s="25">
        <v>56</v>
      </c>
      <c r="C281" s="9">
        <f t="shared" si="35"/>
        <v>1.9579965270916631E-2</v>
      </c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</row>
    <row r="282" spans="2:19">
      <c r="B282" s="25">
        <v>57</v>
      </c>
      <c r="C282" s="9">
        <f t="shared" si="35"/>
        <v>1.9579965270916631E-2</v>
      </c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</row>
    <row r="283" spans="2:19">
      <c r="B283" s="25">
        <v>58</v>
      </c>
      <c r="C283" s="9">
        <f t="shared" si="35"/>
        <v>1.9579965270916631E-2</v>
      </c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</row>
    <row r="284" spans="2:19">
      <c r="B284" s="25">
        <v>59</v>
      </c>
      <c r="C284" s="9">
        <f t="shared" si="35"/>
        <v>1.9579965270916631E-2</v>
      </c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</row>
    <row r="285" spans="2:19">
      <c r="B285" s="25">
        <v>60</v>
      </c>
      <c r="C285" s="9">
        <f t="shared" ref="C285:C294" si="36">INDEX(C$196:C$202,MATCH($B285,C$185:C$191,1))</f>
        <v>1.9579965270916631E-2</v>
      </c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</row>
    <row r="286" spans="2:19">
      <c r="B286" s="25">
        <v>61</v>
      </c>
      <c r="C286" s="9">
        <f t="shared" si="36"/>
        <v>1.9579965270916631E-2</v>
      </c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</row>
    <row r="287" spans="2:19">
      <c r="B287" s="25">
        <v>62</v>
      </c>
      <c r="C287" s="9">
        <f t="shared" si="36"/>
        <v>1.9579965270916631E-2</v>
      </c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</row>
    <row r="288" spans="2:19">
      <c r="B288" s="25">
        <v>63</v>
      </c>
      <c r="C288" s="9">
        <f t="shared" si="36"/>
        <v>1.4231837614060529E-2</v>
      </c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</row>
    <row r="289" spans="2:19">
      <c r="B289" s="25">
        <v>64</v>
      </c>
      <c r="C289" s="9">
        <f t="shared" si="36"/>
        <v>0</v>
      </c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</row>
    <row r="290" spans="2:19">
      <c r="B290" s="25">
        <v>65</v>
      </c>
      <c r="C290" s="9">
        <f t="shared" si="36"/>
        <v>0</v>
      </c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</row>
    <row r="291" spans="2:19">
      <c r="B291" s="25">
        <v>66</v>
      </c>
      <c r="C291" s="9">
        <f t="shared" si="36"/>
        <v>0</v>
      </c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</row>
    <row r="292" spans="2:19">
      <c r="B292" s="25">
        <v>67</v>
      </c>
      <c r="C292" s="9">
        <f t="shared" si="36"/>
        <v>0</v>
      </c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</row>
    <row r="293" spans="2:19">
      <c r="B293" s="25">
        <v>68</v>
      </c>
      <c r="C293" s="9">
        <f t="shared" si="36"/>
        <v>0</v>
      </c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</row>
    <row r="294" spans="2:19">
      <c r="B294" s="25">
        <v>69</v>
      </c>
      <c r="C294" s="9">
        <f t="shared" si="36"/>
        <v>0</v>
      </c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</row>
    <row r="295" spans="2:19">
      <c r="B295" s="25">
        <v>70</v>
      </c>
      <c r="C295" s="9">
        <f t="shared" ref="C295:C304" si="37">INDEX(C$196:C$202,MATCH($B295,C$185:C$191,1))</f>
        <v>0</v>
      </c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</row>
    <row r="296" spans="2:19">
      <c r="B296" s="25">
        <v>71</v>
      </c>
      <c r="C296" s="9">
        <f t="shared" si="37"/>
        <v>0</v>
      </c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</row>
    <row r="297" spans="2:19">
      <c r="B297" s="25">
        <v>72</v>
      </c>
      <c r="C297" s="9">
        <f t="shared" si="37"/>
        <v>0</v>
      </c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</row>
    <row r="298" spans="2:19">
      <c r="B298" s="25">
        <v>73</v>
      </c>
      <c r="C298" s="9">
        <f t="shared" si="37"/>
        <v>0</v>
      </c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</row>
    <row r="299" spans="2:19">
      <c r="B299" s="25">
        <v>74</v>
      </c>
      <c r="C299" s="9">
        <f t="shared" si="37"/>
        <v>0</v>
      </c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</row>
    <row r="300" spans="2:19">
      <c r="B300" s="25">
        <v>75</v>
      </c>
      <c r="C300" s="9">
        <f t="shared" si="37"/>
        <v>0</v>
      </c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</row>
    <row r="301" spans="2:19">
      <c r="B301" s="25">
        <v>76</v>
      </c>
      <c r="C301" s="9">
        <f t="shared" si="37"/>
        <v>0</v>
      </c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</row>
    <row r="302" spans="2:19">
      <c r="B302" s="25">
        <v>77</v>
      </c>
      <c r="C302" s="9">
        <f t="shared" si="37"/>
        <v>0</v>
      </c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 spans="2:19">
      <c r="B303" s="25">
        <v>78</v>
      </c>
      <c r="C303" s="9">
        <f t="shared" si="37"/>
        <v>0</v>
      </c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</row>
    <row r="304" spans="2:19">
      <c r="B304" s="25">
        <v>79</v>
      </c>
      <c r="C304" s="9">
        <f t="shared" si="37"/>
        <v>0</v>
      </c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</row>
    <row r="305" spans="2:19">
      <c r="B305" s="25">
        <v>80</v>
      </c>
      <c r="C305" s="9">
        <f t="shared" ref="C305:C314" si="38">INDEX(C$196:C$202,MATCH($B305,C$185:C$191,1))</f>
        <v>0</v>
      </c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</row>
    <row r="306" spans="2:19">
      <c r="B306" s="25">
        <v>81</v>
      </c>
      <c r="C306" s="9">
        <f t="shared" si="38"/>
        <v>0</v>
      </c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</row>
    <row r="307" spans="2:19">
      <c r="B307" s="25">
        <v>82</v>
      </c>
      <c r="C307" s="9">
        <f t="shared" si="38"/>
        <v>0</v>
      </c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</row>
    <row r="308" spans="2:19">
      <c r="B308" s="25">
        <v>83</v>
      </c>
      <c r="C308" s="9">
        <f t="shared" si="38"/>
        <v>0</v>
      </c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</row>
    <row r="309" spans="2:19">
      <c r="B309" s="25">
        <v>84</v>
      </c>
      <c r="C309" s="9">
        <f t="shared" si="38"/>
        <v>0</v>
      </c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</row>
    <row r="310" spans="2:19">
      <c r="B310" s="25">
        <v>85</v>
      </c>
      <c r="C310" s="9">
        <f t="shared" si="38"/>
        <v>0</v>
      </c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</row>
    <row r="311" spans="2:19">
      <c r="B311" s="25">
        <v>86</v>
      </c>
      <c r="C311" s="9">
        <f t="shared" si="38"/>
        <v>0</v>
      </c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 spans="2:19">
      <c r="B312" s="25">
        <v>87</v>
      </c>
      <c r="C312" s="9">
        <f t="shared" si="38"/>
        <v>0</v>
      </c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</row>
    <row r="313" spans="2:19">
      <c r="B313" s="25">
        <v>88</v>
      </c>
      <c r="C313" s="9">
        <f t="shared" si="38"/>
        <v>0</v>
      </c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</row>
    <row r="314" spans="2:19">
      <c r="B314" s="25">
        <v>89</v>
      </c>
      <c r="C314" s="9">
        <f t="shared" si="38"/>
        <v>0</v>
      </c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</row>
    <row r="315" spans="2:19">
      <c r="B315" s="25">
        <v>90</v>
      </c>
      <c r="C315" s="9">
        <f t="shared" ref="C315:C324" si="39">INDEX(C$196:C$202,MATCH($B315,C$185:C$191,1))</f>
        <v>0</v>
      </c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</row>
    <row r="316" spans="2:19">
      <c r="B316" s="25">
        <v>91</v>
      </c>
      <c r="C316" s="9">
        <f t="shared" si="39"/>
        <v>0</v>
      </c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</row>
    <row r="317" spans="2:19">
      <c r="B317" s="25">
        <v>92</v>
      </c>
      <c r="C317" s="9">
        <f t="shared" si="39"/>
        <v>0</v>
      </c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</row>
    <row r="318" spans="2:19">
      <c r="B318" s="25">
        <v>93</v>
      </c>
      <c r="C318" s="9">
        <f t="shared" si="39"/>
        <v>0</v>
      </c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</row>
    <row r="319" spans="2:19">
      <c r="B319" s="25">
        <v>94</v>
      </c>
      <c r="C319" s="9">
        <f t="shared" si="39"/>
        <v>0</v>
      </c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</row>
    <row r="320" spans="2:19">
      <c r="B320" s="25">
        <v>95</v>
      </c>
      <c r="C320" s="9">
        <f t="shared" si="39"/>
        <v>0</v>
      </c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</row>
    <row r="321" spans="2:19">
      <c r="B321" s="25">
        <v>96</v>
      </c>
      <c r="C321" s="9">
        <f t="shared" si="39"/>
        <v>0</v>
      </c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</row>
    <row r="322" spans="2:19">
      <c r="B322" s="25">
        <v>97</v>
      </c>
      <c r="C322" s="9">
        <f t="shared" si="39"/>
        <v>0</v>
      </c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</row>
    <row r="323" spans="2:19">
      <c r="B323" s="25">
        <v>98</v>
      </c>
      <c r="C323" s="9">
        <f t="shared" si="39"/>
        <v>0</v>
      </c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</row>
    <row r="324" spans="2:19">
      <c r="B324" s="25">
        <v>99</v>
      </c>
      <c r="C324" s="9">
        <f t="shared" si="39"/>
        <v>0</v>
      </c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</row>
    <row r="325" spans="2:19">
      <c r="B325" s="25">
        <v>100</v>
      </c>
      <c r="C325" s="9">
        <f t="shared" ref="C325:C334" si="40">INDEX(C$196:C$202,MATCH($B325,C$185:C$191,1))</f>
        <v>0</v>
      </c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</row>
    <row r="326" spans="2:19">
      <c r="B326" s="25">
        <v>101</v>
      </c>
      <c r="C326" s="9">
        <f t="shared" si="40"/>
        <v>0</v>
      </c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</row>
    <row r="327" spans="2:19">
      <c r="B327" s="25">
        <v>102</v>
      </c>
      <c r="C327" s="9">
        <f t="shared" si="40"/>
        <v>0</v>
      </c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</row>
    <row r="328" spans="2:19">
      <c r="B328" s="25">
        <v>103</v>
      </c>
      <c r="C328" s="9">
        <f t="shared" si="40"/>
        <v>0</v>
      </c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</row>
    <row r="329" spans="2:19">
      <c r="B329" s="25">
        <v>104</v>
      </c>
      <c r="C329" s="9">
        <f t="shared" si="40"/>
        <v>0</v>
      </c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</row>
    <row r="330" spans="2:19">
      <c r="B330" s="25">
        <v>105</v>
      </c>
      <c r="C330" s="9">
        <f t="shared" si="40"/>
        <v>0</v>
      </c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</row>
    <row r="331" spans="2:19">
      <c r="B331" s="25">
        <v>106</v>
      </c>
      <c r="C331" s="9">
        <f t="shared" si="40"/>
        <v>0</v>
      </c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</row>
    <row r="332" spans="2:19">
      <c r="B332" s="25">
        <v>107</v>
      </c>
      <c r="C332" s="9">
        <f t="shared" si="40"/>
        <v>0</v>
      </c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</row>
    <row r="333" spans="2:19">
      <c r="B333" s="25">
        <v>108</v>
      </c>
      <c r="C333" s="9">
        <f t="shared" si="40"/>
        <v>0</v>
      </c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 spans="2:19">
      <c r="B334" s="25">
        <v>109</v>
      </c>
      <c r="C334" s="9">
        <f t="shared" si="40"/>
        <v>0</v>
      </c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</row>
    <row r="335" spans="2:19">
      <c r="B335" s="25">
        <v>110</v>
      </c>
      <c r="C335" s="9">
        <f t="shared" ref="C335:C344" si="41">INDEX(C$196:C$202,MATCH($B335,C$185:C$191,1))</f>
        <v>0</v>
      </c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</row>
    <row r="336" spans="2:19">
      <c r="B336" s="25">
        <v>111</v>
      </c>
      <c r="C336" s="9">
        <f t="shared" si="41"/>
        <v>0</v>
      </c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</row>
    <row r="337" spans="2:19">
      <c r="B337" s="25">
        <v>112</v>
      </c>
      <c r="C337" s="9">
        <f t="shared" si="41"/>
        <v>0</v>
      </c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</row>
    <row r="338" spans="2:19">
      <c r="B338" s="25">
        <v>113</v>
      </c>
      <c r="C338" s="9">
        <f t="shared" si="41"/>
        <v>0</v>
      </c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</row>
    <row r="339" spans="2:19">
      <c r="B339" s="25">
        <v>114</v>
      </c>
      <c r="C339" s="9">
        <f t="shared" si="41"/>
        <v>0</v>
      </c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</row>
    <row r="340" spans="2:19">
      <c r="B340" s="25">
        <v>115</v>
      </c>
      <c r="C340" s="9">
        <f t="shared" si="41"/>
        <v>0</v>
      </c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</row>
    <row r="341" spans="2:19">
      <c r="B341" s="25">
        <v>116</v>
      </c>
      <c r="C341" s="9">
        <f t="shared" si="41"/>
        <v>0</v>
      </c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</row>
    <row r="342" spans="2:19">
      <c r="B342" s="25">
        <v>117</v>
      </c>
      <c r="C342" s="9">
        <f t="shared" si="41"/>
        <v>0</v>
      </c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2:19">
      <c r="B343" s="25">
        <v>118</v>
      </c>
      <c r="C343" s="9">
        <f t="shared" si="41"/>
        <v>0</v>
      </c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</row>
    <row r="344" spans="2:19">
      <c r="B344" s="25">
        <v>119</v>
      </c>
      <c r="C344" s="9">
        <f t="shared" si="41"/>
        <v>0</v>
      </c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</row>
    <row r="345" spans="2:19">
      <c r="B345" s="25">
        <v>120</v>
      </c>
      <c r="C345" s="9">
        <f t="shared" ref="C345:C354" si="42">INDEX(C$196:C$202,MATCH($B345,C$185:C$191,1))</f>
        <v>0</v>
      </c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</row>
    <row r="346" spans="2:19">
      <c r="B346" s="25">
        <v>121</v>
      </c>
      <c r="C346" s="9">
        <f t="shared" si="42"/>
        <v>0</v>
      </c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</row>
    <row r="347" spans="2:19">
      <c r="B347" s="25">
        <v>122</v>
      </c>
      <c r="C347" s="9">
        <f t="shared" si="42"/>
        <v>0</v>
      </c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</row>
    <row r="348" spans="2:19">
      <c r="B348" s="25">
        <v>123</v>
      </c>
      <c r="C348" s="9">
        <f t="shared" si="42"/>
        <v>0</v>
      </c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</row>
    <row r="349" spans="2:19">
      <c r="B349" s="25">
        <v>124</v>
      </c>
      <c r="C349" s="9">
        <f t="shared" si="42"/>
        <v>0</v>
      </c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</row>
    <row r="350" spans="2:19">
      <c r="B350" s="25">
        <v>125</v>
      </c>
      <c r="C350" s="9">
        <f t="shared" si="42"/>
        <v>0</v>
      </c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</row>
    <row r="351" spans="2:19">
      <c r="B351" s="25">
        <v>126</v>
      </c>
      <c r="C351" s="9">
        <f t="shared" si="42"/>
        <v>0</v>
      </c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</row>
    <row r="352" spans="2:19">
      <c r="B352" s="25">
        <v>127</v>
      </c>
      <c r="C352" s="9">
        <f t="shared" si="42"/>
        <v>0</v>
      </c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</row>
    <row r="353" spans="2:19">
      <c r="B353" s="25">
        <v>128</v>
      </c>
      <c r="C353" s="9">
        <f t="shared" si="42"/>
        <v>0</v>
      </c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</row>
    <row r="354" spans="2:19">
      <c r="B354" s="25">
        <v>129</v>
      </c>
      <c r="C354" s="9">
        <f t="shared" si="42"/>
        <v>0</v>
      </c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</row>
    <row r="355" spans="2:19">
      <c r="B355" s="25">
        <v>130</v>
      </c>
      <c r="C355" s="9">
        <f t="shared" ref="C355:C364" si="43">INDEX(C$196:C$202,MATCH($B355,C$185:C$191,1))</f>
        <v>0</v>
      </c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</row>
    <row r="356" spans="2:19">
      <c r="B356" s="25">
        <v>131</v>
      </c>
      <c r="C356" s="9">
        <f t="shared" si="43"/>
        <v>0</v>
      </c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</row>
    <row r="357" spans="2:19">
      <c r="B357" s="25">
        <v>132</v>
      </c>
      <c r="C357" s="9">
        <f t="shared" si="43"/>
        <v>0</v>
      </c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</row>
    <row r="358" spans="2:19">
      <c r="B358" s="25">
        <v>133</v>
      </c>
      <c r="C358" s="9">
        <f t="shared" si="43"/>
        <v>0</v>
      </c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</row>
    <row r="359" spans="2:19">
      <c r="B359" s="25">
        <v>134</v>
      </c>
      <c r="C359" s="9">
        <f t="shared" si="43"/>
        <v>0</v>
      </c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</row>
    <row r="360" spans="2:19">
      <c r="B360" s="25">
        <v>135</v>
      </c>
      <c r="C360" s="9">
        <f t="shared" si="43"/>
        <v>0</v>
      </c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</row>
    <row r="361" spans="2:19">
      <c r="B361" s="25">
        <v>136</v>
      </c>
      <c r="C361" s="9">
        <f t="shared" si="43"/>
        <v>0</v>
      </c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</row>
    <row r="362" spans="2:19">
      <c r="B362" s="25">
        <v>137</v>
      </c>
      <c r="C362" s="9">
        <f t="shared" si="43"/>
        <v>0</v>
      </c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</row>
    <row r="363" spans="2:19">
      <c r="B363" s="25">
        <v>138</v>
      </c>
      <c r="C363" s="9">
        <f t="shared" si="43"/>
        <v>0</v>
      </c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</row>
    <row r="364" spans="2:19">
      <c r="B364" s="25">
        <v>139</v>
      </c>
      <c r="C364" s="9">
        <f t="shared" si="43"/>
        <v>0</v>
      </c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 spans="2:19">
      <c r="B365" s="25">
        <v>140</v>
      </c>
      <c r="C365" s="9">
        <f t="shared" ref="C365:C374" si="44">INDEX(C$196:C$202,MATCH($B365,C$185:C$191,1))</f>
        <v>0</v>
      </c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</row>
    <row r="366" spans="2:19">
      <c r="B366" s="25">
        <v>141</v>
      </c>
      <c r="C366" s="9">
        <f t="shared" si="44"/>
        <v>0</v>
      </c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</row>
    <row r="367" spans="2:19">
      <c r="B367" s="25">
        <v>142</v>
      </c>
      <c r="C367" s="9">
        <f t="shared" si="44"/>
        <v>0</v>
      </c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</row>
    <row r="368" spans="2:19">
      <c r="B368" s="25">
        <v>143</v>
      </c>
      <c r="C368" s="9">
        <f t="shared" si="44"/>
        <v>0</v>
      </c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</row>
    <row r="369" spans="2:19">
      <c r="B369" s="25">
        <v>144</v>
      </c>
      <c r="C369" s="9">
        <f t="shared" si="44"/>
        <v>0</v>
      </c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</row>
    <row r="370" spans="2:19">
      <c r="B370" s="25">
        <v>145</v>
      </c>
      <c r="C370" s="9">
        <f t="shared" si="44"/>
        <v>0</v>
      </c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</row>
    <row r="371" spans="2:19">
      <c r="B371" s="25">
        <v>146</v>
      </c>
      <c r="C371" s="9">
        <f t="shared" si="44"/>
        <v>0</v>
      </c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</row>
    <row r="372" spans="2:19">
      <c r="B372" s="25">
        <v>147</v>
      </c>
      <c r="C372" s="9">
        <f t="shared" si="44"/>
        <v>0</v>
      </c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 spans="2:19">
      <c r="B373" s="25">
        <v>148</v>
      </c>
      <c r="C373" s="9">
        <f t="shared" si="44"/>
        <v>0</v>
      </c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2:19">
      <c r="B374" s="25">
        <v>149</v>
      </c>
      <c r="C374" s="9">
        <f t="shared" si="44"/>
        <v>0</v>
      </c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 spans="2:19">
      <c r="B375" s="25">
        <v>150</v>
      </c>
      <c r="C375" s="9">
        <f t="shared" ref="C375:C384" si="45">INDEX(C$196:C$202,MATCH($B375,C$185:C$191,1))</f>
        <v>0</v>
      </c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</row>
    <row r="376" spans="2:19">
      <c r="B376" s="25">
        <v>151</v>
      </c>
      <c r="C376" s="9">
        <f t="shared" si="45"/>
        <v>0</v>
      </c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</row>
    <row r="377" spans="2:19">
      <c r="B377" s="25">
        <v>152</v>
      </c>
      <c r="C377" s="9">
        <f t="shared" si="45"/>
        <v>0</v>
      </c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</row>
    <row r="378" spans="2:19">
      <c r="B378" s="25">
        <v>153</v>
      </c>
      <c r="C378" s="9">
        <f t="shared" si="45"/>
        <v>0</v>
      </c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</row>
    <row r="379" spans="2:19">
      <c r="B379" s="25">
        <v>154</v>
      </c>
      <c r="C379" s="9">
        <f t="shared" si="45"/>
        <v>0</v>
      </c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</row>
    <row r="380" spans="2:19">
      <c r="B380" s="25">
        <v>155</v>
      </c>
      <c r="C380" s="9">
        <f t="shared" si="45"/>
        <v>0</v>
      </c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</row>
    <row r="381" spans="2:19">
      <c r="B381" s="25">
        <v>156</v>
      </c>
      <c r="C381" s="9">
        <f t="shared" si="45"/>
        <v>0</v>
      </c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</row>
    <row r="382" spans="2:19">
      <c r="B382" s="25">
        <v>157</v>
      </c>
      <c r="C382" s="9">
        <f t="shared" si="45"/>
        <v>0</v>
      </c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</row>
    <row r="383" spans="2:19">
      <c r="B383" s="25">
        <v>158</v>
      </c>
      <c r="C383" s="9">
        <f t="shared" si="45"/>
        <v>0</v>
      </c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</row>
    <row r="384" spans="2:19">
      <c r="B384" s="25">
        <v>159</v>
      </c>
      <c r="C384" s="9">
        <f t="shared" si="45"/>
        <v>0</v>
      </c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</row>
    <row r="385" spans="2:19">
      <c r="B385" s="25">
        <v>160</v>
      </c>
      <c r="C385" s="9">
        <f t="shared" ref="C385:C394" si="46">INDEX(C$196:C$202,MATCH($B385,C$185:C$191,1))</f>
        <v>0</v>
      </c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</row>
    <row r="386" spans="2:19">
      <c r="B386" s="25">
        <v>161</v>
      </c>
      <c r="C386" s="9">
        <f t="shared" si="46"/>
        <v>0</v>
      </c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</row>
    <row r="387" spans="2:19">
      <c r="B387" s="25">
        <v>162</v>
      </c>
      <c r="C387" s="9">
        <f t="shared" si="46"/>
        <v>0</v>
      </c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</row>
    <row r="388" spans="2:19">
      <c r="B388" s="25">
        <v>163</v>
      </c>
      <c r="C388" s="9">
        <f t="shared" si="46"/>
        <v>0</v>
      </c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</row>
    <row r="389" spans="2:19">
      <c r="B389" s="25">
        <v>164</v>
      </c>
      <c r="C389" s="9">
        <f t="shared" si="46"/>
        <v>0</v>
      </c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</row>
    <row r="390" spans="2:19">
      <c r="B390" s="25">
        <v>165</v>
      </c>
      <c r="C390" s="9">
        <f t="shared" si="46"/>
        <v>0</v>
      </c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</row>
    <row r="391" spans="2:19">
      <c r="B391" s="25">
        <v>166</v>
      </c>
      <c r="C391" s="9">
        <f t="shared" si="46"/>
        <v>0</v>
      </c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</row>
    <row r="392" spans="2:19">
      <c r="B392" s="25">
        <v>167</v>
      </c>
      <c r="C392" s="9">
        <f t="shared" si="46"/>
        <v>0</v>
      </c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</row>
    <row r="393" spans="2:19">
      <c r="B393" s="25">
        <v>168</v>
      </c>
      <c r="C393" s="9">
        <f t="shared" si="46"/>
        <v>0</v>
      </c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</row>
    <row r="394" spans="2:19">
      <c r="B394" s="25">
        <v>169</v>
      </c>
      <c r="C394" s="9">
        <f t="shared" si="46"/>
        <v>0</v>
      </c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</row>
    <row r="395" spans="2:19">
      <c r="B395" s="25">
        <v>170</v>
      </c>
      <c r="C395" s="9">
        <f t="shared" ref="C395:C404" si="47">INDEX(C$196:C$202,MATCH($B395,C$185:C$191,1))</f>
        <v>0</v>
      </c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2:19">
      <c r="B396" s="25">
        <v>171</v>
      </c>
      <c r="C396" s="9">
        <f t="shared" si="47"/>
        <v>0</v>
      </c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</row>
    <row r="397" spans="2:19">
      <c r="B397" s="25">
        <v>172</v>
      </c>
      <c r="C397" s="9">
        <f t="shared" si="47"/>
        <v>0</v>
      </c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</row>
    <row r="398" spans="2:19">
      <c r="B398" s="25">
        <v>173</v>
      </c>
      <c r="C398" s="9">
        <f t="shared" si="47"/>
        <v>0</v>
      </c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</row>
    <row r="399" spans="2:19">
      <c r="B399" s="25">
        <v>174</v>
      </c>
      <c r="C399" s="9">
        <f t="shared" si="47"/>
        <v>0</v>
      </c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</row>
    <row r="400" spans="2:19">
      <c r="B400" s="25">
        <v>175</v>
      </c>
      <c r="C400" s="9">
        <f t="shared" si="47"/>
        <v>0</v>
      </c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</row>
    <row r="401" spans="2:19">
      <c r="B401" s="25">
        <v>176</v>
      </c>
      <c r="C401" s="9">
        <f t="shared" si="47"/>
        <v>0</v>
      </c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</row>
    <row r="402" spans="2:19">
      <c r="B402" s="25">
        <v>177</v>
      </c>
      <c r="C402" s="9">
        <f t="shared" si="47"/>
        <v>0</v>
      </c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</row>
    <row r="403" spans="2:19">
      <c r="B403" s="25">
        <v>178</v>
      </c>
      <c r="C403" s="9">
        <f t="shared" si="47"/>
        <v>0</v>
      </c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</row>
    <row r="404" spans="2:19">
      <c r="B404" s="25">
        <v>179</v>
      </c>
      <c r="C404" s="9">
        <f t="shared" si="47"/>
        <v>0</v>
      </c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2:19">
      <c r="B405" s="25">
        <v>180</v>
      </c>
      <c r="C405" s="9">
        <f t="shared" ref="C405:C414" si="48">INDEX(C$196:C$202,MATCH($B405,C$185:C$191,1))</f>
        <v>0</v>
      </c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</row>
    <row r="406" spans="2:19">
      <c r="B406" s="25">
        <v>181</v>
      </c>
      <c r="C406" s="9">
        <f t="shared" si="48"/>
        <v>0</v>
      </c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</row>
    <row r="407" spans="2:19">
      <c r="B407" s="25">
        <v>182</v>
      </c>
      <c r="C407" s="9">
        <f t="shared" si="48"/>
        <v>0</v>
      </c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</row>
    <row r="408" spans="2:19">
      <c r="B408" s="25">
        <v>183</v>
      </c>
      <c r="C408" s="9">
        <f t="shared" si="48"/>
        <v>0</v>
      </c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</row>
    <row r="409" spans="2:19">
      <c r="B409" s="25">
        <v>184</v>
      </c>
      <c r="C409" s="9">
        <f t="shared" si="48"/>
        <v>0</v>
      </c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</row>
    <row r="410" spans="2:19">
      <c r="B410" s="25">
        <v>185</v>
      </c>
      <c r="C410" s="9">
        <f t="shared" si="48"/>
        <v>0</v>
      </c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</row>
    <row r="411" spans="2:19">
      <c r="B411" s="25">
        <v>186</v>
      </c>
      <c r="C411" s="9">
        <f t="shared" si="48"/>
        <v>0</v>
      </c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</row>
    <row r="412" spans="2:19">
      <c r="B412" s="25">
        <v>187</v>
      </c>
      <c r="C412" s="9">
        <f t="shared" si="48"/>
        <v>0</v>
      </c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</row>
    <row r="413" spans="2:19">
      <c r="B413" s="25">
        <v>188</v>
      </c>
      <c r="C413" s="9">
        <f t="shared" si="48"/>
        <v>0</v>
      </c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</row>
    <row r="414" spans="2:19">
      <c r="B414" s="25">
        <v>189</v>
      </c>
      <c r="C414" s="9">
        <f t="shared" si="48"/>
        <v>0</v>
      </c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</row>
    <row r="415" spans="2:19">
      <c r="B415" s="25">
        <v>190</v>
      </c>
      <c r="C415" s="9">
        <f t="shared" ref="C415:C425" si="49">INDEX(C$196:C$202,MATCH($B415,C$185:C$191,1))</f>
        <v>0</v>
      </c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</row>
    <row r="416" spans="2:19">
      <c r="B416" s="25">
        <v>191</v>
      </c>
      <c r="C416" s="9">
        <f t="shared" si="49"/>
        <v>0</v>
      </c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</row>
    <row r="417" spans="2:19">
      <c r="B417" s="25">
        <v>192</v>
      </c>
      <c r="C417" s="9">
        <f t="shared" si="49"/>
        <v>0</v>
      </c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</row>
    <row r="418" spans="2:19">
      <c r="B418" s="25">
        <v>193</v>
      </c>
      <c r="C418" s="9">
        <f t="shared" si="49"/>
        <v>0</v>
      </c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</row>
    <row r="419" spans="2:19">
      <c r="B419" s="25">
        <v>194</v>
      </c>
      <c r="C419" s="9">
        <f t="shared" si="49"/>
        <v>0</v>
      </c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</row>
    <row r="420" spans="2:19">
      <c r="B420" s="25">
        <v>195</v>
      </c>
      <c r="C420" s="9">
        <f t="shared" si="49"/>
        <v>0</v>
      </c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</row>
    <row r="421" spans="2:19">
      <c r="B421" s="25">
        <v>196</v>
      </c>
      <c r="C421" s="9">
        <f t="shared" si="49"/>
        <v>0</v>
      </c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</row>
    <row r="422" spans="2:19">
      <c r="B422" s="25">
        <v>197</v>
      </c>
      <c r="C422" s="9">
        <f t="shared" si="49"/>
        <v>0</v>
      </c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</row>
    <row r="423" spans="2:19">
      <c r="B423" s="25">
        <v>198</v>
      </c>
      <c r="C423" s="9">
        <f t="shared" si="49"/>
        <v>0</v>
      </c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</row>
    <row r="424" spans="2:19">
      <c r="B424" s="25">
        <v>199</v>
      </c>
      <c r="C424" s="9">
        <f t="shared" si="49"/>
        <v>0</v>
      </c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</row>
    <row r="425" spans="2:19">
      <c r="B425" s="25">
        <v>200</v>
      </c>
      <c r="C425" s="9">
        <f t="shared" si="49"/>
        <v>0</v>
      </c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</row>
    <row r="426" spans="2:19">
      <c r="B426" s="25"/>
    </row>
    <row r="427" spans="2:19">
      <c r="B427" s="28" t="s">
        <v>171</v>
      </c>
      <c r="C427" s="3">
        <f>ROUND(SUM(C428:C628),3)</f>
        <v>1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2:19">
      <c r="B428" s="25">
        <v>0</v>
      </c>
      <c r="C428" s="9">
        <f t="shared" ref="C428:C437" si="50">INDEX(C$216:C$222,MATCH($B428,C$205:C$211,1))</f>
        <v>0.41371428571428576</v>
      </c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</row>
    <row r="429" spans="2:19">
      <c r="B429" s="25">
        <v>1</v>
      </c>
      <c r="C429" s="9">
        <f t="shared" si="50"/>
        <v>0.33964009471191792</v>
      </c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</row>
    <row r="430" spans="2:19">
      <c r="B430" s="25">
        <v>2</v>
      </c>
      <c r="C430" s="9">
        <f t="shared" si="50"/>
        <v>4.9329123914759271E-2</v>
      </c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</row>
    <row r="431" spans="2:19">
      <c r="B431" s="25">
        <v>3</v>
      </c>
      <c r="C431" s="9">
        <f t="shared" si="50"/>
        <v>4.9329123914759271E-2</v>
      </c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</row>
    <row r="432" spans="2:19">
      <c r="B432" s="25">
        <v>4</v>
      </c>
      <c r="C432" s="9">
        <f t="shared" si="50"/>
        <v>4.9329123914759271E-2</v>
      </c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</row>
    <row r="433" spans="2:19">
      <c r="B433" s="25">
        <v>5</v>
      </c>
      <c r="C433" s="9">
        <f t="shared" si="50"/>
        <v>4.9329123914759271E-2</v>
      </c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</row>
    <row r="434" spans="2:19">
      <c r="B434" s="25">
        <v>6</v>
      </c>
      <c r="C434" s="9">
        <f t="shared" si="50"/>
        <v>4.9329123914759271E-2</v>
      </c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</row>
    <row r="435" spans="2:19">
      <c r="B435" s="25">
        <v>7</v>
      </c>
      <c r="C435" s="9">
        <f t="shared" si="50"/>
        <v>0</v>
      </c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2:19">
      <c r="B436" s="25">
        <v>8</v>
      </c>
      <c r="C436" s="9">
        <f t="shared" si="50"/>
        <v>0</v>
      </c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</row>
    <row r="437" spans="2:19">
      <c r="B437" s="25">
        <v>9</v>
      </c>
      <c r="C437" s="9">
        <f t="shared" si="50"/>
        <v>0</v>
      </c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</row>
    <row r="438" spans="2:19">
      <c r="B438" s="25">
        <v>10</v>
      </c>
      <c r="C438" s="9">
        <f t="shared" ref="C438:C447" si="51">INDEX(C$216:C$222,MATCH($B438,C$205:C$211,1))</f>
        <v>0</v>
      </c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</row>
    <row r="439" spans="2:19">
      <c r="B439" s="25">
        <v>11</v>
      </c>
      <c r="C439" s="9">
        <f t="shared" si="51"/>
        <v>0</v>
      </c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</row>
    <row r="440" spans="2:19">
      <c r="B440" s="25">
        <v>12</v>
      </c>
      <c r="C440" s="9">
        <f t="shared" si="51"/>
        <v>0</v>
      </c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</row>
    <row r="441" spans="2:19">
      <c r="B441" s="25">
        <v>13</v>
      </c>
      <c r="C441" s="9">
        <f t="shared" si="51"/>
        <v>0</v>
      </c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</row>
    <row r="442" spans="2:19">
      <c r="B442" s="25">
        <v>14</v>
      </c>
      <c r="C442" s="9">
        <f t="shared" si="51"/>
        <v>0</v>
      </c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</row>
    <row r="443" spans="2:19">
      <c r="B443" s="25">
        <v>15</v>
      </c>
      <c r="C443" s="9">
        <f t="shared" si="51"/>
        <v>0</v>
      </c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</row>
    <row r="444" spans="2:19">
      <c r="B444" s="25">
        <v>16</v>
      </c>
      <c r="C444" s="9">
        <f t="shared" si="51"/>
        <v>0</v>
      </c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</row>
    <row r="445" spans="2:19">
      <c r="B445" s="25">
        <v>17</v>
      </c>
      <c r="C445" s="9">
        <f t="shared" si="51"/>
        <v>0</v>
      </c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</row>
    <row r="446" spans="2:19">
      <c r="B446" s="25">
        <v>18</v>
      </c>
      <c r="C446" s="9">
        <f t="shared" si="51"/>
        <v>0</v>
      </c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</row>
    <row r="447" spans="2:19">
      <c r="B447" s="25">
        <v>19</v>
      </c>
      <c r="C447" s="9">
        <f t="shared" si="51"/>
        <v>0</v>
      </c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</row>
    <row r="448" spans="2:19">
      <c r="B448" s="25">
        <v>20</v>
      </c>
      <c r="C448" s="9">
        <f t="shared" ref="C448:C457" si="52">INDEX(C$216:C$222,MATCH($B448,C$205:C$211,1))</f>
        <v>0</v>
      </c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</row>
    <row r="449" spans="2:19">
      <c r="B449" s="25">
        <v>21</v>
      </c>
      <c r="C449" s="9">
        <f t="shared" si="52"/>
        <v>0</v>
      </c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</row>
    <row r="450" spans="2:19">
      <c r="B450" s="25">
        <v>22</v>
      </c>
      <c r="C450" s="9">
        <f t="shared" si="52"/>
        <v>0</v>
      </c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</row>
    <row r="451" spans="2:19">
      <c r="B451" s="25">
        <v>23</v>
      </c>
      <c r="C451" s="9">
        <f t="shared" si="52"/>
        <v>0</v>
      </c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</row>
    <row r="452" spans="2:19">
      <c r="B452" s="25">
        <v>24</v>
      </c>
      <c r="C452" s="9">
        <f t="shared" si="52"/>
        <v>0</v>
      </c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</row>
    <row r="453" spans="2:19">
      <c r="B453" s="25">
        <v>25</v>
      </c>
      <c r="C453" s="9">
        <f t="shared" si="52"/>
        <v>0</v>
      </c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</row>
    <row r="454" spans="2:19">
      <c r="B454" s="25">
        <v>26</v>
      </c>
      <c r="C454" s="9">
        <f t="shared" si="52"/>
        <v>0</v>
      </c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</row>
    <row r="455" spans="2:19">
      <c r="B455" s="25">
        <v>27</v>
      </c>
      <c r="C455" s="9">
        <f t="shared" si="52"/>
        <v>0</v>
      </c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</row>
    <row r="456" spans="2:19">
      <c r="B456" s="25">
        <v>28</v>
      </c>
      <c r="C456" s="9">
        <f t="shared" si="52"/>
        <v>0</v>
      </c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</row>
    <row r="457" spans="2:19">
      <c r="B457" s="25">
        <v>29</v>
      </c>
      <c r="C457" s="9">
        <f t="shared" si="52"/>
        <v>0</v>
      </c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</row>
    <row r="458" spans="2:19">
      <c r="B458" s="25">
        <v>30</v>
      </c>
      <c r="C458" s="9">
        <f t="shared" ref="C458:C467" si="53">INDEX(C$216:C$222,MATCH($B458,C$205:C$211,1))</f>
        <v>0</v>
      </c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</row>
    <row r="459" spans="2:19">
      <c r="B459" s="25">
        <v>31</v>
      </c>
      <c r="C459" s="9">
        <f t="shared" si="53"/>
        <v>0</v>
      </c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</row>
    <row r="460" spans="2:19">
      <c r="B460" s="25">
        <v>32</v>
      </c>
      <c r="C460" s="9">
        <f t="shared" si="53"/>
        <v>0</v>
      </c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</row>
    <row r="461" spans="2:19">
      <c r="B461" s="25">
        <v>33</v>
      </c>
      <c r="C461" s="9">
        <f t="shared" si="53"/>
        <v>0</v>
      </c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</row>
    <row r="462" spans="2:19">
      <c r="B462" s="25">
        <v>34</v>
      </c>
      <c r="C462" s="9">
        <f t="shared" si="53"/>
        <v>0</v>
      </c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</row>
    <row r="463" spans="2:19">
      <c r="B463" s="25">
        <v>35</v>
      </c>
      <c r="C463" s="9">
        <f t="shared" si="53"/>
        <v>0</v>
      </c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</row>
    <row r="464" spans="2:19">
      <c r="B464" s="25">
        <v>36</v>
      </c>
      <c r="C464" s="9">
        <f t="shared" si="53"/>
        <v>0</v>
      </c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</row>
    <row r="465" spans="2:19">
      <c r="B465" s="25">
        <v>37</v>
      </c>
      <c r="C465" s="9">
        <f t="shared" si="53"/>
        <v>0</v>
      </c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</row>
    <row r="466" spans="2:19">
      <c r="B466" s="25">
        <v>38</v>
      </c>
      <c r="C466" s="9">
        <f t="shared" si="53"/>
        <v>0</v>
      </c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</row>
    <row r="467" spans="2:19">
      <c r="B467" s="25">
        <v>39</v>
      </c>
      <c r="C467" s="9">
        <f t="shared" si="53"/>
        <v>0</v>
      </c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</row>
    <row r="468" spans="2:19">
      <c r="B468" s="25">
        <v>40</v>
      </c>
      <c r="C468" s="9">
        <f t="shared" ref="C468:C477" si="54">INDEX(C$216:C$222,MATCH($B468,C$205:C$211,1))</f>
        <v>0</v>
      </c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</row>
    <row r="469" spans="2:19">
      <c r="B469" s="25">
        <v>41</v>
      </c>
      <c r="C469" s="9">
        <f t="shared" si="54"/>
        <v>0</v>
      </c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</row>
    <row r="470" spans="2:19">
      <c r="B470" s="25">
        <v>42</v>
      </c>
      <c r="C470" s="9">
        <f t="shared" si="54"/>
        <v>0</v>
      </c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</row>
    <row r="471" spans="2:19">
      <c r="B471" s="25">
        <v>43</v>
      </c>
      <c r="C471" s="9">
        <f t="shared" si="54"/>
        <v>0</v>
      </c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</row>
    <row r="472" spans="2:19">
      <c r="B472" s="25">
        <v>44</v>
      </c>
      <c r="C472" s="9">
        <f t="shared" si="54"/>
        <v>0</v>
      </c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</row>
    <row r="473" spans="2:19">
      <c r="B473" s="25">
        <v>45</v>
      </c>
      <c r="C473" s="9">
        <f t="shared" si="54"/>
        <v>0</v>
      </c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</row>
    <row r="474" spans="2:19">
      <c r="B474" s="25">
        <v>46</v>
      </c>
      <c r="C474" s="9">
        <f t="shared" si="54"/>
        <v>0</v>
      </c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</row>
    <row r="475" spans="2:19">
      <c r="B475" s="25">
        <v>47</v>
      </c>
      <c r="C475" s="9">
        <f t="shared" si="54"/>
        <v>0</v>
      </c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</row>
    <row r="476" spans="2:19">
      <c r="B476" s="25">
        <v>48</v>
      </c>
      <c r="C476" s="9">
        <f t="shared" si="54"/>
        <v>0</v>
      </c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</row>
    <row r="477" spans="2:19">
      <c r="B477" s="25">
        <v>49</v>
      </c>
      <c r="C477" s="9">
        <f t="shared" si="54"/>
        <v>0</v>
      </c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</row>
    <row r="478" spans="2:19">
      <c r="B478" s="25">
        <v>50</v>
      </c>
      <c r="C478" s="9">
        <f t="shared" ref="C478:C487" si="55">INDEX(C$216:C$222,MATCH($B478,C$205:C$211,1))</f>
        <v>0</v>
      </c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</row>
    <row r="479" spans="2:19">
      <c r="B479" s="25">
        <v>51</v>
      </c>
      <c r="C479" s="9">
        <f t="shared" si="55"/>
        <v>0</v>
      </c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</row>
    <row r="480" spans="2:19">
      <c r="B480" s="25">
        <v>52</v>
      </c>
      <c r="C480" s="9">
        <f t="shared" si="55"/>
        <v>0</v>
      </c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</row>
    <row r="481" spans="2:19">
      <c r="B481" s="25">
        <v>53</v>
      </c>
      <c r="C481" s="9">
        <f t="shared" si="55"/>
        <v>0</v>
      </c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</row>
    <row r="482" spans="2:19">
      <c r="B482" s="25">
        <v>54</v>
      </c>
      <c r="C482" s="9">
        <f t="shared" si="55"/>
        <v>0</v>
      </c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</row>
    <row r="483" spans="2:19">
      <c r="B483" s="25">
        <v>55</v>
      </c>
      <c r="C483" s="9">
        <f t="shared" si="55"/>
        <v>0</v>
      </c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</row>
    <row r="484" spans="2:19">
      <c r="B484" s="25">
        <v>56</v>
      </c>
      <c r="C484" s="9">
        <f t="shared" si="55"/>
        <v>0</v>
      </c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</row>
    <row r="485" spans="2:19">
      <c r="B485" s="25">
        <v>57</v>
      </c>
      <c r="C485" s="9">
        <f t="shared" si="55"/>
        <v>0</v>
      </c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</row>
    <row r="486" spans="2:19">
      <c r="B486" s="25">
        <v>58</v>
      </c>
      <c r="C486" s="9">
        <f t="shared" si="55"/>
        <v>0</v>
      </c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</row>
    <row r="487" spans="2:19">
      <c r="B487" s="25">
        <v>59</v>
      </c>
      <c r="C487" s="9">
        <f t="shared" si="55"/>
        <v>0</v>
      </c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</row>
    <row r="488" spans="2:19">
      <c r="B488" s="25">
        <v>60</v>
      </c>
      <c r="C488" s="9">
        <f t="shared" ref="C488:C497" si="56">INDEX(C$216:C$222,MATCH($B488,C$205:C$211,1))</f>
        <v>0</v>
      </c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</row>
    <row r="489" spans="2:19">
      <c r="B489" s="25">
        <v>61</v>
      </c>
      <c r="C489" s="9">
        <f t="shared" si="56"/>
        <v>0</v>
      </c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</row>
    <row r="490" spans="2:19">
      <c r="B490" s="25">
        <v>62</v>
      </c>
      <c r="C490" s="9">
        <f t="shared" si="56"/>
        <v>0</v>
      </c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</row>
    <row r="491" spans="2:19">
      <c r="B491" s="25">
        <v>63</v>
      </c>
      <c r="C491" s="9">
        <f t="shared" si="56"/>
        <v>0</v>
      </c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</row>
    <row r="492" spans="2:19">
      <c r="B492" s="25">
        <v>64</v>
      </c>
      <c r="C492" s="9">
        <f t="shared" si="56"/>
        <v>0</v>
      </c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</row>
    <row r="493" spans="2:19">
      <c r="B493" s="25">
        <v>65</v>
      </c>
      <c r="C493" s="9">
        <f t="shared" si="56"/>
        <v>0</v>
      </c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</row>
    <row r="494" spans="2:19">
      <c r="B494" s="25">
        <v>66</v>
      </c>
      <c r="C494" s="9">
        <f t="shared" si="56"/>
        <v>0</v>
      </c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</row>
    <row r="495" spans="2:19">
      <c r="B495" s="25">
        <v>67</v>
      </c>
      <c r="C495" s="9">
        <f t="shared" si="56"/>
        <v>0</v>
      </c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</row>
    <row r="496" spans="2:19">
      <c r="B496" s="25">
        <v>68</v>
      </c>
      <c r="C496" s="9">
        <f t="shared" si="56"/>
        <v>0</v>
      </c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</row>
    <row r="497" spans="2:19">
      <c r="B497" s="25">
        <v>69</v>
      </c>
      <c r="C497" s="9">
        <f t="shared" si="56"/>
        <v>0</v>
      </c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</row>
    <row r="498" spans="2:19">
      <c r="B498" s="25">
        <v>70</v>
      </c>
      <c r="C498" s="9">
        <f t="shared" ref="C498:C507" si="57">INDEX(C$216:C$222,MATCH($B498,C$205:C$211,1))</f>
        <v>0</v>
      </c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</row>
    <row r="499" spans="2:19">
      <c r="B499" s="25">
        <v>71</v>
      </c>
      <c r="C499" s="9">
        <f t="shared" si="57"/>
        <v>0</v>
      </c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</row>
    <row r="500" spans="2:19">
      <c r="B500" s="25">
        <v>72</v>
      </c>
      <c r="C500" s="9">
        <f t="shared" si="57"/>
        <v>0</v>
      </c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</row>
    <row r="501" spans="2:19">
      <c r="B501" s="25">
        <v>73</v>
      </c>
      <c r="C501" s="9">
        <f t="shared" si="57"/>
        <v>0</v>
      </c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</row>
    <row r="502" spans="2:19">
      <c r="B502" s="25">
        <v>74</v>
      </c>
      <c r="C502" s="9">
        <f t="shared" si="57"/>
        <v>0</v>
      </c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</row>
    <row r="503" spans="2:19">
      <c r="B503" s="25">
        <v>75</v>
      </c>
      <c r="C503" s="9">
        <f t="shared" si="57"/>
        <v>0</v>
      </c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</row>
    <row r="504" spans="2:19">
      <c r="B504" s="25">
        <v>76</v>
      </c>
      <c r="C504" s="9">
        <f t="shared" si="57"/>
        <v>0</v>
      </c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</row>
    <row r="505" spans="2:19">
      <c r="B505" s="25">
        <v>77</v>
      </c>
      <c r="C505" s="9">
        <f t="shared" si="57"/>
        <v>0</v>
      </c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</row>
    <row r="506" spans="2:19">
      <c r="B506" s="25">
        <v>78</v>
      </c>
      <c r="C506" s="9">
        <f t="shared" si="57"/>
        <v>0</v>
      </c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</row>
    <row r="507" spans="2:19">
      <c r="B507" s="25">
        <v>79</v>
      </c>
      <c r="C507" s="9">
        <f t="shared" si="57"/>
        <v>0</v>
      </c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</row>
    <row r="508" spans="2:19">
      <c r="B508" s="25">
        <v>80</v>
      </c>
      <c r="C508" s="9">
        <f t="shared" ref="C508:C517" si="58">INDEX(C$216:C$222,MATCH($B508,C$205:C$211,1))</f>
        <v>0</v>
      </c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</row>
    <row r="509" spans="2:19">
      <c r="B509" s="25">
        <v>81</v>
      </c>
      <c r="C509" s="9">
        <f t="shared" si="58"/>
        <v>0</v>
      </c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</row>
    <row r="510" spans="2:19">
      <c r="B510" s="25">
        <v>82</v>
      </c>
      <c r="C510" s="9">
        <f t="shared" si="58"/>
        <v>0</v>
      </c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</row>
    <row r="511" spans="2:19">
      <c r="B511" s="25">
        <v>83</v>
      </c>
      <c r="C511" s="9">
        <f t="shared" si="58"/>
        <v>0</v>
      </c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</row>
    <row r="512" spans="2:19">
      <c r="B512" s="25">
        <v>84</v>
      </c>
      <c r="C512" s="9">
        <f t="shared" si="58"/>
        <v>0</v>
      </c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</row>
    <row r="513" spans="2:19">
      <c r="B513" s="25">
        <v>85</v>
      </c>
      <c r="C513" s="9">
        <f t="shared" si="58"/>
        <v>0</v>
      </c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</row>
    <row r="514" spans="2:19">
      <c r="B514" s="25">
        <v>86</v>
      </c>
      <c r="C514" s="9">
        <f t="shared" si="58"/>
        <v>0</v>
      </c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</row>
    <row r="515" spans="2:19">
      <c r="B515" s="25">
        <v>87</v>
      </c>
      <c r="C515" s="9">
        <f t="shared" si="58"/>
        <v>0</v>
      </c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</row>
    <row r="516" spans="2:19">
      <c r="B516" s="25">
        <v>88</v>
      </c>
      <c r="C516" s="9">
        <f t="shared" si="58"/>
        <v>0</v>
      </c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</row>
    <row r="517" spans="2:19">
      <c r="B517" s="25">
        <v>89</v>
      </c>
      <c r="C517" s="9">
        <f t="shared" si="58"/>
        <v>0</v>
      </c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</row>
    <row r="518" spans="2:19">
      <c r="B518" s="25">
        <v>90</v>
      </c>
      <c r="C518" s="9">
        <f t="shared" ref="C518:C527" si="59">INDEX(C$216:C$222,MATCH($B518,C$205:C$211,1))</f>
        <v>0</v>
      </c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</row>
    <row r="519" spans="2:19">
      <c r="B519" s="25">
        <v>91</v>
      </c>
      <c r="C519" s="9">
        <f t="shared" si="59"/>
        <v>0</v>
      </c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</row>
    <row r="520" spans="2:19">
      <c r="B520" s="25">
        <v>92</v>
      </c>
      <c r="C520" s="9">
        <f t="shared" si="59"/>
        <v>0</v>
      </c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</row>
    <row r="521" spans="2:19">
      <c r="B521" s="25">
        <v>93</v>
      </c>
      <c r="C521" s="9">
        <f t="shared" si="59"/>
        <v>0</v>
      </c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</row>
    <row r="522" spans="2:19">
      <c r="B522" s="25">
        <v>94</v>
      </c>
      <c r="C522" s="9">
        <f t="shared" si="59"/>
        <v>0</v>
      </c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</row>
    <row r="523" spans="2:19">
      <c r="B523" s="25">
        <v>95</v>
      </c>
      <c r="C523" s="9">
        <f t="shared" si="59"/>
        <v>0</v>
      </c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</row>
    <row r="524" spans="2:19">
      <c r="B524" s="25">
        <v>96</v>
      </c>
      <c r="C524" s="9">
        <f t="shared" si="59"/>
        <v>0</v>
      </c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</row>
    <row r="525" spans="2:19">
      <c r="B525" s="25">
        <v>97</v>
      </c>
      <c r="C525" s="9">
        <f t="shared" si="59"/>
        <v>0</v>
      </c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</row>
    <row r="526" spans="2:19">
      <c r="B526" s="25">
        <v>98</v>
      </c>
      <c r="C526" s="9">
        <f t="shared" si="59"/>
        <v>0</v>
      </c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</row>
    <row r="527" spans="2:19">
      <c r="B527" s="25">
        <v>99</v>
      </c>
      <c r="C527" s="9">
        <f t="shared" si="59"/>
        <v>0</v>
      </c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</row>
    <row r="528" spans="2:19">
      <c r="B528" s="25">
        <v>100</v>
      </c>
      <c r="C528" s="9">
        <f t="shared" ref="C528:C537" si="60">INDEX(C$216:C$222,MATCH($B528,C$205:C$211,1))</f>
        <v>0</v>
      </c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</row>
    <row r="529" spans="2:19">
      <c r="B529" s="25">
        <v>101</v>
      </c>
      <c r="C529" s="9">
        <f t="shared" si="60"/>
        <v>0</v>
      </c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</row>
    <row r="530" spans="2:19">
      <c r="B530" s="25">
        <v>102</v>
      </c>
      <c r="C530" s="9">
        <f t="shared" si="60"/>
        <v>0</v>
      </c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</row>
    <row r="531" spans="2:19">
      <c r="B531" s="25">
        <v>103</v>
      </c>
      <c r="C531" s="9">
        <f t="shared" si="60"/>
        <v>0</v>
      </c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</row>
    <row r="532" spans="2:19">
      <c r="B532" s="25">
        <v>104</v>
      </c>
      <c r="C532" s="9">
        <f t="shared" si="60"/>
        <v>0</v>
      </c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</row>
    <row r="533" spans="2:19">
      <c r="B533" s="25">
        <v>105</v>
      </c>
      <c r="C533" s="9">
        <f t="shared" si="60"/>
        <v>0</v>
      </c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</row>
    <row r="534" spans="2:19">
      <c r="B534" s="25">
        <v>106</v>
      </c>
      <c r="C534" s="9">
        <f t="shared" si="60"/>
        <v>0</v>
      </c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</row>
    <row r="535" spans="2:19">
      <c r="B535" s="25">
        <v>107</v>
      </c>
      <c r="C535" s="9">
        <f t="shared" si="60"/>
        <v>0</v>
      </c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</row>
    <row r="536" spans="2:19">
      <c r="B536" s="25">
        <v>108</v>
      </c>
      <c r="C536" s="9">
        <f t="shared" si="60"/>
        <v>0</v>
      </c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</row>
    <row r="537" spans="2:19">
      <c r="B537" s="25">
        <v>109</v>
      </c>
      <c r="C537" s="9">
        <f t="shared" si="60"/>
        <v>0</v>
      </c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</row>
    <row r="538" spans="2:19">
      <c r="B538" s="25">
        <v>110</v>
      </c>
      <c r="C538" s="9">
        <f t="shared" ref="C538:C547" si="61">INDEX(C$216:C$222,MATCH($B538,C$205:C$211,1))</f>
        <v>0</v>
      </c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</row>
    <row r="539" spans="2:19">
      <c r="B539" s="25">
        <v>111</v>
      </c>
      <c r="C539" s="9">
        <f t="shared" si="61"/>
        <v>0</v>
      </c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</row>
    <row r="540" spans="2:19">
      <c r="B540" s="25">
        <v>112</v>
      </c>
      <c r="C540" s="9">
        <f t="shared" si="61"/>
        <v>0</v>
      </c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</row>
    <row r="541" spans="2:19">
      <c r="B541" s="25">
        <v>113</v>
      </c>
      <c r="C541" s="9">
        <f t="shared" si="61"/>
        <v>0</v>
      </c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</row>
    <row r="542" spans="2:19">
      <c r="B542" s="25">
        <v>114</v>
      </c>
      <c r="C542" s="9">
        <f t="shared" si="61"/>
        <v>0</v>
      </c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</row>
    <row r="543" spans="2:19">
      <c r="B543" s="25">
        <v>115</v>
      </c>
      <c r="C543" s="9">
        <f t="shared" si="61"/>
        <v>0</v>
      </c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</row>
    <row r="544" spans="2:19">
      <c r="B544" s="25">
        <v>116</v>
      </c>
      <c r="C544" s="9">
        <f t="shared" si="61"/>
        <v>0</v>
      </c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</row>
    <row r="545" spans="2:19">
      <c r="B545" s="25">
        <v>117</v>
      </c>
      <c r="C545" s="9">
        <f t="shared" si="61"/>
        <v>0</v>
      </c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</row>
    <row r="546" spans="2:19">
      <c r="B546" s="25">
        <v>118</v>
      </c>
      <c r="C546" s="9">
        <f t="shared" si="61"/>
        <v>0</v>
      </c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</row>
    <row r="547" spans="2:19">
      <c r="B547" s="25">
        <v>119</v>
      </c>
      <c r="C547" s="9">
        <f t="shared" si="61"/>
        <v>0</v>
      </c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</row>
    <row r="548" spans="2:19">
      <c r="B548" s="25">
        <v>120</v>
      </c>
      <c r="C548" s="9">
        <f t="shared" ref="C548:C557" si="62">INDEX(C$216:C$222,MATCH($B548,C$205:C$211,1))</f>
        <v>0</v>
      </c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</row>
    <row r="549" spans="2:19">
      <c r="B549" s="25">
        <v>121</v>
      </c>
      <c r="C549" s="9">
        <f t="shared" si="62"/>
        <v>0</v>
      </c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</row>
    <row r="550" spans="2:19">
      <c r="B550" s="25">
        <v>122</v>
      </c>
      <c r="C550" s="9">
        <f t="shared" si="62"/>
        <v>0</v>
      </c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</row>
    <row r="551" spans="2:19">
      <c r="B551" s="25">
        <v>123</v>
      </c>
      <c r="C551" s="9">
        <f t="shared" si="62"/>
        <v>0</v>
      </c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</row>
    <row r="552" spans="2:19">
      <c r="B552" s="25">
        <v>124</v>
      </c>
      <c r="C552" s="9">
        <f t="shared" si="62"/>
        <v>0</v>
      </c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</row>
    <row r="553" spans="2:19">
      <c r="B553" s="25">
        <v>125</v>
      </c>
      <c r="C553" s="9">
        <f t="shared" si="62"/>
        <v>0</v>
      </c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</row>
    <row r="554" spans="2:19">
      <c r="B554" s="25">
        <v>126</v>
      </c>
      <c r="C554" s="9">
        <f t="shared" si="62"/>
        <v>0</v>
      </c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</row>
    <row r="555" spans="2:19">
      <c r="B555" s="25">
        <v>127</v>
      </c>
      <c r="C555" s="9">
        <f t="shared" si="62"/>
        <v>0</v>
      </c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</row>
    <row r="556" spans="2:19">
      <c r="B556" s="25">
        <v>128</v>
      </c>
      <c r="C556" s="9">
        <f t="shared" si="62"/>
        <v>0</v>
      </c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</row>
    <row r="557" spans="2:19">
      <c r="B557" s="25">
        <v>129</v>
      </c>
      <c r="C557" s="9">
        <f t="shared" si="62"/>
        <v>0</v>
      </c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</row>
    <row r="558" spans="2:19">
      <c r="B558" s="25">
        <v>130</v>
      </c>
      <c r="C558" s="9">
        <f t="shared" ref="C558:C567" si="63">INDEX(C$216:C$222,MATCH($B558,C$205:C$211,1))</f>
        <v>0</v>
      </c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</row>
    <row r="559" spans="2:19">
      <c r="B559" s="25">
        <v>131</v>
      </c>
      <c r="C559" s="9">
        <f t="shared" si="63"/>
        <v>0</v>
      </c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</row>
    <row r="560" spans="2:19">
      <c r="B560" s="25">
        <v>132</v>
      </c>
      <c r="C560" s="9">
        <f t="shared" si="63"/>
        <v>0</v>
      </c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</row>
    <row r="561" spans="2:19">
      <c r="B561" s="25">
        <v>133</v>
      </c>
      <c r="C561" s="9">
        <f t="shared" si="63"/>
        <v>0</v>
      </c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</row>
    <row r="562" spans="2:19">
      <c r="B562" s="25">
        <v>134</v>
      </c>
      <c r="C562" s="9">
        <f t="shared" si="63"/>
        <v>0</v>
      </c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</row>
    <row r="563" spans="2:19">
      <c r="B563" s="25">
        <v>135</v>
      </c>
      <c r="C563" s="9">
        <f t="shared" si="63"/>
        <v>0</v>
      </c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</row>
    <row r="564" spans="2:19">
      <c r="B564" s="25">
        <v>136</v>
      </c>
      <c r="C564" s="9">
        <f t="shared" si="63"/>
        <v>0</v>
      </c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</row>
    <row r="565" spans="2:19">
      <c r="B565" s="25">
        <v>137</v>
      </c>
      <c r="C565" s="9">
        <f t="shared" si="63"/>
        <v>0</v>
      </c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</row>
    <row r="566" spans="2:19">
      <c r="B566" s="25">
        <v>138</v>
      </c>
      <c r="C566" s="9">
        <f t="shared" si="63"/>
        <v>0</v>
      </c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</row>
    <row r="567" spans="2:19">
      <c r="B567" s="25">
        <v>139</v>
      </c>
      <c r="C567" s="9">
        <f t="shared" si="63"/>
        <v>0</v>
      </c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</row>
    <row r="568" spans="2:19">
      <c r="B568" s="25">
        <v>140</v>
      </c>
      <c r="C568" s="9">
        <f t="shared" ref="C568:C577" si="64">INDEX(C$216:C$222,MATCH($B568,C$205:C$211,1))</f>
        <v>0</v>
      </c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</row>
    <row r="569" spans="2:19">
      <c r="B569" s="25">
        <v>141</v>
      </c>
      <c r="C569" s="9">
        <f t="shared" si="64"/>
        <v>0</v>
      </c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</row>
    <row r="570" spans="2:19">
      <c r="B570" s="25">
        <v>142</v>
      </c>
      <c r="C570" s="9">
        <f t="shared" si="64"/>
        <v>0</v>
      </c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</row>
    <row r="571" spans="2:19">
      <c r="B571" s="25">
        <v>143</v>
      </c>
      <c r="C571" s="9">
        <f t="shared" si="64"/>
        <v>0</v>
      </c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</row>
    <row r="572" spans="2:19">
      <c r="B572" s="25">
        <v>144</v>
      </c>
      <c r="C572" s="9">
        <f t="shared" si="64"/>
        <v>0</v>
      </c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</row>
    <row r="573" spans="2:19">
      <c r="B573" s="25">
        <v>145</v>
      </c>
      <c r="C573" s="9">
        <f t="shared" si="64"/>
        <v>0</v>
      </c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</row>
    <row r="574" spans="2:19">
      <c r="B574" s="25">
        <v>146</v>
      </c>
      <c r="C574" s="9">
        <f t="shared" si="64"/>
        <v>0</v>
      </c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</row>
    <row r="575" spans="2:19">
      <c r="B575" s="25">
        <v>147</v>
      </c>
      <c r="C575" s="9">
        <f t="shared" si="64"/>
        <v>0</v>
      </c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</row>
    <row r="576" spans="2:19">
      <c r="B576" s="25">
        <v>148</v>
      </c>
      <c r="C576" s="9">
        <f t="shared" si="64"/>
        <v>0</v>
      </c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</row>
    <row r="577" spans="2:19">
      <c r="B577" s="25">
        <v>149</v>
      </c>
      <c r="C577" s="9">
        <f t="shared" si="64"/>
        <v>0</v>
      </c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</row>
    <row r="578" spans="2:19">
      <c r="B578" s="25">
        <v>150</v>
      </c>
      <c r="C578" s="9">
        <f t="shared" ref="C578:C587" si="65">INDEX(C$216:C$222,MATCH($B578,C$205:C$211,1))</f>
        <v>0</v>
      </c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</row>
    <row r="579" spans="2:19">
      <c r="B579" s="25">
        <v>151</v>
      </c>
      <c r="C579" s="9">
        <f t="shared" si="65"/>
        <v>0</v>
      </c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</row>
    <row r="580" spans="2:19">
      <c r="B580" s="25">
        <v>152</v>
      </c>
      <c r="C580" s="9">
        <f t="shared" si="65"/>
        <v>0</v>
      </c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</row>
    <row r="581" spans="2:19">
      <c r="B581" s="25">
        <v>153</v>
      </c>
      <c r="C581" s="9">
        <f t="shared" si="65"/>
        <v>0</v>
      </c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</row>
    <row r="582" spans="2:19">
      <c r="B582" s="25">
        <v>154</v>
      </c>
      <c r="C582" s="9">
        <f t="shared" si="65"/>
        <v>0</v>
      </c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</row>
    <row r="583" spans="2:19">
      <c r="B583" s="25">
        <v>155</v>
      </c>
      <c r="C583" s="9">
        <f t="shared" si="65"/>
        <v>0</v>
      </c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</row>
    <row r="584" spans="2:19">
      <c r="B584" s="25">
        <v>156</v>
      </c>
      <c r="C584" s="9">
        <f t="shared" si="65"/>
        <v>0</v>
      </c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</row>
    <row r="585" spans="2:19">
      <c r="B585" s="25">
        <v>157</v>
      </c>
      <c r="C585" s="9">
        <f t="shared" si="65"/>
        <v>0</v>
      </c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</row>
    <row r="586" spans="2:19">
      <c r="B586" s="25">
        <v>158</v>
      </c>
      <c r="C586" s="9">
        <f t="shared" si="65"/>
        <v>0</v>
      </c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</row>
    <row r="587" spans="2:19">
      <c r="B587" s="25">
        <v>159</v>
      </c>
      <c r="C587" s="9">
        <f t="shared" si="65"/>
        <v>0</v>
      </c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</row>
    <row r="588" spans="2:19">
      <c r="B588" s="25">
        <v>160</v>
      </c>
      <c r="C588" s="9">
        <f t="shared" ref="C588:C597" si="66">INDEX(C$216:C$222,MATCH($B588,C$205:C$211,1))</f>
        <v>0</v>
      </c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</row>
    <row r="589" spans="2:19">
      <c r="B589" s="25">
        <v>161</v>
      </c>
      <c r="C589" s="9">
        <f t="shared" si="66"/>
        <v>0</v>
      </c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</row>
    <row r="590" spans="2:19">
      <c r="B590" s="25">
        <v>162</v>
      </c>
      <c r="C590" s="9">
        <f t="shared" si="66"/>
        <v>0</v>
      </c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</row>
    <row r="591" spans="2:19">
      <c r="B591" s="25">
        <v>163</v>
      </c>
      <c r="C591" s="9">
        <f t="shared" si="66"/>
        <v>0</v>
      </c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</row>
    <row r="592" spans="2:19">
      <c r="B592" s="25">
        <v>164</v>
      </c>
      <c r="C592" s="9">
        <f t="shared" si="66"/>
        <v>0</v>
      </c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</row>
    <row r="593" spans="2:19">
      <c r="B593" s="25">
        <v>165</v>
      </c>
      <c r="C593" s="9">
        <f t="shared" si="66"/>
        <v>0</v>
      </c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</row>
    <row r="594" spans="2:19">
      <c r="B594" s="25">
        <v>166</v>
      </c>
      <c r="C594" s="9">
        <f t="shared" si="66"/>
        <v>0</v>
      </c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</row>
    <row r="595" spans="2:19">
      <c r="B595" s="25">
        <v>167</v>
      </c>
      <c r="C595" s="9">
        <f t="shared" si="66"/>
        <v>0</v>
      </c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</row>
    <row r="596" spans="2:19">
      <c r="B596" s="25">
        <v>168</v>
      </c>
      <c r="C596" s="9">
        <f t="shared" si="66"/>
        <v>0</v>
      </c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</row>
    <row r="597" spans="2:19">
      <c r="B597" s="25">
        <v>169</v>
      </c>
      <c r="C597" s="9">
        <f t="shared" si="66"/>
        <v>0</v>
      </c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</row>
    <row r="598" spans="2:19">
      <c r="B598" s="25">
        <v>170</v>
      </c>
      <c r="C598" s="9">
        <f t="shared" ref="C598:C607" si="67">INDEX(C$216:C$222,MATCH($B598,C$205:C$211,1))</f>
        <v>0</v>
      </c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</row>
    <row r="599" spans="2:19">
      <c r="B599" s="25">
        <v>171</v>
      </c>
      <c r="C599" s="9">
        <f t="shared" si="67"/>
        <v>0</v>
      </c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</row>
    <row r="600" spans="2:19">
      <c r="B600" s="25">
        <v>172</v>
      </c>
      <c r="C600" s="9">
        <f t="shared" si="67"/>
        <v>0</v>
      </c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</row>
    <row r="601" spans="2:19">
      <c r="B601" s="25">
        <v>173</v>
      </c>
      <c r="C601" s="9">
        <f t="shared" si="67"/>
        <v>0</v>
      </c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</row>
    <row r="602" spans="2:19">
      <c r="B602" s="25">
        <v>174</v>
      </c>
      <c r="C602" s="9">
        <f t="shared" si="67"/>
        <v>0</v>
      </c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</row>
    <row r="603" spans="2:19">
      <c r="B603" s="25">
        <v>175</v>
      </c>
      <c r="C603" s="9">
        <f t="shared" si="67"/>
        <v>0</v>
      </c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</row>
    <row r="604" spans="2:19">
      <c r="B604" s="25">
        <v>176</v>
      </c>
      <c r="C604" s="9">
        <f t="shared" si="67"/>
        <v>0</v>
      </c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</row>
    <row r="605" spans="2:19">
      <c r="B605" s="25">
        <v>177</v>
      </c>
      <c r="C605" s="9">
        <f t="shared" si="67"/>
        <v>0</v>
      </c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</row>
    <row r="606" spans="2:19">
      <c r="B606" s="25">
        <v>178</v>
      </c>
      <c r="C606" s="9">
        <f t="shared" si="67"/>
        <v>0</v>
      </c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</row>
    <row r="607" spans="2:19">
      <c r="B607" s="25">
        <v>179</v>
      </c>
      <c r="C607" s="9">
        <f t="shared" si="67"/>
        <v>0</v>
      </c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</row>
    <row r="608" spans="2:19">
      <c r="B608" s="25">
        <v>180</v>
      </c>
      <c r="C608" s="9">
        <f t="shared" ref="C608:C617" si="68">INDEX(C$216:C$222,MATCH($B608,C$205:C$211,1))</f>
        <v>0</v>
      </c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</row>
    <row r="609" spans="2:19">
      <c r="B609" s="25">
        <v>181</v>
      </c>
      <c r="C609" s="9">
        <f t="shared" si="68"/>
        <v>0</v>
      </c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</row>
    <row r="610" spans="2:19">
      <c r="B610" s="25">
        <v>182</v>
      </c>
      <c r="C610" s="9">
        <f t="shared" si="68"/>
        <v>0</v>
      </c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</row>
    <row r="611" spans="2:19">
      <c r="B611" s="25">
        <v>183</v>
      </c>
      <c r="C611" s="9">
        <f t="shared" si="68"/>
        <v>0</v>
      </c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</row>
    <row r="612" spans="2:19">
      <c r="B612" s="25">
        <v>184</v>
      </c>
      <c r="C612" s="9">
        <f t="shared" si="68"/>
        <v>0</v>
      </c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</row>
    <row r="613" spans="2:19">
      <c r="B613" s="25">
        <v>185</v>
      </c>
      <c r="C613" s="9">
        <f t="shared" si="68"/>
        <v>0</v>
      </c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</row>
    <row r="614" spans="2:19">
      <c r="B614" s="25">
        <v>186</v>
      </c>
      <c r="C614" s="9">
        <f t="shared" si="68"/>
        <v>0</v>
      </c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</row>
    <row r="615" spans="2:19">
      <c r="B615" s="25">
        <v>187</v>
      </c>
      <c r="C615" s="9">
        <f t="shared" si="68"/>
        <v>0</v>
      </c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</row>
    <row r="616" spans="2:19">
      <c r="B616" s="25">
        <v>188</v>
      </c>
      <c r="C616" s="9">
        <f t="shared" si="68"/>
        <v>0</v>
      </c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</row>
    <row r="617" spans="2:19">
      <c r="B617" s="25">
        <v>189</v>
      </c>
      <c r="C617" s="9">
        <f t="shared" si="68"/>
        <v>0</v>
      </c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</row>
    <row r="618" spans="2:19">
      <c r="B618" s="25">
        <v>190</v>
      </c>
      <c r="C618" s="9">
        <f t="shared" ref="C618:C628" si="69">INDEX(C$216:C$222,MATCH($B618,C$205:C$211,1))</f>
        <v>0</v>
      </c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</row>
    <row r="619" spans="2:19">
      <c r="B619" s="25">
        <v>191</v>
      </c>
      <c r="C619" s="9">
        <f t="shared" si="69"/>
        <v>0</v>
      </c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</row>
    <row r="620" spans="2:19">
      <c r="B620" s="25">
        <v>192</v>
      </c>
      <c r="C620" s="9">
        <f t="shared" si="69"/>
        <v>0</v>
      </c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</row>
    <row r="621" spans="2:19">
      <c r="B621" s="25">
        <v>193</v>
      </c>
      <c r="C621" s="9">
        <f t="shared" si="69"/>
        <v>0</v>
      </c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</row>
    <row r="622" spans="2:19">
      <c r="B622" s="25">
        <v>194</v>
      </c>
      <c r="C622" s="9">
        <f t="shared" si="69"/>
        <v>0</v>
      </c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</row>
    <row r="623" spans="2:19">
      <c r="B623" s="25">
        <v>195</v>
      </c>
      <c r="C623" s="9">
        <f t="shared" si="69"/>
        <v>0</v>
      </c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</row>
    <row r="624" spans="2:19">
      <c r="B624" s="25">
        <v>196</v>
      </c>
      <c r="C624" s="9">
        <f t="shared" si="69"/>
        <v>0</v>
      </c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</row>
    <row r="625" spans="2:19">
      <c r="B625" s="25">
        <v>197</v>
      </c>
      <c r="C625" s="9">
        <f t="shared" si="69"/>
        <v>0</v>
      </c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</row>
    <row r="626" spans="2:19">
      <c r="B626" s="25">
        <v>198</v>
      </c>
      <c r="C626" s="9">
        <f t="shared" si="69"/>
        <v>0</v>
      </c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</row>
    <row r="627" spans="2:19">
      <c r="B627" s="25">
        <v>199</v>
      </c>
      <c r="C627" s="9">
        <f t="shared" si="69"/>
        <v>0</v>
      </c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</row>
    <row r="628" spans="2:19">
      <c r="B628" s="25">
        <v>200</v>
      </c>
      <c r="C628" s="9">
        <f t="shared" si="69"/>
        <v>0</v>
      </c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</row>
    <row r="629" spans="2:19">
      <c r="B629" s="25"/>
    </row>
    <row r="630" spans="2:19">
      <c r="B630" s="29" t="s">
        <v>172</v>
      </c>
    </row>
    <row r="631" spans="2:19">
      <c r="B631" s="48" t="s">
        <v>173</v>
      </c>
      <c r="C631" s="3">
        <f ca="1">1-SUM(C632:C832)</f>
        <v>0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2:19">
      <c r="B632" s="25">
        <v>0</v>
      </c>
      <c r="C632" s="9">
        <f ca="1">SUMPRODUCT(C225:C$425, OFFSET(C$428,0, 0, COUNT($B$225:$B$425) - $B632, 1))</f>
        <v>0</v>
      </c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</row>
    <row r="633" spans="2:19">
      <c r="B633" s="25">
        <v>1</v>
      </c>
      <c r="C633" s="9">
        <f ca="1">SUMPRODUCT(C226:C$425, OFFSET(C$428,0, 0, COUNT($B$225:$B$425) - $B633, 1))</f>
        <v>0</v>
      </c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</row>
    <row r="634" spans="2:19">
      <c r="B634" s="25">
        <v>2</v>
      </c>
      <c r="C634" s="9">
        <f ca="1">SUMPRODUCT(C227:C$425, OFFSET(C$428,0, 0, COUNT($B$225:$B$425) - $B634, 1))</f>
        <v>0</v>
      </c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</row>
    <row r="635" spans="2:19">
      <c r="B635" s="25">
        <v>3</v>
      </c>
      <c r="C635" s="9">
        <f ca="1">SUMPRODUCT(C228:C$425, OFFSET(C$428,0, 0, COUNT($B$225:$B$425) - $B635, 1))</f>
        <v>0</v>
      </c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</row>
    <row r="636" spans="2:19">
      <c r="B636" s="25">
        <v>4</v>
      </c>
      <c r="C636" s="9">
        <f ca="1">SUMPRODUCT(C229:C$425, OFFSET(C$428,0, 0, COUNT($B$225:$B$425) - $B636, 1))</f>
        <v>0</v>
      </c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</row>
    <row r="637" spans="2:19">
      <c r="B637" s="25">
        <v>5</v>
      </c>
      <c r="C637" s="9">
        <f ca="1">SUMPRODUCT(C230:C$425, OFFSET(C$428,0, 0, COUNT($B$225:$B$425) - $B637, 1))</f>
        <v>0</v>
      </c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</row>
    <row r="638" spans="2:19">
      <c r="B638" s="25">
        <v>6</v>
      </c>
      <c r="C638" s="9">
        <f ca="1">SUMPRODUCT(C231:C$425, OFFSET(C$428,0, 0, COUNT($B$225:$B$425) - $B638, 1))</f>
        <v>0</v>
      </c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</row>
    <row r="639" spans="2:19">
      <c r="B639" s="25">
        <v>7</v>
      </c>
      <c r="C639" s="9">
        <f ca="1">SUMPRODUCT(C232:C$425, OFFSET(C$428,0, 0, COUNT($B$225:$B$425) - $B639, 1))</f>
        <v>0</v>
      </c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</row>
    <row r="640" spans="2:19">
      <c r="B640" s="25">
        <v>8</v>
      </c>
      <c r="C640" s="9">
        <f ca="1">SUMPRODUCT(C233:C$425, OFFSET(C$428,0, 0, COUNT($B$225:$B$425) - $B640, 1))</f>
        <v>0</v>
      </c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</row>
    <row r="641" spans="2:19">
      <c r="B641" s="25">
        <v>9</v>
      </c>
      <c r="C641" s="9">
        <f ca="1">SUMPRODUCT(C234:C$425, OFFSET(C$428,0, 0, COUNT($B$225:$B$425) - $B641, 1))</f>
        <v>0</v>
      </c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</row>
    <row r="642" spans="2:19">
      <c r="B642" s="25">
        <v>10</v>
      </c>
      <c r="C642" s="9">
        <f ca="1">SUMPRODUCT(C235:C$425, OFFSET(C$428,0, 0, COUNT($B$225:$B$425) - $B642, 1))</f>
        <v>0</v>
      </c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</row>
    <row r="643" spans="2:19">
      <c r="B643" s="25">
        <v>11</v>
      </c>
      <c r="C643" s="9">
        <f ca="1">SUMPRODUCT(C236:C$425, OFFSET(C$428,0, 0, COUNT($B$225:$B$425) - $B643, 1))</f>
        <v>0</v>
      </c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</row>
    <row r="644" spans="2:19">
      <c r="B644" s="25">
        <v>12</v>
      </c>
      <c r="C644" s="9">
        <f ca="1">SUMPRODUCT(C237:C$425, OFFSET(C$428,0, 0, COUNT($B$225:$B$425) - $B644, 1))</f>
        <v>0</v>
      </c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</row>
    <row r="645" spans="2:19">
      <c r="B645" s="25">
        <v>13</v>
      </c>
      <c r="C645" s="9">
        <f ca="1">SUMPRODUCT(C238:C$425, OFFSET(C$428,0, 0, COUNT($B$225:$B$425) - $B645, 1))</f>
        <v>0</v>
      </c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</row>
    <row r="646" spans="2:19">
      <c r="B646" s="25">
        <v>14</v>
      </c>
      <c r="C646" s="9">
        <f ca="1">SUMPRODUCT(C239:C$425, OFFSET(C$428,0, 0, COUNT($B$225:$B$425) - $B646, 1))</f>
        <v>5.0582243033184086E-4</v>
      </c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</row>
    <row r="647" spans="2:19">
      <c r="B647" s="25">
        <v>15</v>
      </c>
      <c r="C647" s="9">
        <f ca="1">SUMPRODUCT(C240:C$425, OFFSET(C$428,0, 0, COUNT($B$225:$B$425) - $B647, 1))</f>
        <v>1.8620754391401322E-3</v>
      </c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</row>
    <row r="648" spans="2:19">
      <c r="B648" s="25">
        <v>16</v>
      </c>
      <c r="C648" s="9">
        <f ca="1">SUMPRODUCT(C241:C$425, OFFSET(C$428,0, 0, COUNT($B$225:$B$425) - $B648, 1))</f>
        <v>3.2183284479484235E-3</v>
      </c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</row>
    <row r="649" spans="2:19">
      <c r="B649" s="25">
        <v>17</v>
      </c>
      <c r="C649" s="9">
        <f ca="1">SUMPRODUCT(C242:C$425, OFFSET(C$428,0, 0, COUNT($B$225:$B$425) - $B649, 1))</f>
        <v>4.5745814567567152E-3</v>
      </c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</row>
    <row r="650" spans="2:19">
      <c r="B650" s="25">
        <v>18</v>
      </c>
      <c r="C650" s="9">
        <f ca="1">SUMPRODUCT(C243:C$425, OFFSET(C$428,0, 0, COUNT($B$225:$B$425) - $B650, 1))</f>
        <v>5.9308344655650061E-3</v>
      </c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</row>
    <row r="651" spans="2:19">
      <c r="B651" s="25">
        <v>19</v>
      </c>
      <c r="C651" s="9">
        <f ca="1">SUMPRODUCT(C244:C$425, OFFSET(C$428,0, 0, COUNT($B$225:$B$425) - $B651, 1))</f>
        <v>1.0263945548203361E-2</v>
      </c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</row>
    <row r="652" spans="2:19">
      <c r="B652" s="25">
        <v>20</v>
      </c>
      <c r="C652" s="9">
        <f ca="1">SUMPRODUCT(C245:C$425, OFFSET(C$428,0, 0, COUNT($B$225:$B$425) - $B652, 1))</f>
        <v>2.0361556212106138E-2</v>
      </c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</row>
    <row r="653" spans="2:19">
      <c r="B653" s="25">
        <v>21</v>
      </c>
      <c r="C653" s="9">
        <f ca="1">SUMPRODUCT(C246:C$425, OFFSET(C$428,0, 0, COUNT($B$225:$B$425) - $B653, 1))</f>
        <v>2.7493960994561691E-2</v>
      </c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</row>
    <row r="654" spans="2:19">
      <c r="B654" s="25">
        <v>22</v>
      </c>
      <c r="C654" s="9">
        <f ca="1">SUMPRODUCT(C247:C$425, OFFSET(C$428,0, 0, COUNT($B$225:$B$425) - $B654, 1))</f>
        <v>2.7493960994561691E-2</v>
      </c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</row>
    <row r="655" spans="2:19">
      <c r="B655" s="25">
        <v>23</v>
      </c>
      <c r="C655" s="9">
        <f ca="1">SUMPRODUCT(C248:C$425, OFFSET(C$428,0, 0, COUNT($B$225:$B$425) - $B655, 1))</f>
        <v>2.7493960994561691E-2</v>
      </c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</row>
    <row r="656" spans="2:19">
      <c r="B656" s="25">
        <v>24</v>
      </c>
      <c r="C656" s="9">
        <f ca="1">SUMPRODUCT(C249:C$425, OFFSET(C$428,0, 0, COUNT($B$225:$B$425) - $B656, 1))</f>
        <v>2.7493960994561691E-2</v>
      </c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</row>
    <row r="657" spans="2:19">
      <c r="B657" s="25">
        <v>25</v>
      </c>
      <c r="C657" s="9">
        <f ca="1">SUMPRODUCT(C250:C$425, OFFSET(C$428,0, 0, COUNT($B$225:$B$425) - $B657, 1))</f>
        <v>2.7493960994561691E-2</v>
      </c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</row>
    <row r="658" spans="2:19">
      <c r="B658" s="25">
        <v>26</v>
      </c>
      <c r="C658" s="9">
        <f ca="1">SUMPRODUCT(C251:C$425, OFFSET(C$428,0, 0, COUNT($B$225:$B$425) - $B658, 1))</f>
        <v>2.7493960994561691E-2</v>
      </c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</row>
    <row r="659" spans="2:19">
      <c r="B659" s="25">
        <v>27</v>
      </c>
      <c r="C659" s="9">
        <f ca="1">SUMPRODUCT(C252:C$425, OFFSET(C$428,0, 0, COUNT($B$225:$B$425) - $B659, 1))</f>
        <v>2.7493960994561691E-2</v>
      </c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</row>
    <row r="660" spans="2:19">
      <c r="B660" s="25">
        <v>28</v>
      </c>
      <c r="C660" s="9">
        <f ca="1">SUMPRODUCT(C253:C$425, OFFSET(C$428,0, 0, COUNT($B$225:$B$425) - $B660, 1))</f>
        <v>2.7493960994561691E-2</v>
      </c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</row>
    <row r="661" spans="2:19">
      <c r="B661" s="25">
        <v>29</v>
      </c>
      <c r="C661" s="9">
        <f ca="1">SUMPRODUCT(C254:C$425, OFFSET(C$428,0, 0, COUNT($B$225:$B$425) - $B661, 1))</f>
        <v>2.7493960994561691E-2</v>
      </c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</row>
    <row r="662" spans="2:19">
      <c r="B662" s="25">
        <v>30</v>
      </c>
      <c r="C662" s="9">
        <f ca="1">SUMPRODUCT(C255:C$425, OFFSET(C$428,0, 0, COUNT($B$225:$B$425) - $B662, 1))</f>
        <v>2.7493960994561691E-2</v>
      </c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</row>
    <row r="663" spans="2:19">
      <c r="B663" s="25">
        <v>31</v>
      </c>
      <c r="C663" s="9">
        <f ca="1">SUMPRODUCT(C256:C$425, OFFSET(C$428,0, 0, COUNT($B$225:$B$425) - $B663, 1))</f>
        <v>2.7493960994561691E-2</v>
      </c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</row>
    <row r="664" spans="2:19">
      <c r="B664" s="25">
        <v>32</v>
      </c>
      <c r="C664" s="9">
        <f ca="1">SUMPRODUCT(C257:C$425, OFFSET(C$428,0, 0, COUNT($B$225:$B$425) - $B664, 1))</f>
        <v>2.7493960994561691E-2</v>
      </c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</row>
    <row r="665" spans="2:19">
      <c r="B665" s="25">
        <v>33</v>
      </c>
      <c r="C665" s="9">
        <f ca="1">SUMPRODUCT(C258:C$425, OFFSET(C$428,0, 0, COUNT($B$225:$B$425) - $B665, 1))</f>
        <v>2.7493960994561691E-2</v>
      </c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</row>
    <row r="666" spans="2:19">
      <c r="B666" s="25">
        <v>34</v>
      </c>
      <c r="C666" s="9">
        <f ca="1">SUMPRODUCT(C259:C$425, OFFSET(C$428,0, 0, COUNT($B$225:$B$425) - $B666, 1))</f>
        <v>2.7241182493518513E-2</v>
      </c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</row>
    <row r="667" spans="2:19">
      <c r="B667" s="25">
        <v>35</v>
      </c>
      <c r="C667" s="9">
        <f ca="1">SUMPRODUCT(C260:C$425, OFFSET(C$428,0, 0, COUNT($B$225:$B$425) - $B667, 1))</f>
        <v>2.6850792017805949E-2</v>
      </c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</row>
    <row r="668" spans="2:19">
      <c r="B668" s="25">
        <v>36</v>
      </c>
      <c r="C668" s="9">
        <f ca="1">SUMPRODUCT(C261:C$425, OFFSET(C$428,0, 0, COUNT($B$225:$B$425) - $B668, 1))</f>
        <v>2.6460401542093386E-2</v>
      </c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</row>
    <row r="669" spans="2:19">
      <c r="B669" s="25">
        <v>37</v>
      </c>
      <c r="C669" s="9">
        <f ca="1">SUMPRODUCT(C262:C$425, OFFSET(C$428,0, 0, COUNT($B$225:$B$425) - $B669, 1))</f>
        <v>2.6070011066380822E-2</v>
      </c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</row>
    <row r="670" spans="2:19">
      <c r="B670" s="25">
        <v>38</v>
      </c>
      <c r="C670" s="9">
        <f ca="1">SUMPRODUCT(C263:C$425, OFFSET(C$428,0, 0, COUNT($B$225:$B$425) - $B670, 1))</f>
        <v>2.5679620590668258E-2</v>
      </c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</row>
    <row r="671" spans="2:19">
      <c r="B671" s="25">
        <v>39</v>
      </c>
      <c r="C671" s="9">
        <f ca="1">SUMPRODUCT(C264:C$425, OFFSET(C$428,0, 0, COUNT($B$225:$B$425) - $B671, 1))</f>
        <v>2.3801582125072416E-2</v>
      </c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</row>
    <row r="672" spans="2:19">
      <c r="B672" s="25">
        <v>40</v>
      </c>
      <c r="C672" s="9">
        <f ca="1">SUMPRODUCT(C265:C$425, OFFSET(C$428,0, 0, COUNT($B$225:$B$425) - $B672, 1))</f>
        <v>2.073409158186543E-2</v>
      </c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</row>
    <row r="673" spans="2:19">
      <c r="B673" s="25">
        <v>41</v>
      </c>
      <c r="C673" s="9">
        <f ca="1">SUMPRODUCT(C266:C$425, OFFSET(C$428,0, 0, COUNT($B$225:$B$425) - $B673, 1))</f>
        <v>1.9579965270916627E-2</v>
      </c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</row>
    <row r="674" spans="2:19">
      <c r="B674" s="25">
        <v>42</v>
      </c>
      <c r="C674" s="9">
        <f ca="1">SUMPRODUCT(C267:C$425, OFFSET(C$428,0, 0, COUNT($B$225:$B$425) - $B674, 1))</f>
        <v>1.9579965270916627E-2</v>
      </c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</row>
    <row r="675" spans="2:19">
      <c r="B675" s="25">
        <v>43</v>
      </c>
      <c r="C675" s="9">
        <f ca="1">SUMPRODUCT(C268:C$425, OFFSET(C$428,0, 0, COUNT($B$225:$B$425) - $B675, 1))</f>
        <v>1.9579965270916627E-2</v>
      </c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</row>
    <row r="676" spans="2:19">
      <c r="B676" s="25">
        <v>44</v>
      </c>
      <c r="C676" s="9">
        <f ca="1">SUMPRODUCT(C269:C$425, OFFSET(C$428,0, 0, COUNT($B$225:$B$425) - $B676, 1))</f>
        <v>1.9579965270916627E-2</v>
      </c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</row>
    <row r="677" spans="2:19">
      <c r="B677" s="25">
        <v>45</v>
      </c>
      <c r="C677" s="9">
        <f ca="1">SUMPRODUCT(C270:C$425, OFFSET(C$428,0, 0, COUNT($B$225:$B$425) - $B677, 1))</f>
        <v>1.9579965270916627E-2</v>
      </c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</row>
    <row r="678" spans="2:19">
      <c r="B678" s="25">
        <v>46</v>
      </c>
      <c r="C678" s="9">
        <f ca="1">SUMPRODUCT(C271:C$425, OFFSET(C$428,0, 0, COUNT($B$225:$B$425) - $B678, 1))</f>
        <v>1.9579965270916627E-2</v>
      </c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</row>
    <row r="679" spans="2:19">
      <c r="B679" s="25">
        <v>47</v>
      </c>
      <c r="C679" s="9">
        <f ca="1">SUMPRODUCT(C272:C$425, OFFSET(C$428,0, 0, COUNT($B$225:$B$425) - $B679, 1))</f>
        <v>1.9579965270916627E-2</v>
      </c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</row>
    <row r="680" spans="2:19">
      <c r="B680" s="25">
        <v>48</v>
      </c>
      <c r="C680" s="9">
        <f ca="1">SUMPRODUCT(C273:C$425, OFFSET(C$428,0, 0, COUNT($B$225:$B$425) - $B680, 1))</f>
        <v>1.9579965270916627E-2</v>
      </c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</row>
    <row r="681" spans="2:19">
      <c r="B681" s="25">
        <v>49</v>
      </c>
      <c r="C681" s="9">
        <f ca="1">SUMPRODUCT(C274:C$425, OFFSET(C$428,0, 0, COUNT($B$225:$B$425) - $B681, 1))</f>
        <v>1.9579965270916627E-2</v>
      </c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</row>
    <row r="682" spans="2:19">
      <c r="B682" s="25">
        <v>50</v>
      </c>
      <c r="C682" s="9">
        <f ca="1">SUMPRODUCT(C275:C$425, OFFSET(C$428,0, 0, COUNT($B$225:$B$425) - $B682, 1))</f>
        <v>1.9579965270916627E-2</v>
      </c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</row>
    <row r="683" spans="2:19">
      <c r="B683" s="25">
        <v>51</v>
      </c>
      <c r="C683" s="9">
        <f ca="1">SUMPRODUCT(C276:C$425, OFFSET(C$428,0, 0, COUNT($B$225:$B$425) - $B683, 1))</f>
        <v>1.9579965270916627E-2</v>
      </c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</row>
    <row r="684" spans="2:19">
      <c r="B684" s="25">
        <v>52</v>
      </c>
      <c r="C684" s="9">
        <f ca="1">SUMPRODUCT(C277:C$425, OFFSET(C$428,0, 0, COUNT($B$225:$B$425) - $B684, 1))</f>
        <v>1.9579965270916627E-2</v>
      </c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</row>
    <row r="685" spans="2:19">
      <c r="B685" s="25">
        <v>53</v>
      </c>
      <c r="C685" s="9">
        <f ca="1">SUMPRODUCT(C278:C$425, OFFSET(C$428,0, 0, COUNT($B$225:$B$425) - $B685, 1))</f>
        <v>1.9579965270916627E-2</v>
      </c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</row>
    <row r="686" spans="2:19">
      <c r="B686" s="25">
        <v>54</v>
      </c>
      <c r="C686" s="9">
        <f ca="1">SUMPRODUCT(C279:C$425, OFFSET(C$428,0, 0, COUNT($B$225:$B$425) - $B686, 1))</f>
        <v>1.9579965270916627E-2</v>
      </c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</row>
    <row r="687" spans="2:19">
      <c r="B687" s="25">
        <v>55</v>
      </c>
      <c r="C687" s="9">
        <f ca="1">SUMPRODUCT(C280:C$425, OFFSET(C$428,0, 0, COUNT($B$225:$B$425) - $B687, 1))</f>
        <v>1.9579965270916627E-2</v>
      </c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</row>
    <row r="688" spans="2:19">
      <c r="B688" s="25">
        <v>56</v>
      </c>
      <c r="C688" s="9">
        <f ca="1">SUMPRODUCT(C281:C$425, OFFSET(C$428,0, 0, COUNT($B$225:$B$425) - $B688, 1))</f>
        <v>1.9579965270916627E-2</v>
      </c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</row>
    <row r="689" spans="2:19">
      <c r="B689" s="25">
        <v>57</v>
      </c>
      <c r="C689" s="9">
        <f ca="1">SUMPRODUCT(C282:C$425, OFFSET(C$428,0, 0, COUNT($B$225:$B$425) - $B689, 1))</f>
        <v>1.9316146819019622E-2</v>
      </c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</row>
    <row r="690" spans="2:19">
      <c r="B690" s="25">
        <v>58</v>
      </c>
      <c r="C690" s="9">
        <f ca="1">SUMPRODUCT(C283:C$425, OFFSET(C$428,0, 0, COUNT($B$225:$B$425) - $B690, 1))</f>
        <v>1.8350284285923894E-2</v>
      </c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</row>
    <row r="691" spans="2:19">
      <c r="B691" s="25">
        <v>59</v>
      </c>
      <c r="C691" s="9">
        <f ca="1">SUMPRODUCT(C284:C$425, OFFSET(C$428,0, 0, COUNT($B$225:$B$425) - $B691, 1))</f>
        <v>1.7384421752828165E-2</v>
      </c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</row>
    <row r="692" spans="2:19">
      <c r="B692" s="25">
        <v>60</v>
      </c>
      <c r="C692" s="9">
        <f ca="1">SUMPRODUCT(C285:C$425, OFFSET(C$428,0, 0, COUNT($B$225:$B$425) - $B692, 1))</f>
        <v>1.6418559219732436E-2</v>
      </c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</row>
    <row r="693" spans="2:19">
      <c r="B693" s="25">
        <v>61</v>
      </c>
      <c r="C693" s="9">
        <f ca="1">SUMPRODUCT(C286:C$425, OFFSET(C$428,0, 0, COUNT($B$225:$B$425) - $B693, 1))</f>
        <v>1.5452696686636708E-2</v>
      </c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</row>
    <row r="694" spans="2:19">
      <c r="B694" s="25">
        <v>62</v>
      </c>
      <c r="C694" s="9">
        <f ca="1">SUMPRODUCT(C287:C$425, OFFSET(C$428,0, 0, COUNT($B$225:$B$425) - $B694, 1))</f>
        <v>1.2934214021531949E-2</v>
      </c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</row>
    <row r="695" spans="2:19">
      <c r="B695" s="25">
        <v>63</v>
      </c>
      <c r="C695" s="9">
        <f ca="1">SUMPRODUCT(C288:C$425, OFFSET(C$428,0, 0, COUNT($B$225:$B$425) - $B695, 1))</f>
        <v>5.8879145329027568E-3</v>
      </c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</row>
    <row r="696" spans="2:19">
      <c r="B696" s="25">
        <v>64</v>
      </c>
      <c r="C696" s="9">
        <f ca="1">SUMPRODUCT(C289:C$425, OFFSET(C$428,0, 0, COUNT($B$225:$B$425) - $B696, 1))</f>
        <v>0</v>
      </c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</row>
    <row r="697" spans="2:19">
      <c r="B697" s="25">
        <v>65</v>
      </c>
      <c r="C697" s="9">
        <f ca="1">SUMPRODUCT(C290:C$425, OFFSET(C$428,0, 0, COUNT($B$225:$B$425) - $B697, 1))</f>
        <v>0</v>
      </c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</row>
    <row r="698" spans="2:19">
      <c r="B698" s="25">
        <v>66</v>
      </c>
      <c r="C698" s="9">
        <f ca="1">SUMPRODUCT(C291:C$425, OFFSET(C$428,0, 0, COUNT($B$225:$B$425) - $B698, 1))</f>
        <v>0</v>
      </c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</row>
    <row r="699" spans="2:19">
      <c r="B699" s="25">
        <v>67</v>
      </c>
      <c r="C699" s="9">
        <f ca="1">SUMPRODUCT(C292:C$425, OFFSET(C$428,0, 0, COUNT($B$225:$B$425) - $B699, 1))</f>
        <v>0</v>
      </c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</row>
    <row r="700" spans="2:19">
      <c r="B700" s="25">
        <v>68</v>
      </c>
      <c r="C700" s="9">
        <f ca="1">SUMPRODUCT(C293:C$425, OFFSET(C$428,0, 0, COUNT($B$225:$B$425) - $B700, 1))</f>
        <v>0</v>
      </c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</row>
    <row r="701" spans="2:19">
      <c r="B701" s="25">
        <v>69</v>
      </c>
      <c r="C701" s="9">
        <f ca="1">SUMPRODUCT(C294:C$425, OFFSET(C$428,0, 0, COUNT($B$225:$B$425) - $B701, 1))</f>
        <v>0</v>
      </c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</row>
    <row r="702" spans="2:19">
      <c r="B702" s="25">
        <v>70</v>
      </c>
      <c r="C702" s="9">
        <f ca="1">SUMPRODUCT(C295:C$425, OFFSET(C$428,0, 0, COUNT($B$225:$B$425) - $B702, 1))</f>
        <v>0</v>
      </c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</row>
    <row r="703" spans="2:19">
      <c r="B703" s="25">
        <v>71</v>
      </c>
      <c r="C703" s="9">
        <f ca="1">SUMPRODUCT(C296:C$425, OFFSET(C$428,0, 0, COUNT($B$225:$B$425) - $B703, 1))</f>
        <v>0</v>
      </c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</row>
    <row r="704" spans="2:19">
      <c r="B704" s="25">
        <v>72</v>
      </c>
      <c r="C704" s="9">
        <f ca="1">SUMPRODUCT(C297:C$425, OFFSET(C$428,0, 0, COUNT($B$225:$B$425) - $B704, 1))</f>
        <v>0</v>
      </c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</row>
    <row r="705" spans="2:19">
      <c r="B705" s="25">
        <v>73</v>
      </c>
      <c r="C705" s="9">
        <f ca="1">SUMPRODUCT(C298:C$425, OFFSET(C$428,0, 0, COUNT($B$225:$B$425) - $B705, 1))</f>
        <v>0</v>
      </c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</row>
    <row r="706" spans="2:19">
      <c r="B706" s="25">
        <v>74</v>
      </c>
      <c r="C706" s="9">
        <f ca="1">SUMPRODUCT(C299:C$425, OFFSET(C$428,0, 0, COUNT($B$225:$B$425) - $B706, 1))</f>
        <v>0</v>
      </c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</row>
    <row r="707" spans="2:19">
      <c r="B707" s="25">
        <v>75</v>
      </c>
      <c r="C707" s="9">
        <f ca="1">SUMPRODUCT(C300:C$425, OFFSET(C$428,0, 0, COUNT($B$225:$B$425) - $B707, 1))</f>
        <v>0</v>
      </c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</row>
    <row r="708" spans="2:19">
      <c r="B708" s="25">
        <v>76</v>
      </c>
      <c r="C708" s="9">
        <f ca="1">SUMPRODUCT(C301:C$425, OFFSET(C$428,0, 0, COUNT($B$225:$B$425) - $B708, 1))</f>
        <v>0</v>
      </c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</row>
    <row r="709" spans="2:19">
      <c r="B709" s="25">
        <v>77</v>
      </c>
      <c r="C709" s="9">
        <f ca="1">SUMPRODUCT(C302:C$425, OFFSET(C$428,0, 0, COUNT($B$225:$B$425) - $B709, 1))</f>
        <v>0</v>
      </c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</row>
    <row r="710" spans="2:19">
      <c r="B710" s="25">
        <v>78</v>
      </c>
      <c r="C710" s="9">
        <f ca="1">SUMPRODUCT(C303:C$425, OFFSET(C$428,0, 0, COUNT($B$225:$B$425) - $B710, 1))</f>
        <v>0</v>
      </c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</row>
    <row r="711" spans="2:19">
      <c r="B711" s="25">
        <v>79</v>
      </c>
      <c r="C711" s="9">
        <f ca="1">SUMPRODUCT(C304:C$425, OFFSET(C$428,0, 0, COUNT($B$225:$B$425) - $B711, 1))</f>
        <v>0</v>
      </c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</row>
    <row r="712" spans="2:19">
      <c r="B712" s="25">
        <v>80</v>
      </c>
      <c r="C712" s="9">
        <f ca="1">SUMPRODUCT(C305:C$425, OFFSET(C$428,0, 0, COUNT($B$225:$B$425) - $B712, 1))</f>
        <v>0</v>
      </c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</row>
    <row r="713" spans="2:19">
      <c r="B713" s="25">
        <v>81</v>
      </c>
      <c r="C713" s="9">
        <f ca="1">SUMPRODUCT(C306:C$425, OFFSET(C$428,0, 0, COUNT($B$225:$B$425) - $B713, 1))</f>
        <v>0</v>
      </c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</row>
    <row r="714" spans="2:19">
      <c r="B714" s="25">
        <v>82</v>
      </c>
      <c r="C714" s="9">
        <f ca="1">SUMPRODUCT(C307:C$425, OFFSET(C$428,0, 0, COUNT($B$225:$B$425) - $B714, 1))</f>
        <v>0</v>
      </c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</row>
    <row r="715" spans="2:19">
      <c r="B715" s="25">
        <v>83</v>
      </c>
      <c r="C715" s="9">
        <f ca="1">SUMPRODUCT(C308:C$425, OFFSET(C$428,0, 0, COUNT($B$225:$B$425) - $B715, 1))</f>
        <v>0</v>
      </c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</row>
    <row r="716" spans="2:19">
      <c r="B716" s="25">
        <v>84</v>
      </c>
      <c r="C716" s="9">
        <f ca="1">SUMPRODUCT(C309:C$425, OFFSET(C$428,0, 0, COUNT($B$225:$B$425) - $B716, 1))</f>
        <v>0</v>
      </c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</row>
    <row r="717" spans="2:19">
      <c r="B717" s="25">
        <v>85</v>
      </c>
      <c r="C717" s="9">
        <f ca="1">SUMPRODUCT(C310:C$425, OFFSET(C$428,0, 0, COUNT($B$225:$B$425) - $B717, 1))</f>
        <v>0</v>
      </c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</row>
    <row r="718" spans="2:19">
      <c r="B718" s="25">
        <v>86</v>
      </c>
      <c r="C718" s="9">
        <f ca="1">SUMPRODUCT(C311:C$425, OFFSET(C$428,0, 0, COUNT($B$225:$B$425) - $B718, 1))</f>
        <v>0</v>
      </c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</row>
    <row r="719" spans="2:19">
      <c r="B719" s="25">
        <v>87</v>
      </c>
      <c r="C719" s="9">
        <f ca="1">SUMPRODUCT(C312:C$425, OFFSET(C$428,0, 0, COUNT($B$225:$B$425) - $B719, 1))</f>
        <v>0</v>
      </c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</row>
    <row r="720" spans="2:19">
      <c r="B720" s="25">
        <v>88</v>
      </c>
      <c r="C720" s="9">
        <f ca="1">SUMPRODUCT(C313:C$425, OFFSET(C$428,0, 0, COUNT($B$225:$B$425) - $B720, 1))</f>
        <v>0</v>
      </c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</row>
    <row r="721" spans="2:19">
      <c r="B721" s="25">
        <v>89</v>
      </c>
      <c r="C721" s="9">
        <f ca="1">SUMPRODUCT(C314:C$425, OFFSET(C$428,0, 0, COUNT($B$225:$B$425) - $B721, 1))</f>
        <v>0</v>
      </c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</row>
    <row r="722" spans="2:19">
      <c r="B722" s="25">
        <v>90</v>
      </c>
      <c r="C722" s="9">
        <f ca="1">SUMPRODUCT(C315:C$425, OFFSET(C$428,0, 0, COUNT($B$225:$B$425) - $B722, 1))</f>
        <v>0</v>
      </c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</row>
    <row r="723" spans="2:19">
      <c r="B723" s="25">
        <v>91</v>
      </c>
      <c r="C723" s="9">
        <f ca="1">SUMPRODUCT(C316:C$425, OFFSET(C$428,0, 0, COUNT($B$225:$B$425) - $B723, 1))</f>
        <v>0</v>
      </c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</row>
    <row r="724" spans="2:19">
      <c r="B724" s="25">
        <v>92</v>
      </c>
      <c r="C724" s="9">
        <f ca="1">SUMPRODUCT(C317:C$425, OFFSET(C$428,0, 0, COUNT($B$225:$B$425) - $B724, 1))</f>
        <v>0</v>
      </c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</row>
    <row r="725" spans="2:19">
      <c r="B725" s="25">
        <v>93</v>
      </c>
      <c r="C725" s="9">
        <f ca="1">SUMPRODUCT(C318:C$425, OFFSET(C$428,0, 0, COUNT($B$225:$B$425) - $B725, 1))</f>
        <v>0</v>
      </c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</row>
    <row r="726" spans="2:19">
      <c r="B726" s="25">
        <v>94</v>
      </c>
      <c r="C726" s="9">
        <f ca="1">SUMPRODUCT(C319:C$425, OFFSET(C$428,0, 0, COUNT($B$225:$B$425) - $B726, 1))</f>
        <v>0</v>
      </c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</row>
    <row r="727" spans="2:19">
      <c r="B727" s="25">
        <v>95</v>
      </c>
      <c r="C727" s="9">
        <f ca="1">SUMPRODUCT(C320:C$425, OFFSET(C$428,0, 0, COUNT($B$225:$B$425) - $B727, 1))</f>
        <v>0</v>
      </c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</row>
    <row r="728" spans="2:19">
      <c r="B728" s="25">
        <v>96</v>
      </c>
      <c r="C728" s="9">
        <f ca="1">SUMPRODUCT(C321:C$425, OFFSET(C$428,0, 0, COUNT($B$225:$B$425) - $B728, 1))</f>
        <v>0</v>
      </c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</row>
    <row r="729" spans="2:19">
      <c r="B729" s="25">
        <v>97</v>
      </c>
      <c r="C729" s="9">
        <f ca="1">SUMPRODUCT(C322:C$425, OFFSET(C$428,0, 0, COUNT($B$225:$B$425) - $B729, 1))</f>
        <v>0</v>
      </c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</row>
    <row r="730" spans="2:19">
      <c r="B730" s="25">
        <v>98</v>
      </c>
      <c r="C730" s="9">
        <f ca="1">SUMPRODUCT(C323:C$425, OFFSET(C$428,0, 0, COUNT($B$225:$B$425) - $B730, 1))</f>
        <v>0</v>
      </c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</row>
    <row r="731" spans="2:19">
      <c r="B731" s="25">
        <v>99</v>
      </c>
      <c r="C731" s="9">
        <f ca="1">SUMPRODUCT(C324:C$425, OFFSET(C$428,0, 0, COUNT($B$225:$B$425) - $B731, 1))</f>
        <v>0</v>
      </c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</row>
    <row r="732" spans="2:19">
      <c r="B732" s="25">
        <v>100</v>
      </c>
      <c r="C732" s="9">
        <f ca="1">SUMPRODUCT(C325:C$425, OFFSET(C$428,0, 0, COUNT($B$225:$B$425) - $B732, 1))</f>
        <v>0</v>
      </c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</row>
    <row r="733" spans="2:19">
      <c r="B733" s="25">
        <v>101</v>
      </c>
      <c r="C733" s="9">
        <f ca="1">SUMPRODUCT(C326:C$425, OFFSET(C$428,0, 0, COUNT($B$225:$B$425) - $B733, 1))</f>
        <v>0</v>
      </c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</row>
    <row r="734" spans="2:19">
      <c r="B734" s="25">
        <v>102</v>
      </c>
      <c r="C734" s="9">
        <f ca="1">SUMPRODUCT(C327:C$425, OFFSET(C$428,0, 0, COUNT($B$225:$B$425) - $B734, 1))</f>
        <v>0</v>
      </c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</row>
    <row r="735" spans="2:19">
      <c r="B735" s="25">
        <v>103</v>
      </c>
      <c r="C735" s="9">
        <f ca="1">SUMPRODUCT(C328:C$425, OFFSET(C$428,0, 0, COUNT($B$225:$B$425) - $B735, 1))</f>
        <v>0</v>
      </c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</row>
    <row r="736" spans="2:19">
      <c r="B736" s="25">
        <v>104</v>
      </c>
      <c r="C736" s="9">
        <f ca="1">SUMPRODUCT(C329:C$425, OFFSET(C$428,0, 0, COUNT($B$225:$B$425) - $B736, 1))</f>
        <v>0</v>
      </c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</row>
    <row r="737" spans="2:19">
      <c r="B737" s="25">
        <v>105</v>
      </c>
      <c r="C737" s="9">
        <f ca="1">SUMPRODUCT(C330:C$425, OFFSET(C$428,0, 0, COUNT($B$225:$B$425) - $B737, 1))</f>
        <v>0</v>
      </c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</row>
    <row r="738" spans="2:19">
      <c r="B738" s="25">
        <v>106</v>
      </c>
      <c r="C738" s="9">
        <f ca="1">SUMPRODUCT(C331:C$425, OFFSET(C$428,0, 0, COUNT($B$225:$B$425) - $B738, 1))</f>
        <v>0</v>
      </c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</row>
    <row r="739" spans="2:19">
      <c r="B739" s="25">
        <v>107</v>
      </c>
      <c r="C739" s="9">
        <f ca="1">SUMPRODUCT(C332:C$425, OFFSET(C$428,0, 0, COUNT($B$225:$B$425) - $B739, 1))</f>
        <v>0</v>
      </c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</row>
    <row r="740" spans="2:19">
      <c r="B740" s="25">
        <v>108</v>
      </c>
      <c r="C740" s="9">
        <f ca="1">SUMPRODUCT(C333:C$425, OFFSET(C$428,0, 0, COUNT($B$225:$B$425) - $B740, 1))</f>
        <v>0</v>
      </c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</row>
    <row r="741" spans="2:19">
      <c r="B741" s="25">
        <v>109</v>
      </c>
      <c r="C741" s="9">
        <f ca="1">SUMPRODUCT(C334:C$425, OFFSET(C$428,0, 0, COUNT($B$225:$B$425) - $B741, 1))</f>
        <v>0</v>
      </c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</row>
    <row r="742" spans="2:19">
      <c r="B742" s="25">
        <v>110</v>
      </c>
      <c r="C742" s="9">
        <f ca="1">SUMPRODUCT(C335:C$425, OFFSET(C$428,0, 0, COUNT($B$225:$B$425) - $B742, 1))</f>
        <v>0</v>
      </c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</row>
    <row r="743" spans="2:19">
      <c r="B743" s="25">
        <v>111</v>
      </c>
      <c r="C743" s="9">
        <f ca="1">SUMPRODUCT(C336:C$425, OFFSET(C$428,0, 0, COUNT($B$225:$B$425) - $B743, 1))</f>
        <v>0</v>
      </c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</row>
    <row r="744" spans="2:19">
      <c r="B744" s="25">
        <v>112</v>
      </c>
      <c r="C744" s="9">
        <f ca="1">SUMPRODUCT(C337:C$425, OFFSET(C$428,0, 0, COUNT($B$225:$B$425) - $B744, 1))</f>
        <v>0</v>
      </c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</row>
    <row r="745" spans="2:19">
      <c r="B745" s="25">
        <v>113</v>
      </c>
      <c r="C745" s="9">
        <f ca="1">SUMPRODUCT(C338:C$425, OFFSET(C$428,0, 0, COUNT($B$225:$B$425) - $B745, 1))</f>
        <v>0</v>
      </c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</row>
    <row r="746" spans="2:19">
      <c r="B746" s="25">
        <v>114</v>
      </c>
      <c r="C746" s="9">
        <f ca="1">SUMPRODUCT(C339:C$425, OFFSET(C$428,0, 0, COUNT($B$225:$B$425) - $B746, 1))</f>
        <v>0</v>
      </c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</row>
    <row r="747" spans="2:19">
      <c r="B747" s="25">
        <v>115</v>
      </c>
      <c r="C747" s="9">
        <f ca="1">SUMPRODUCT(C340:C$425, OFFSET(C$428,0, 0, COUNT($B$225:$B$425) - $B747, 1))</f>
        <v>0</v>
      </c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</row>
    <row r="748" spans="2:19">
      <c r="B748" s="25">
        <v>116</v>
      </c>
      <c r="C748" s="9">
        <f ca="1">SUMPRODUCT(C341:C$425, OFFSET(C$428,0, 0, COUNT($B$225:$B$425) - $B748, 1))</f>
        <v>0</v>
      </c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</row>
    <row r="749" spans="2:19">
      <c r="B749" s="25">
        <v>117</v>
      </c>
      <c r="C749" s="9">
        <f ca="1">SUMPRODUCT(C342:C$425, OFFSET(C$428,0, 0, COUNT($B$225:$B$425) - $B749, 1))</f>
        <v>0</v>
      </c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</row>
    <row r="750" spans="2:19">
      <c r="B750" s="25">
        <v>118</v>
      </c>
      <c r="C750" s="9">
        <f ca="1">SUMPRODUCT(C343:C$425, OFFSET(C$428,0, 0, COUNT($B$225:$B$425) - $B750, 1))</f>
        <v>0</v>
      </c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</row>
    <row r="751" spans="2:19">
      <c r="B751" s="25">
        <v>119</v>
      </c>
      <c r="C751" s="9">
        <f ca="1">SUMPRODUCT(C344:C$425, OFFSET(C$428,0, 0, COUNT($B$225:$B$425) - $B751, 1))</f>
        <v>0</v>
      </c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</row>
    <row r="752" spans="2:19">
      <c r="B752" s="25">
        <v>120</v>
      </c>
      <c r="C752" s="9">
        <f ca="1">SUMPRODUCT(C345:C$425, OFFSET(C$428,0, 0, COUNT($B$225:$B$425) - $B752, 1))</f>
        <v>0</v>
      </c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</row>
    <row r="753" spans="2:19">
      <c r="B753" s="25">
        <v>121</v>
      </c>
      <c r="C753" s="9">
        <f ca="1">SUMPRODUCT(C346:C$425, OFFSET(C$428,0, 0, COUNT($B$225:$B$425) - $B753, 1))</f>
        <v>0</v>
      </c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</row>
    <row r="754" spans="2:19">
      <c r="B754" s="25">
        <v>122</v>
      </c>
      <c r="C754" s="9">
        <f ca="1">SUMPRODUCT(C347:C$425, OFFSET(C$428,0, 0, COUNT($B$225:$B$425) - $B754, 1))</f>
        <v>0</v>
      </c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</row>
    <row r="755" spans="2:19">
      <c r="B755" s="25">
        <v>123</v>
      </c>
      <c r="C755" s="9">
        <f ca="1">SUMPRODUCT(C348:C$425, OFFSET(C$428,0, 0, COUNT($B$225:$B$425) - $B755, 1))</f>
        <v>0</v>
      </c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</row>
    <row r="756" spans="2:19">
      <c r="B756" s="25">
        <v>124</v>
      </c>
      <c r="C756" s="9">
        <f ca="1">SUMPRODUCT(C349:C$425, OFFSET(C$428,0, 0, COUNT($B$225:$B$425) - $B756, 1))</f>
        <v>0</v>
      </c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</row>
    <row r="757" spans="2:19">
      <c r="B757" s="25">
        <v>125</v>
      </c>
      <c r="C757" s="9">
        <f ca="1">SUMPRODUCT(C350:C$425, OFFSET(C$428,0, 0, COUNT($B$225:$B$425) - $B757, 1))</f>
        <v>0</v>
      </c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</row>
    <row r="758" spans="2:19">
      <c r="B758" s="25">
        <v>126</v>
      </c>
      <c r="C758" s="9">
        <f ca="1">SUMPRODUCT(C351:C$425, OFFSET(C$428,0, 0, COUNT($B$225:$B$425) - $B758, 1))</f>
        <v>0</v>
      </c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</row>
    <row r="759" spans="2:19">
      <c r="B759" s="25">
        <v>127</v>
      </c>
      <c r="C759" s="9">
        <f ca="1">SUMPRODUCT(C352:C$425, OFFSET(C$428,0, 0, COUNT($B$225:$B$425) - $B759, 1))</f>
        <v>0</v>
      </c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</row>
    <row r="760" spans="2:19">
      <c r="B760" s="25">
        <v>128</v>
      </c>
      <c r="C760" s="9">
        <f ca="1">SUMPRODUCT(C353:C$425, OFFSET(C$428,0, 0, COUNT($B$225:$B$425) - $B760, 1))</f>
        <v>0</v>
      </c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</row>
    <row r="761" spans="2:19">
      <c r="B761" s="25">
        <v>129</v>
      </c>
      <c r="C761" s="9">
        <f ca="1">SUMPRODUCT(C354:C$425, OFFSET(C$428,0, 0, COUNT($B$225:$B$425) - $B761, 1))</f>
        <v>0</v>
      </c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</row>
    <row r="762" spans="2:19">
      <c r="B762" s="25">
        <v>130</v>
      </c>
      <c r="C762" s="9">
        <f ca="1">SUMPRODUCT(C355:C$425, OFFSET(C$428,0, 0, COUNT($B$225:$B$425) - $B762, 1))</f>
        <v>0</v>
      </c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</row>
    <row r="763" spans="2:19">
      <c r="B763" s="25">
        <v>131</v>
      </c>
      <c r="C763" s="9">
        <f ca="1">SUMPRODUCT(C356:C$425, OFFSET(C$428,0, 0, COUNT($B$225:$B$425) - $B763, 1))</f>
        <v>0</v>
      </c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</row>
    <row r="764" spans="2:19">
      <c r="B764" s="25">
        <v>132</v>
      </c>
      <c r="C764" s="9">
        <f ca="1">SUMPRODUCT(C357:C$425, OFFSET(C$428,0, 0, COUNT($B$225:$B$425) - $B764, 1))</f>
        <v>0</v>
      </c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</row>
    <row r="765" spans="2:19">
      <c r="B765" s="25">
        <v>133</v>
      </c>
      <c r="C765" s="9">
        <f ca="1">SUMPRODUCT(C358:C$425, OFFSET(C$428,0, 0, COUNT($B$225:$B$425) - $B765, 1))</f>
        <v>0</v>
      </c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</row>
    <row r="766" spans="2:19">
      <c r="B766" s="25">
        <v>134</v>
      </c>
      <c r="C766" s="9">
        <f ca="1">SUMPRODUCT(C359:C$425, OFFSET(C$428,0, 0, COUNT($B$225:$B$425) - $B766, 1))</f>
        <v>0</v>
      </c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</row>
    <row r="767" spans="2:19">
      <c r="B767" s="25">
        <v>135</v>
      </c>
      <c r="C767" s="9">
        <f ca="1">SUMPRODUCT(C360:C$425, OFFSET(C$428,0, 0, COUNT($B$225:$B$425) - $B767, 1))</f>
        <v>0</v>
      </c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</row>
    <row r="768" spans="2:19">
      <c r="B768" s="25">
        <v>136</v>
      </c>
      <c r="C768" s="9">
        <f ca="1">SUMPRODUCT(C361:C$425, OFFSET(C$428,0, 0, COUNT($B$225:$B$425) - $B768, 1))</f>
        <v>0</v>
      </c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</row>
    <row r="769" spans="2:19">
      <c r="B769" s="25">
        <v>137</v>
      </c>
      <c r="C769" s="9">
        <f ca="1">SUMPRODUCT(C362:C$425, OFFSET(C$428,0, 0, COUNT($B$225:$B$425) - $B769, 1))</f>
        <v>0</v>
      </c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</row>
    <row r="770" spans="2:19">
      <c r="B770" s="25">
        <v>138</v>
      </c>
      <c r="C770" s="9">
        <f ca="1">SUMPRODUCT(C363:C$425, OFFSET(C$428,0, 0, COUNT($B$225:$B$425) - $B770, 1))</f>
        <v>0</v>
      </c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</row>
    <row r="771" spans="2:19">
      <c r="B771" s="25">
        <v>139</v>
      </c>
      <c r="C771" s="9">
        <f ca="1">SUMPRODUCT(C364:C$425, OFFSET(C$428,0, 0, COUNT($B$225:$B$425) - $B771, 1))</f>
        <v>0</v>
      </c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</row>
    <row r="772" spans="2:19">
      <c r="B772" s="25">
        <v>140</v>
      </c>
      <c r="C772" s="9">
        <f ca="1">SUMPRODUCT(C365:C$425, OFFSET(C$428,0, 0, COUNT($B$225:$B$425) - $B772, 1))</f>
        <v>0</v>
      </c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</row>
    <row r="773" spans="2:19">
      <c r="B773" s="25">
        <v>141</v>
      </c>
      <c r="C773" s="9">
        <f ca="1">SUMPRODUCT(C366:C$425, OFFSET(C$428,0, 0, COUNT($B$225:$B$425) - $B773, 1))</f>
        <v>0</v>
      </c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</row>
    <row r="774" spans="2:19">
      <c r="B774" s="25">
        <v>142</v>
      </c>
      <c r="C774" s="9">
        <f ca="1">SUMPRODUCT(C367:C$425, OFFSET(C$428,0, 0, COUNT($B$225:$B$425) - $B774, 1))</f>
        <v>0</v>
      </c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</row>
    <row r="775" spans="2:19">
      <c r="B775" s="25">
        <v>143</v>
      </c>
      <c r="C775" s="9">
        <f ca="1">SUMPRODUCT(C368:C$425, OFFSET(C$428,0, 0, COUNT($B$225:$B$425) - $B775, 1))</f>
        <v>0</v>
      </c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</row>
    <row r="776" spans="2:19">
      <c r="B776" s="25">
        <v>144</v>
      </c>
      <c r="C776" s="9">
        <f ca="1">SUMPRODUCT(C369:C$425, OFFSET(C$428,0, 0, COUNT($B$225:$B$425) - $B776, 1))</f>
        <v>0</v>
      </c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</row>
    <row r="777" spans="2:19">
      <c r="B777" s="25">
        <v>145</v>
      </c>
      <c r="C777" s="9">
        <f ca="1">SUMPRODUCT(C370:C$425, OFFSET(C$428,0, 0, COUNT($B$225:$B$425) - $B777, 1))</f>
        <v>0</v>
      </c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</row>
    <row r="778" spans="2:19">
      <c r="B778" s="25">
        <v>146</v>
      </c>
      <c r="C778" s="9">
        <f ca="1">SUMPRODUCT(C371:C$425, OFFSET(C$428,0, 0, COUNT($B$225:$B$425) - $B778, 1))</f>
        <v>0</v>
      </c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</row>
    <row r="779" spans="2:19">
      <c r="B779" s="25">
        <v>147</v>
      </c>
      <c r="C779" s="9">
        <f ca="1">SUMPRODUCT(C372:C$425, OFFSET(C$428,0, 0, COUNT($B$225:$B$425) - $B779, 1))</f>
        <v>0</v>
      </c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</row>
    <row r="780" spans="2:19">
      <c r="B780" s="25">
        <v>148</v>
      </c>
      <c r="C780" s="9">
        <f ca="1">SUMPRODUCT(C373:C$425, OFFSET(C$428,0, 0, COUNT($B$225:$B$425) - $B780, 1))</f>
        <v>0</v>
      </c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</row>
    <row r="781" spans="2:19">
      <c r="B781" s="25">
        <v>149</v>
      </c>
      <c r="C781" s="9">
        <f ca="1">SUMPRODUCT(C374:C$425, OFFSET(C$428,0, 0, COUNT($B$225:$B$425) - $B781, 1))</f>
        <v>0</v>
      </c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</row>
    <row r="782" spans="2:19">
      <c r="B782" s="25">
        <v>150</v>
      </c>
      <c r="C782" s="9">
        <f ca="1">SUMPRODUCT(C375:C$425, OFFSET(C$428,0, 0, COUNT($B$225:$B$425) - $B782, 1))</f>
        <v>0</v>
      </c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</row>
    <row r="783" spans="2:19">
      <c r="B783" s="25">
        <v>151</v>
      </c>
      <c r="C783" s="9">
        <f ca="1">SUMPRODUCT(C376:C$425, OFFSET(C$428,0, 0, COUNT($B$225:$B$425) - $B783, 1))</f>
        <v>0</v>
      </c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</row>
    <row r="784" spans="2:19">
      <c r="B784" s="25">
        <v>152</v>
      </c>
      <c r="C784" s="9">
        <f ca="1">SUMPRODUCT(C377:C$425, OFFSET(C$428,0, 0, COUNT($B$225:$B$425) - $B784, 1))</f>
        <v>0</v>
      </c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</row>
    <row r="785" spans="2:19">
      <c r="B785" s="25">
        <v>153</v>
      </c>
      <c r="C785" s="9">
        <f ca="1">SUMPRODUCT(C378:C$425, OFFSET(C$428,0, 0, COUNT($B$225:$B$425) - $B785, 1))</f>
        <v>0</v>
      </c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</row>
    <row r="786" spans="2:19">
      <c r="B786" s="25">
        <v>154</v>
      </c>
      <c r="C786" s="9">
        <f ca="1">SUMPRODUCT(C379:C$425, OFFSET(C$428,0, 0, COUNT($B$225:$B$425) - $B786, 1))</f>
        <v>0</v>
      </c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</row>
    <row r="787" spans="2:19">
      <c r="B787" s="25">
        <v>155</v>
      </c>
      <c r="C787" s="9">
        <f ca="1">SUMPRODUCT(C380:C$425, OFFSET(C$428,0, 0, COUNT($B$225:$B$425) - $B787, 1))</f>
        <v>0</v>
      </c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</row>
    <row r="788" spans="2:19">
      <c r="B788" s="25">
        <v>156</v>
      </c>
      <c r="C788" s="9">
        <f ca="1">SUMPRODUCT(C381:C$425, OFFSET(C$428,0, 0, COUNT($B$225:$B$425) - $B788, 1))</f>
        <v>0</v>
      </c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</row>
    <row r="789" spans="2:19">
      <c r="B789" s="25">
        <v>157</v>
      </c>
      <c r="C789" s="9">
        <f ca="1">SUMPRODUCT(C382:C$425, OFFSET(C$428,0, 0, COUNT($B$225:$B$425) - $B789, 1))</f>
        <v>0</v>
      </c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</row>
    <row r="790" spans="2:19">
      <c r="B790" s="25">
        <v>158</v>
      </c>
      <c r="C790" s="9">
        <f ca="1">SUMPRODUCT(C383:C$425, OFFSET(C$428,0, 0, COUNT($B$225:$B$425) - $B790, 1))</f>
        <v>0</v>
      </c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</row>
    <row r="791" spans="2:19">
      <c r="B791" s="25">
        <v>159</v>
      </c>
      <c r="C791" s="9">
        <f ca="1">SUMPRODUCT(C384:C$425, OFFSET(C$428,0, 0, COUNT($B$225:$B$425) - $B791, 1))</f>
        <v>0</v>
      </c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</row>
    <row r="792" spans="2:19">
      <c r="B792" s="25">
        <v>160</v>
      </c>
      <c r="C792" s="9">
        <f ca="1">SUMPRODUCT(C385:C$425, OFFSET(C$428,0, 0, COUNT($B$225:$B$425) - $B792, 1))</f>
        <v>0</v>
      </c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</row>
    <row r="793" spans="2:19">
      <c r="B793" s="25">
        <v>161</v>
      </c>
      <c r="C793" s="9">
        <f ca="1">SUMPRODUCT(C386:C$425, OFFSET(C$428,0, 0, COUNT($B$225:$B$425) - $B793, 1))</f>
        <v>0</v>
      </c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</row>
    <row r="794" spans="2:19">
      <c r="B794" s="25">
        <v>162</v>
      </c>
      <c r="C794" s="9">
        <f ca="1">SUMPRODUCT(C387:C$425, OFFSET(C$428,0, 0, COUNT($B$225:$B$425) - $B794, 1))</f>
        <v>0</v>
      </c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</row>
    <row r="795" spans="2:19">
      <c r="B795" s="25">
        <v>163</v>
      </c>
      <c r="C795" s="9">
        <f ca="1">SUMPRODUCT(C388:C$425, OFFSET(C$428,0, 0, COUNT($B$225:$B$425) - $B795, 1))</f>
        <v>0</v>
      </c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</row>
    <row r="796" spans="2:19">
      <c r="B796" s="25">
        <v>164</v>
      </c>
      <c r="C796" s="9">
        <f ca="1">SUMPRODUCT(C389:C$425, OFFSET(C$428,0, 0, COUNT($B$225:$B$425) - $B796, 1))</f>
        <v>0</v>
      </c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</row>
    <row r="797" spans="2:19">
      <c r="B797" s="25">
        <v>165</v>
      </c>
      <c r="C797" s="9">
        <f ca="1">SUMPRODUCT(C390:C$425, OFFSET(C$428,0, 0, COUNT($B$225:$B$425) - $B797, 1))</f>
        <v>0</v>
      </c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</row>
    <row r="798" spans="2:19">
      <c r="B798" s="25">
        <v>166</v>
      </c>
      <c r="C798" s="9">
        <f ca="1">SUMPRODUCT(C391:C$425, OFFSET(C$428,0, 0, COUNT($B$225:$B$425) - $B798, 1))</f>
        <v>0</v>
      </c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</row>
    <row r="799" spans="2:19">
      <c r="B799" s="25">
        <v>167</v>
      </c>
      <c r="C799" s="9">
        <f ca="1">SUMPRODUCT(C392:C$425, OFFSET(C$428,0, 0, COUNT($B$225:$B$425) - $B799, 1))</f>
        <v>0</v>
      </c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</row>
    <row r="800" spans="2:19">
      <c r="B800" s="25">
        <v>168</v>
      </c>
      <c r="C800" s="9">
        <f ca="1">SUMPRODUCT(C393:C$425, OFFSET(C$428,0, 0, COUNT($B$225:$B$425) - $B800, 1))</f>
        <v>0</v>
      </c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</row>
    <row r="801" spans="2:19">
      <c r="B801" s="25">
        <v>169</v>
      </c>
      <c r="C801" s="9">
        <f ca="1">SUMPRODUCT(C394:C$425, OFFSET(C$428,0, 0, COUNT($B$225:$B$425) - $B801, 1))</f>
        <v>0</v>
      </c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</row>
    <row r="802" spans="2:19">
      <c r="B802" s="25">
        <v>170</v>
      </c>
      <c r="C802" s="9">
        <f ca="1">SUMPRODUCT(C395:C$425, OFFSET(C$428,0, 0, COUNT($B$225:$B$425) - $B802, 1))</f>
        <v>0</v>
      </c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</row>
    <row r="803" spans="2:19">
      <c r="B803" s="25">
        <v>171</v>
      </c>
      <c r="C803" s="9">
        <f ca="1">SUMPRODUCT(C396:C$425, OFFSET(C$428,0, 0, COUNT($B$225:$B$425) - $B803, 1))</f>
        <v>0</v>
      </c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</row>
    <row r="804" spans="2:19">
      <c r="B804" s="25">
        <v>172</v>
      </c>
      <c r="C804" s="9">
        <f ca="1">SUMPRODUCT(C397:C$425, OFFSET(C$428,0, 0, COUNT($B$225:$B$425) - $B804, 1))</f>
        <v>0</v>
      </c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</row>
    <row r="805" spans="2:19">
      <c r="B805" s="25">
        <v>173</v>
      </c>
      <c r="C805" s="9">
        <f ca="1">SUMPRODUCT(C398:C$425, OFFSET(C$428,0, 0, COUNT($B$225:$B$425) - $B805, 1))</f>
        <v>0</v>
      </c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</row>
    <row r="806" spans="2:19">
      <c r="B806" s="25">
        <v>174</v>
      </c>
      <c r="C806" s="9">
        <f ca="1">SUMPRODUCT(C399:C$425, OFFSET(C$428,0, 0, COUNT($B$225:$B$425) - $B806, 1))</f>
        <v>0</v>
      </c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</row>
    <row r="807" spans="2:19">
      <c r="B807" s="25">
        <v>175</v>
      </c>
      <c r="C807" s="9">
        <f ca="1">SUMPRODUCT(C400:C$425, OFFSET(C$428,0, 0, COUNT($B$225:$B$425) - $B807, 1))</f>
        <v>0</v>
      </c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</row>
    <row r="808" spans="2:19">
      <c r="B808" s="25">
        <v>176</v>
      </c>
      <c r="C808" s="9">
        <f ca="1">SUMPRODUCT(C401:C$425, OFFSET(C$428,0, 0, COUNT($B$225:$B$425) - $B808, 1))</f>
        <v>0</v>
      </c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</row>
    <row r="809" spans="2:19">
      <c r="B809" s="25">
        <v>177</v>
      </c>
      <c r="C809" s="9">
        <f ca="1">SUMPRODUCT(C402:C$425, OFFSET(C$428,0, 0, COUNT($B$225:$B$425) - $B809, 1))</f>
        <v>0</v>
      </c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</row>
    <row r="810" spans="2:19">
      <c r="B810" s="25">
        <v>178</v>
      </c>
      <c r="C810" s="9">
        <f ca="1">SUMPRODUCT(C403:C$425, OFFSET(C$428,0, 0, COUNT($B$225:$B$425) - $B810, 1))</f>
        <v>0</v>
      </c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</row>
    <row r="811" spans="2:19">
      <c r="B811" s="25">
        <v>179</v>
      </c>
      <c r="C811" s="9">
        <f ca="1">SUMPRODUCT(C404:C$425, OFFSET(C$428,0, 0, COUNT($B$225:$B$425) - $B811, 1))</f>
        <v>0</v>
      </c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</row>
    <row r="812" spans="2:19">
      <c r="B812" s="25">
        <v>180</v>
      </c>
      <c r="C812" s="9">
        <f ca="1">SUMPRODUCT(C405:C$425, OFFSET(C$428,0, 0, COUNT($B$225:$B$425) - $B812, 1))</f>
        <v>0</v>
      </c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</row>
    <row r="813" spans="2:19">
      <c r="B813" s="25">
        <v>181</v>
      </c>
      <c r="C813" s="9">
        <f ca="1">SUMPRODUCT(C406:C$425, OFFSET(C$428,0, 0, COUNT($B$225:$B$425) - $B813, 1))</f>
        <v>0</v>
      </c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</row>
    <row r="814" spans="2:19">
      <c r="B814" s="25">
        <v>182</v>
      </c>
      <c r="C814" s="9">
        <f ca="1">SUMPRODUCT(C407:C$425, OFFSET(C$428,0, 0, COUNT($B$225:$B$425) - $B814, 1))</f>
        <v>0</v>
      </c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</row>
    <row r="815" spans="2:19">
      <c r="B815" s="25">
        <v>183</v>
      </c>
      <c r="C815" s="9">
        <f ca="1">SUMPRODUCT(C408:C$425, OFFSET(C$428,0, 0, COUNT($B$225:$B$425) - $B815, 1))</f>
        <v>0</v>
      </c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</row>
    <row r="816" spans="2:19">
      <c r="B816" s="25">
        <v>184</v>
      </c>
      <c r="C816" s="9">
        <f ca="1">SUMPRODUCT(C409:C$425, OFFSET(C$428,0, 0, COUNT($B$225:$B$425) - $B816, 1))</f>
        <v>0</v>
      </c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</row>
    <row r="817" spans="2:19">
      <c r="B817" s="25">
        <v>185</v>
      </c>
      <c r="C817" s="9">
        <f ca="1">SUMPRODUCT(C410:C$425, OFFSET(C$428,0, 0, COUNT($B$225:$B$425) - $B817, 1))</f>
        <v>0</v>
      </c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</row>
    <row r="818" spans="2:19">
      <c r="B818" s="25">
        <v>186</v>
      </c>
      <c r="C818" s="9">
        <f ca="1">SUMPRODUCT(C411:C$425, OFFSET(C$428,0, 0, COUNT($B$225:$B$425) - $B818, 1))</f>
        <v>0</v>
      </c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</row>
    <row r="819" spans="2:19">
      <c r="B819" s="25">
        <v>187</v>
      </c>
      <c r="C819" s="9">
        <f ca="1">SUMPRODUCT(C412:C$425, OFFSET(C$428,0, 0, COUNT($B$225:$B$425) - $B819, 1))</f>
        <v>0</v>
      </c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</row>
    <row r="820" spans="2:19">
      <c r="B820" s="25">
        <v>188</v>
      </c>
      <c r="C820" s="9">
        <f ca="1">SUMPRODUCT(C413:C$425, OFFSET(C$428,0, 0, COUNT($B$225:$B$425) - $B820, 1))</f>
        <v>0</v>
      </c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</row>
    <row r="821" spans="2:19">
      <c r="B821" s="25">
        <v>189</v>
      </c>
      <c r="C821" s="9">
        <f ca="1">SUMPRODUCT(C414:C$425, OFFSET(C$428,0, 0, COUNT($B$225:$B$425) - $B821, 1))</f>
        <v>0</v>
      </c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</row>
    <row r="822" spans="2:19">
      <c r="B822" s="25">
        <v>190</v>
      </c>
      <c r="C822" s="9">
        <f ca="1">SUMPRODUCT(C415:C$425, OFFSET(C$428,0, 0, COUNT($B$225:$B$425) - $B822, 1))</f>
        <v>0</v>
      </c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</row>
    <row r="823" spans="2:19">
      <c r="B823" s="25">
        <v>191</v>
      </c>
      <c r="C823" s="9">
        <f ca="1">SUMPRODUCT(C416:C$425, OFFSET(C$428,0, 0, COUNT($B$225:$B$425) - $B823, 1))</f>
        <v>0</v>
      </c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</row>
    <row r="824" spans="2:19">
      <c r="B824" s="25">
        <v>192</v>
      </c>
      <c r="C824" s="9">
        <f ca="1">SUMPRODUCT(C417:C$425, OFFSET(C$428,0, 0, COUNT($B$225:$B$425) - $B824, 1))</f>
        <v>0</v>
      </c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</row>
    <row r="825" spans="2:19">
      <c r="B825" s="25">
        <v>193</v>
      </c>
      <c r="C825" s="9">
        <f ca="1">SUMPRODUCT(C418:C$425, OFFSET(C$428,0, 0, COUNT($B$225:$B$425) - $B825, 1))</f>
        <v>0</v>
      </c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</row>
    <row r="826" spans="2:19">
      <c r="B826" s="25">
        <v>194</v>
      </c>
      <c r="C826" s="9">
        <f ca="1">SUMPRODUCT(C419:C$425, OFFSET(C$428,0, 0, COUNT($B$225:$B$425) - $B826, 1))</f>
        <v>0</v>
      </c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</row>
    <row r="827" spans="2:19">
      <c r="B827" s="25">
        <v>195</v>
      </c>
      <c r="C827" s="9">
        <f ca="1">SUMPRODUCT(C420:C$425, OFFSET(C$428,0, 0, COUNT($B$225:$B$425) - $B827, 1))</f>
        <v>0</v>
      </c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</row>
    <row r="828" spans="2:19">
      <c r="B828" s="25">
        <v>196</v>
      </c>
      <c r="C828" s="9">
        <f ca="1">SUMPRODUCT(C421:C$425, OFFSET(C$428,0, 0, COUNT($B$225:$B$425) - $B828, 1))</f>
        <v>0</v>
      </c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</row>
    <row r="829" spans="2:19">
      <c r="B829" s="25">
        <v>197</v>
      </c>
      <c r="C829" s="9">
        <f ca="1">SUMPRODUCT(C422:C$425, OFFSET(C$428,0, 0, COUNT($B$225:$B$425) - $B829, 1))</f>
        <v>0</v>
      </c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</row>
    <row r="830" spans="2:19">
      <c r="B830" s="25">
        <v>198</v>
      </c>
      <c r="C830" s="9">
        <f ca="1">SUMPRODUCT(C423:C$425, OFFSET(C$428,0, 0, COUNT($B$225:$B$425) - $B830, 1))</f>
        <v>0</v>
      </c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</row>
    <row r="831" spans="2:19">
      <c r="B831" s="25">
        <v>199</v>
      </c>
      <c r="C831" s="9">
        <f ca="1">SUMPRODUCT(C424:C$425, OFFSET(C$428,0, 0, COUNT($B$225:$B$425) - $B831, 1))</f>
        <v>0</v>
      </c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</row>
    <row r="832" spans="2:19">
      <c r="B832" s="25">
        <v>200</v>
      </c>
      <c r="C832" s="9">
        <f ca="1">SUMPRODUCT(C425:C$425, OFFSET(C$428,0, 0, COUNT($B$225:$B$425) - $B832, 1))</f>
        <v>0</v>
      </c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</row>
    <row r="833" spans="2:19">
      <c r="B833" s="25"/>
    </row>
    <row r="834" spans="2:19">
      <c r="B834" s="28" t="s">
        <v>174</v>
      </c>
    </row>
    <row r="835" spans="2:19">
      <c r="B835" s="28"/>
      <c r="C835" s="3">
        <f ca="1">1-C631</f>
        <v>1</v>
      </c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2:19">
      <c r="B836" s="25">
        <v>0</v>
      </c>
      <c r="C836" s="24">
        <f ca="1">C835-C632-(C633/2)</f>
        <v>1</v>
      </c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</row>
    <row r="837" spans="2:19">
      <c r="B837" s="25">
        <v>1</v>
      </c>
      <c r="C837" s="24">
        <f ca="1">C836-AVERAGE(C633:C634)</f>
        <v>1</v>
      </c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</row>
    <row r="838" spans="2:19">
      <c r="B838" s="25">
        <v>2</v>
      </c>
      <c r="C838" s="24">
        <f t="shared" ref="C838:C901" ca="1" si="70">C837-AVERAGE(C634:C635)</f>
        <v>1</v>
      </c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</row>
    <row r="839" spans="2:19">
      <c r="B839" s="25">
        <v>3</v>
      </c>
      <c r="C839" s="24">
        <f t="shared" ca="1" si="70"/>
        <v>1</v>
      </c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</row>
    <row r="840" spans="2:19">
      <c r="B840" s="25">
        <v>4</v>
      </c>
      <c r="C840" s="24">
        <f t="shared" ca="1" si="70"/>
        <v>1</v>
      </c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</row>
    <row r="841" spans="2:19">
      <c r="B841" s="25">
        <v>5</v>
      </c>
      <c r="C841" s="24">
        <f t="shared" ca="1" si="70"/>
        <v>1</v>
      </c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</row>
    <row r="842" spans="2:19">
      <c r="B842" s="25">
        <v>6</v>
      </c>
      <c r="C842" s="24">
        <f t="shared" ca="1" si="70"/>
        <v>1</v>
      </c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</row>
    <row r="843" spans="2:19">
      <c r="B843" s="25">
        <v>7</v>
      </c>
      <c r="C843" s="24">
        <f t="shared" ca="1" si="70"/>
        <v>1</v>
      </c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</row>
    <row r="844" spans="2:19">
      <c r="B844" s="25">
        <v>8</v>
      </c>
      <c r="C844" s="24">
        <f t="shared" ca="1" si="70"/>
        <v>1</v>
      </c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</row>
    <row r="845" spans="2:19">
      <c r="B845" s="25">
        <v>9</v>
      </c>
      <c r="C845" s="24">
        <f t="shared" ca="1" si="70"/>
        <v>1</v>
      </c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</row>
    <row r="846" spans="2:19">
      <c r="B846" s="25">
        <v>10</v>
      </c>
      <c r="C846" s="24">
        <f t="shared" ca="1" si="70"/>
        <v>1</v>
      </c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</row>
    <row r="847" spans="2:19">
      <c r="B847" s="25">
        <v>11</v>
      </c>
      <c r="C847" s="24">
        <f t="shared" ca="1" si="70"/>
        <v>1</v>
      </c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</row>
    <row r="848" spans="2:19">
      <c r="B848" s="25">
        <v>12</v>
      </c>
      <c r="C848" s="24">
        <f t="shared" ca="1" si="70"/>
        <v>1</v>
      </c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</row>
    <row r="849" spans="2:19">
      <c r="B849" s="25">
        <v>13</v>
      </c>
      <c r="C849" s="24">
        <f t="shared" ca="1" si="70"/>
        <v>0.99974708878483409</v>
      </c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</row>
    <row r="850" spans="2:19">
      <c r="B850" s="25">
        <v>14</v>
      </c>
      <c r="C850" s="24">
        <f t="shared" ca="1" si="70"/>
        <v>0.99856313985009815</v>
      </c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</row>
    <row r="851" spans="2:19">
      <c r="B851" s="25">
        <v>15</v>
      </c>
      <c r="C851" s="24">
        <f t="shared" ca="1" si="70"/>
        <v>0.99602293790655383</v>
      </c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</row>
    <row r="852" spans="2:19">
      <c r="B852" s="25">
        <v>16</v>
      </c>
      <c r="C852" s="24">
        <f t="shared" ca="1" si="70"/>
        <v>0.99212648295420125</v>
      </c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</row>
    <row r="853" spans="2:19">
      <c r="B853" s="25">
        <v>17</v>
      </c>
      <c r="C853" s="24">
        <f t="shared" ca="1" si="70"/>
        <v>0.98687377499304041</v>
      </c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</row>
    <row r="854" spans="2:19">
      <c r="B854" s="25">
        <v>18</v>
      </c>
      <c r="C854" s="24">
        <f t="shared" ca="1" si="70"/>
        <v>0.97877638498615627</v>
      </c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</row>
    <row r="855" spans="2:19">
      <c r="B855" s="25">
        <v>19</v>
      </c>
      <c r="C855" s="24">
        <f t="shared" ca="1" si="70"/>
        <v>0.96346363410600155</v>
      </c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</row>
    <row r="856" spans="2:19">
      <c r="B856" s="25">
        <v>20</v>
      </c>
      <c r="C856" s="24">
        <f t="shared" ca="1" si="70"/>
        <v>0.93953587550266759</v>
      </c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</row>
    <row r="857" spans="2:19">
      <c r="B857" s="25">
        <v>21</v>
      </c>
      <c r="C857" s="24">
        <f t="shared" ca="1" si="70"/>
        <v>0.9120419145081059</v>
      </c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</row>
    <row r="858" spans="2:19">
      <c r="B858" s="25">
        <v>22</v>
      </c>
      <c r="C858" s="24">
        <f t="shared" ca="1" si="70"/>
        <v>0.88454795351354421</v>
      </c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</row>
    <row r="859" spans="2:19">
      <c r="B859" s="25">
        <v>23</v>
      </c>
      <c r="C859" s="24">
        <f t="shared" ca="1" si="70"/>
        <v>0.85705399251898251</v>
      </c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</row>
    <row r="860" spans="2:19">
      <c r="B860" s="25">
        <v>24</v>
      </c>
      <c r="C860" s="24">
        <f t="shared" ca="1" si="70"/>
        <v>0.82956003152442082</v>
      </c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</row>
    <row r="861" spans="2:19">
      <c r="B861" s="25">
        <v>25</v>
      </c>
      <c r="C861" s="24">
        <f t="shared" ca="1" si="70"/>
        <v>0.80206607052985912</v>
      </c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</row>
    <row r="862" spans="2:19">
      <c r="B862" s="25">
        <v>26</v>
      </c>
      <c r="C862" s="24">
        <f t="shared" ca="1" si="70"/>
        <v>0.77457210953529743</v>
      </c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</row>
    <row r="863" spans="2:19">
      <c r="B863" s="25">
        <v>27</v>
      </c>
      <c r="C863" s="24">
        <f t="shared" ca="1" si="70"/>
        <v>0.74707814854073573</v>
      </c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</row>
    <row r="864" spans="2:19">
      <c r="B864" s="25">
        <v>28</v>
      </c>
      <c r="C864" s="24">
        <f t="shared" ca="1" si="70"/>
        <v>0.71958418754617404</v>
      </c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</row>
    <row r="865" spans="2:19">
      <c r="B865" s="25">
        <v>29</v>
      </c>
      <c r="C865" s="24">
        <f t="shared" ca="1" si="70"/>
        <v>0.69209022655161234</v>
      </c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</row>
    <row r="866" spans="2:19">
      <c r="B866" s="25">
        <v>30</v>
      </c>
      <c r="C866" s="24">
        <f t="shared" ca="1" si="70"/>
        <v>0.66459626555705065</v>
      </c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</row>
    <row r="867" spans="2:19">
      <c r="B867" s="25">
        <v>31</v>
      </c>
      <c r="C867" s="24">
        <f t="shared" ca="1" si="70"/>
        <v>0.63710230456248895</v>
      </c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</row>
    <row r="868" spans="2:19">
      <c r="B868" s="25">
        <v>32</v>
      </c>
      <c r="C868" s="24">
        <f t="shared" ca="1" si="70"/>
        <v>0.60960834356792726</v>
      </c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</row>
    <row r="869" spans="2:19">
      <c r="B869" s="25">
        <v>33</v>
      </c>
      <c r="C869" s="24">
        <f t="shared" ca="1" si="70"/>
        <v>0.58224077182388712</v>
      </c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</row>
    <row r="870" spans="2:19">
      <c r="B870" s="25">
        <v>34</v>
      </c>
      <c r="C870" s="24">
        <f t="shared" ca="1" si="70"/>
        <v>0.55519478456822491</v>
      </c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</row>
    <row r="871" spans="2:19">
      <c r="B871" s="25">
        <v>35</v>
      </c>
      <c r="C871" s="24">
        <f t="shared" ca="1" si="70"/>
        <v>0.52853918778827524</v>
      </c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</row>
    <row r="872" spans="2:19">
      <c r="B872" s="25">
        <v>36</v>
      </c>
      <c r="C872" s="24">
        <f t="shared" ca="1" si="70"/>
        <v>0.50227398148403812</v>
      </c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</row>
    <row r="873" spans="2:19">
      <c r="B873" s="25">
        <v>37</v>
      </c>
      <c r="C873" s="24">
        <f t="shared" ca="1" si="70"/>
        <v>0.4763991656555136</v>
      </c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</row>
    <row r="874" spans="2:19">
      <c r="B874" s="25">
        <v>38</v>
      </c>
      <c r="C874" s="24">
        <f t="shared" ca="1" si="70"/>
        <v>0.45165856429764328</v>
      </c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</row>
    <row r="875" spans="2:19">
      <c r="B875" s="25">
        <v>39</v>
      </c>
      <c r="C875" s="24">
        <f t="shared" ca="1" si="70"/>
        <v>0.42939072744417434</v>
      </c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</row>
    <row r="876" spans="2:19">
      <c r="B876" s="25">
        <v>40</v>
      </c>
      <c r="C876" s="24">
        <f t="shared" ca="1" si="70"/>
        <v>0.40923369901778328</v>
      </c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</row>
    <row r="877" spans="2:19">
      <c r="B877" s="25">
        <v>41</v>
      </c>
      <c r="C877" s="24">
        <f t="shared" ca="1" si="70"/>
        <v>0.38965373374686663</v>
      </c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</row>
    <row r="878" spans="2:19">
      <c r="B878" s="25">
        <v>42</v>
      </c>
      <c r="C878" s="24">
        <f t="shared" ca="1" si="70"/>
        <v>0.37007376847594997</v>
      </c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</row>
    <row r="879" spans="2:19">
      <c r="B879" s="25">
        <v>43</v>
      </c>
      <c r="C879" s="24">
        <f t="shared" ca="1" si="70"/>
        <v>0.35049380320503332</v>
      </c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</row>
    <row r="880" spans="2:19">
      <c r="B880" s="25">
        <v>44</v>
      </c>
      <c r="C880" s="24">
        <f t="shared" ca="1" si="70"/>
        <v>0.33091383793411666</v>
      </c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</row>
    <row r="881" spans="2:19">
      <c r="B881" s="25">
        <v>45</v>
      </c>
      <c r="C881" s="24">
        <f t="shared" ca="1" si="70"/>
        <v>0.31133387266320001</v>
      </c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</row>
    <row r="882" spans="2:19">
      <c r="B882" s="25">
        <v>46</v>
      </c>
      <c r="C882" s="24">
        <f t="shared" ca="1" si="70"/>
        <v>0.29175390739228335</v>
      </c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</row>
    <row r="883" spans="2:19">
      <c r="B883" s="25">
        <v>47</v>
      </c>
      <c r="C883" s="24">
        <f t="shared" ca="1" si="70"/>
        <v>0.2721739421213667</v>
      </c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</row>
    <row r="884" spans="2:19">
      <c r="B884" s="25">
        <v>48</v>
      </c>
      <c r="C884" s="24">
        <f t="shared" ca="1" si="70"/>
        <v>0.25259397685045004</v>
      </c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</row>
    <row r="885" spans="2:19">
      <c r="B885" s="25">
        <v>49</v>
      </c>
      <c r="C885" s="24">
        <f t="shared" ca="1" si="70"/>
        <v>0.23301401157953341</v>
      </c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</row>
    <row r="886" spans="2:19">
      <c r="B886" s="25">
        <v>50</v>
      </c>
      <c r="C886" s="24">
        <f t="shared" ca="1" si="70"/>
        <v>0.21343404630861679</v>
      </c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</row>
    <row r="887" spans="2:19">
      <c r="B887" s="25">
        <v>51</v>
      </c>
      <c r="C887" s="24">
        <f t="shared" ca="1" si="70"/>
        <v>0.19385408103770016</v>
      </c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</row>
    <row r="888" spans="2:19">
      <c r="B888" s="25">
        <v>52</v>
      </c>
      <c r="C888" s="24">
        <f t="shared" ca="1" si="70"/>
        <v>0.17427411576678353</v>
      </c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</row>
    <row r="889" spans="2:19">
      <c r="B889" s="25">
        <v>53</v>
      </c>
      <c r="C889" s="24">
        <f t="shared" ca="1" si="70"/>
        <v>0.15469415049586691</v>
      </c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</row>
    <row r="890" spans="2:19">
      <c r="B890" s="25">
        <v>54</v>
      </c>
      <c r="C890" s="24">
        <f t="shared" ca="1" si="70"/>
        <v>0.13511418522495028</v>
      </c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</row>
    <row r="891" spans="2:19">
      <c r="B891" s="25">
        <v>55</v>
      </c>
      <c r="C891" s="24">
        <f t="shared" ca="1" si="70"/>
        <v>0.11553421995403365</v>
      </c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</row>
    <row r="892" spans="2:19">
      <c r="B892" s="25">
        <v>56</v>
      </c>
      <c r="C892" s="24">
        <f t="shared" ca="1" si="70"/>
        <v>9.608616390906552E-2</v>
      </c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</row>
    <row r="893" spans="2:19">
      <c r="B893" s="25">
        <v>57</v>
      </c>
      <c r="C893" s="24">
        <f t="shared" ca="1" si="70"/>
        <v>7.725294835659377E-2</v>
      </c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</row>
    <row r="894" spans="2:19">
      <c r="B894" s="25">
        <v>58</v>
      </c>
      <c r="C894" s="24">
        <f t="shared" ca="1" si="70"/>
        <v>5.9385595337217739E-2</v>
      </c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</row>
    <row r="895" spans="2:19">
      <c r="B895" s="25">
        <v>59</v>
      </c>
      <c r="C895" s="24">
        <f t="shared" ca="1" si="70"/>
        <v>4.248410485093744E-2</v>
      </c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</row>
    <row r="896" spans="2:19">
      <c r="B896" s="25">
        <v>60</v>
      </c>
      <c r="C896" s="24">
        <f t="shared" ca="1" si="70"/>
        <v>2.6548476897752867E-2</v>
      </c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</row>
    <row r="897" spans="2:19">
      <c r="B897" s="25">
        <v>61</v>
      </c>
      <c r="C897" s="24">
        <f t="shared" ca="1" si="70"/>
        <v>1.2355021543668538E-2</v>
      </c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</row>
    <row r="898" spans="2:19">
      <c r="B898" s="25">
        <v>62</v>
      </c>
      <c r="C898" s="24">
        <f t="shared" ca="1" si="70"/>
        <v>2.9439572664511846E-3</v>
      </c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</row>
    <row r="899" spans="2:19">
      <c r="B899" s="25">
        <v>63</v>
      </c>
      <c r="C899" s="24">
        <f t="shared" ca="1" si="70"/>
        <v>-1.9385534844040819E-16</v>
      </c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</row>
    <row r="900" spans="2:19">
      <c r="B900" s="25">
        <v>64</v>
      </c>
      <c r="C900" s="24">
        <f t="shared" ca="1" si="70"/>
        <v>-1.9385534844040819E-16</v>
      </c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</row>
    <row r="901" spans="2:19">
      <c r="B901" s="25">
        <v>65</v>
      </c>
      <c r="C901" s="24">
        <f t="shared" ca="1" si="70"/>
        <v>-1.9385534844040819E-16</v>
      </c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</row>
    <row r="902" spans="2:19">
      <c r="B902" s="25">
        <v>66</v>
      </c>
      <c r="C902" s="24">
        <f t="shared" ref="C902:C965" ca="1" si="71">C901-AVERAGE(C698:C699)</f>
        <v>-1.9385534844040819E-16</v>
      </c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</row>
    <row r="903" spans="2:19">
      <c r="B903" s="25">
        <v>67</v>
      </c>
      <c r="C903" s="24">
        <f t="shared" ca="1" si="71"/>
        <v>-1.9385534844040819E-16</v>
      </c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</row>
    <row r="904" spans="2:19">
      <c r="B904" s="25">
        <v>68</v>
      </c>
      <c r="C904" s="24">
        <f t="shared" ca="1" si="71"/>
        <v>-1.9385534844040819E-16</v>
      </c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</row>
    <row r="905" spans="2:19">
      <c r="B905" s="25">
        <v>69</v>
      </c>
      <c r="C905" s="24">
        <f t="shared" ca="1" si="71"/>
        <v>-1.9385534844040819E-16</v>
      </c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</row>
    <row r="906" spans="2:19">
      <c r="B906" s="25">
        <v>70</v>
      </c>
      <c r="C906" s="24">
        <f t="shared" ca="1" si="71"/>
        <v>-1.9385534844040819E-16</v>
      </c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</row>
    <row r="907" spans="2:19">
      <c r="B907" s="25">
        <v>71</v>
      </c>
      <c r="C907" s="24">
        <f t="shared" ca="1" si="71"/>
        <v>-1.9385534844040819E-16</v>
      </c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</row>
    <row r="908" spans="2:19">
      <c r="B908" s="25">
        <v>72</v>
      </c>
      <c r="C908" s="24">
        <f t="shared" ca="1" si="71"/>
        <v>-1.9385534844040819E-16</v>
      </c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</row>
    <row r="909" spans="2:19">
      <c r="B909" s="25">
        <v>73</v>
      </c>
      <c r="C909" s="24">
        <f t="shared" ca="1" si="71"/>
        <v>-1.9385534844040819E-16</v>
      </c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</row>
    <row r="910" spans="2:19">
      <c r="B910" s="25">
        <v>74</v>
      </c>
      <c r="C910" s="24">
        <f t="shared" ca="1" si="71"/>
        <v>-1.9385534844040819E-16</v>
      </c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</row>
    <row r="911" spans="2:19">
      <c r="B911" s="25">
        <v>75</v>
      </c>
      <c r="C911" s="24">
        <f t="shared" ca="1" si="71"/>
        <v>-1.9385534844040819E-16</v>
      </c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</row>
    <row r="912" spans="2:19">
      <c r="B912" s="25">
        <v>76</v>
      </c>
      <c r="C912" s="24">
        <f t="shared" ca="1" si="71"/>
        <v>-1.9385534844040819E-16</v>
      </c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</row>
    <row r="913" spans="2:19">
      <c r="B913" s="25">
        <v>77</v>
      </c>
      <c r="C913" s="24">
        <f t="shared" ca="1" si="71"/>
        <v>-1.9385534844040819E-16</v>
      </c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</row>
    <row r="914" spans="2:19">
      <c r="B914" s="25">
        <v>78</v>
      </c>
      <c r="C914" s="24">
        <f t="shared" ca="1" si="71"/>
        <v>-1.9385534844040819E-16</v>
      </c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</row>
    <row r="915" spans="2:19">
      <c r="B915" s="25">
        <v>79</v>
      </c>
      <c r="C915" s="24">
        <f t="shared" ca="1" si="71"/>
        <v>-1.9385534844040819E-16</v>
      </c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</row>
    <row r="916" spans="2:19">
      <c r="B916" s="25">
        <v>80</v>
      </c>
      <c r="C916" s="24">
        <f t="shared" ca="1" si="71"/>
        <v>-1.9385534844040819E-16</v>
      </c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</row>
    <row r="917" spans="2:19">
      <c r="B917" s="25">
        <v>81</v>
      </c>
      <c r="C917" s="24">
        <f t="shared" ca="1" si="71"/>
        <v>-1.9385534844040819E-16</v>
      </c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</row>
    <row r="918" spans="2:19">
      <c r="B918" s="25">
        <v>82</v>
      </c>
      <c r="C918" s="24">
        <f t="shared" ca="1" si="71"/>
        <v>-1.9385534844040819E-16</v>
      </c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</row>
    <row r="919" spans="2:19">
      <c r="B919" s="25">
        <v>83</v>
      </c>
      <c r="C919" s="24">
        <f t="shared" ca="1" si="71"/>
        <v>-1.9385534844040819E-16</v>
      </c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</row>
    <row r="920" spans="2:19">
      <c r="B920" s="25">
        <v>84</v>
      </c>
      <c r="C920" s="24">
        <f t="shared" ca="1" si="71"/>
        <v>-1.9385534844040819E-16</v>
      </c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</row>
    <row r="921" spans="2:19">
      <c r="B921" s="25">
        <v>85</v>
      </c>
      <c r="C921" s="24">
        <f t="shared" ca="1" si="71"/>
        <v>-1.9385534844040819E-16</v>
      </c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</row>
    <row r="922" spans="2:19">
      <c r="B922" s="25">
        <v>86</v>
      </c>
      <c r="C922" s="24">
        <f t="shared" ca="1" si="71"/>
        <v>-1.9385534844040819E-16</v>
      </c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</row>
    <row r="923" spans="2:19">
      <c r="B923" s="25">
        <v>87</v>
      </c>
      <c r="C923" s="24">
        <f t="shared" ca="1" si="71"/>
        <v>-1.9385534844040819E-16</v>
      </c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</row>
    <row r="924" spans="2:19">
      <c r="B924" s="25">
        <v>88</v>
      </c>
      <c r="C924" s="24">
        <f t="shared" ca="1" si="71"/>
        <v>-1.9385534844040819E-16</v>
      </c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</row>
    <row r="925" spans="2:19">
      <c r="B925" s="25">
        <v>89</v>
      </c>
      <c r="C925" s="24">
        <f t="shared" ca="1" si="71"/>
        <v>-1.9385534844040819E-16</v>
      </c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</row>
    <row r="926" spans="2:19">
      <c r="B926" s="25">
        <v>90</v>
      </c>
      <c r="C926" s="24">
        <f t="shared" ca="1" si="71"/>
        <v>-1.9385534844040819E-16</v>
      </c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</row>
    <row r="927" spans="2:19">
      <c r="B927" s="25">
        <v>91</v>
      </c>
      <c r="C927" s="24">
        <f t="shared" ca="1" si="71"/>
        <v>-1.9385534844040819E-16</v>
      </c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</row>
    <row r="928" spans="2:19">
      <c r="B928" s="25">
        <v>92</v>
      </c>
      <c r="C928" s="24">
        <f t="shared" ca="1" si="71"/>
        <v>-1.9385534844040819E-16</v>
      </c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</row>
    <row r="929" spans="2:19">
      <c r="B929" s="25">
        <v>93</v>
      </c>
      <c r="C929" s="24">
        <f t="shared" ca="1" si="71"/>
        <v>-1.9385534844040819E-16</v>
      </c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</row>
    <row r="930" spans="2:19">
      <c r="B930" s="25">
        <v>94</v>
      </c>
      <c r="C930" s="24">
        <f t="shared" ca="1" si="71"/>
        <v>-1.9385534844040819E-16</v>
      </c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</row>
    <row r="931" spans="2:19">
      <c r="B931" s="25">
        <v>95</v>
      </c>
      <c r="C931" s="24">
        <f t="shared" ca="1" si="71"/>
        <v>-1.9385534844040819E-16</v>
      </c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</row>
    <row r="932" spans="2:19">
      <c r="B932" s="25">
        <v>96</v>
      </c>
      <c r="C932" s="24">
        <f t="shared" ca="1" si="71"/>
        <v>-1.9385534844040819E-16</v>
      </c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</row>
    <row r="933" spans="2:19">
      <c r="B933" s="25">
        <v>97</v>
      </c>
      <c r="C933" s="24">
        <f t="shared" ca="1" si="71"/>
        <v>-1.9385534844040819E-16</v>
      </c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</row>
    <row r="934" spans="2:19">
      <c r="B934" s="25">
        <v>98</v>
      </c>
      <c r="C934" s="24">
        <f t="shared" ca="1" si="71"/>
        <v>-1.9385534844040819E-16</v>
      </c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</row>
    <row r="935" spans="2:19">
      <c r="B935" s="25">
        <v>99</v>
      </c>
      <c r="C935" s="24">
        <f t="shared" ca="1" si="71"/>
        <v>-1.9385534844040819E-16</v>
      </c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</row>
    <row r="936" spans="2:19">
      <c r="B936" s="25">
        <v>100</v>
      </c>
      <c r="C936" s="24">
        <f t="shared" ca="1" si="71"/>
        <v>-1.9385534844040819E-16</v>
      </c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</row>
    <row r="937" spans="2:19">
      <c r="B937" s="25">
        <v>101</v>
      </c>
      <c r="C937" s="24">
        <f t="shared" ca="1" si="71"/>
        <v>-1.9385534844040819E-16</v>
      </c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</row>
    <row r="938" spans="2:19">
      <c r="B938" s="25">
        <v>102</v>
      </c>
      <c r="C938" s="24">
        <f t="shared" ca="1" si="71"/>
        <v>-1.9385534844040819E-16</v>
      </c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</row>
    <row r="939" spans="2:19">
      <c r="B939" s="25">
        <v>103</v>
      </c>
      <c r="C939" s="24">
        <f t="shared" ca="1" si="71"/>
        <v>-1.9385534844040819E-16</v>
      </c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</row>
    <row r="940" spans="2:19">
      <c r="B940" s="25">
        <v>104</v>
      </c>
      <c r="C940" s="24">
        <f t="shared" ca="1" si="71"/>
        <v>-1.9385534844040819E-16</v>
      </c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</row>
    <row r="941" spans="2:19">
      <c r="B941" s="25">
        <v>105</v>
      </c>
      <c r="C941" s="24">
        <f t="shared" ca="1" si="71"/>
        <v>-1.9385534844040819E-16</v>
      </c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</row>
    <row r="942" spans="2:19">
      <c r="B942" s="25">
        <v>106</v>
      </c>
      <c r="C942" s="24">
        <f t="shared" ca="1" si="71"/>
        <v>-1.9385534844040819E-16</v>
      </c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</row>
    <row r="943" spans="2:19">
      <c r="B943" s="25">
        <v>107</v>
      </c>
      <c r="C943" s="24">
        <f t="shared" ca="1" si="71"/>
        <v>-1.9385534844040819E-16</v>
      </c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</row>
    <row r="944" spans="2:19">
      <c r="B944" s="25">
        <v>108</v>
      </c>
      <c r="C944" s="24">
        <f t="shared" ca="1" si="71"/>
        <v>-1.9385534844040819E-16</v>
      </c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</row>
    <row r="945" spans="2:19">
      <c r="B945" s="25">
        <v>109</v>
      </c>
      <c r="C945" s="24">
        <f t="shared" ca="1" si="71"/>
        <v>-1.9385534844040819E-16</v>
      </c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</row>
    <row r="946" spans="2:19">
      <c r="B946" s="25">
        <v>110</v>
      </c>
      <c r="C946" s="24">
        <f t="shared" ca="1" si="71"/>
        <v>-1.9385534844040819E-16</v>
      </c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</row>
    <row r="947" spans="2:19">
      <c r="B947" s="25">
        <v>111</v>
      </c>
      <c r="C947" s="24">
        <f t="shared" ca="1" si="71"/>
        <v>-1.9385534844040819E-16</v>
      </c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</row>
    <row r="948" spans="2:19">
      <c r="B948" s="25">
        <v>112</v>
      </c>
      <c r="C948" s="24">
        <f t="shared" ca="1" si="71"/>
        <v>-1.9385534844040819E-16</v>
      </c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</row>
    <row r="949" spans="2:19">
      <c r="B949" s="25">
        <v>113</v>
      </c>
      <c r="C949" s="24">
        <f t="shared" ca="1" si="71"/>
        <v>-1.9385534844040819E-16</v>
      </c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</row>
    <row r="950" spans="2:19">
      <c r="B950" s="25">
        <v>114</v>
      </c>
      <c r="C950" s="24">
        <f t="shared" ca="1" si="71"/>
        <v>-1.9385534844040819E-16</v>
      </c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</row>
    <row r="951" spans="2:19">
      <c r="B951" s="25">
        <v>115</v>
      </c>
      <c r="C951" s="24">
        <f t="shared" ca="1" si="71"/>
        <v>-1.9385534844040819E-16</v>
      </c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</row>
    <row r="952" spans="2:19">
      <c r="B952" s="25">
        <v>116</v>
      </c>
      <c r="C952" s="24">
        <f t="shared" ca="1" si="71"/>
        <v>-1.9385534844040819E-16</v>
      </c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</row>
    <row r="953" spans="2:19">
      <c r="B953" s="25">
        <v>117</v>
      </c>
      <c r="C953" s="24">
        <f t="shared" ca="1" si="71"/>
        <v>-1.9385534844040819E-16</v>
      </c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</row>
    <row r="954" spans="2:19">
      <c r="B954" s="25">
        <v>118</v>
      </c>
      <c r="C954" s="24">
        <f t="shared" ca="1" si="71"/>
        <v>-1.9385534844040819E-16</v>
      </c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</row>
    <row r="955" spans="2:19">
      <c r="B955" s="25">
        <v>119</v>
      </c>
      <c r="C955" s="24">
        <f t="shared" ca="1" si="71"/>
        <v>-1.9385534844040819E-16</v>
      </c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</row>
    <row r="956" spans="2:19">
      <c r="B956" s="25">
        <v>120</v>
      </c>
      <c r="C956" s="24">
        <f t="shared" ca="1" si="71"/>
        <v>-1.9385534844040819E-16</v>
      </c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</row>
    <row r="957" spans="2:19">
      <c r="B957" s="25">
        <v>121</v>
      </c>
      <c r="C957" s="24">
        <f t="shared" ca="1" si="71"/>
        <v>-1.9385534844040819E-16</v>
      </c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</row>
    <row r="958" spans="2:19">
      <c r="B958" s="25">
        <v>122</v>
      </c>
      <c r="C958" s="24">
        <f t="shared" ca="1" si="71"/>
        <v>-1.9385534844040819E-16</v>
      </c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</row>
    <row r="959" spans="2:19">
      <c r="B959" s="25">
        <v>123</v>
      </c>
      <c r="C959" s="24">
        <f t="shared" ca="1" si="71"/>
        <v>-1.9385534844040819E-16</v>
      </c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</row>
    <row r="960" spans="2:19">
      <c r="B960" s="25">
        <v>124</v>
      </c>
      <c r="C960" s="24">
        <f t="shared" ca="1" si="71"/>
        <v>-1.9385534844040819E-16</v>
      </c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</row>
    <row r="961" spans="2:19">
      <c r="B961" s="25">
        <v>125</v>
      </c>
      <c r="C961" s="24">
        <f t="shared" ca="1" si="71"/>
        <v>-1.9385534844040819E-16</v>
      </c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</row>
    <row r="962" spans="2:19">
      <c r="B962" s="25">
        <v>126</v>
      </c>
      <c r="C962" s="24">
        <f t="shared" ca="1" si="71"/>
        <v>-1.9385534844040819E-16</v>
      </c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</row>
    <row r="963" spans="2:19">
      <c r="B963" s="25">
        <v>127</v>
      </c>
      <c r="C963" s="24">
        <f t="shared" ca="1" si="71"/>
        <v>-1.9385534844040819E-16</v>
      </c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</row>
    <row r="964" spans="2:19">
      <c r="B964" s="25">
        <v>128</v>
      </c>
      <c r="C964" s="24">
        <f t="shared" ca="1" si="71"/>
        <v>-1.9385534844040819E-16</v>
      </c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</row>
    <row r="965" spans="2:19">
      <c r="B965" s="25">
        <v>129</v>
      </c>
      <c r="C965" s="24">
        <f t="shared" ca="1" si="71"/>
        <v>-1.9385534844040819E-16</v>
      </c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</row>
    <row r="966" spans="2:19">
      <c r="B966" s="25">
        <v>130</v>
      </c>
      <c r="C966" s="24">
        <f t="shared" ref="C966:C1029" ca="1" si="72">C965-AVERAGE(C762:C763)</f>
        <v>-1.9385534844040819E-16</v>
      </c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</row>
    <row r="967" spans="2:19">
      <c r="B967" s="25">
        <v>131</v>
      </c>
      <c r="C967" s="24">
        <f t="shared" ca="1" si="72"/>
        <v>-1.9385534844040819E-16</v>
      </c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</row>
    <row r="968" spans="2:19">
      <c r="B968" s="25">
        <v>132</v>
      </c>
      <c r="C968" s="24">
        <f t="shared" ca="1" si="72"/>
        <v>-1.9385534844040819E-16</v>
      </c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</row>
    <row r="969" spans="2:19">
      <c r="B969" s="25">
        <v>133</v>
      </c>
      <c r="C969" s="24">
        <f t="shared" ca="1" si="72"/>
        <v>-1.9385534844040819E-16</v>
      </c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</row>
    <row r="970" spans="2:19">
      <c r="B970" s="25">
        <v>134</v>
      </c>
      <c r="C970" s="24">
        <f t="shared" ca="1" si="72"/>
        <v>-1.9385534844040819E-16</v>
      </c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</row>
    <row r="971" spans="2:19">
      <c r="B971" s="25">
        <v>135</v>
      </c>
      <c r="C971" s="24">
        <f t="shared" ca="1" si="72"/>
        <v>-1.9385534844040819E-16</v>
      </c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</row>
    <row r="972" spans="2:19">
      <c r="B972" s="25">
        <v>136</v>
      </c>
      <c r="C972" s="24">
        <f t="shared" ca="1" si="72"/>
        <v>-1.9385534844040819E-16</v>
      </c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</row>
    <row r="973" spans="2:19">
      <c r="B973" s="25">
        <v>137</v>
      </c>
      <c r="C973" s="24">
        <f t="shared" ca="1" si="72"/>
        <v>-1.9385534844040819E-16</v>
      </c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</row>
    <row r="974" spans="2:19">
      <c r="B974" s="25">
        <v>138</v>
      </c>
      <c r="C974" s="24">
        <f t="shared" ca="1" si="72"/>
        <v>-1.9385534844040819E-16</v>
      </c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</row>
    <row r="975" spans="2:19">
      <c r="B975" s="25">
        <v>139</v>
      </c>
      <c r="C975" s="24">
        <f t="shared" ca="1" si="72"/>
        <v>-1.9385534844040819E-16</v>
      </c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</row>
    <row r="976" spans="2:19">
      <c r="B976" s="25">
        <v>140</v>
      </c>
      <c r="C976" s="24">
        <f t="shared" ca="1" si="72"/>
        <v>-1.9385534844040819E-16</v>
      </c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</row>
    <row r="977" spans="2:19">
      <c r="B977" s="25">
        <v>141</v>
      </c>
      <c r="C977" s="24">
        <f t="shared" ca="1" si="72"/>
        <v>-1.9385534844040819E-16</v>
      </c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</row>
    <row r="978" spans="2:19">
      <c r="B978" s="25">
        <v>142</v>
      </c>
      <c r="C978" s="24">
        <f t="shared" ca="1" si="72"/>
        <v>-1.9385534844040819E-16</v>
      </c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</row>
    <row r="979" spans="2:19">
      <c r="B979" s="25">
        <v>143</v>
      </c>
      <c r="C979" s="24">
        <f t="shared" ca="1" si="72"/>
        <v>-1.9385534844040819E-16</v>
      </c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</row>
    <row r="980" spans="2:19">
      <c r="B980" s="25">
        <v>144</v>
      </c>
      <c r="C980" s="24">
        <f t="shared" ca="1" si="72"/>
        <v>-1.9385534844040819E-16</v>
      </c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</row>
    <row r="981" spans="2:19">
      <c r="B981" s="25">
        <v>145</v>
      </c>
      <c r="C981" s="24">
        <f t="shared" ca="1" si="72"/>
        <v>-1.9385534844040819E-16</v>
      </c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</row>
    <row r="982" spans="2:19">
      <c r="B982" s="25">
        <v>146</v>
      </c>
      <c r="C982" s="24">
        <f t="shared" ca="1" si="72"/>
        <v>-1.9385534844040819E-16</v>
      </c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</row>
    <row r="983" spans="2:19">
      <c r="B983" s="25">
        <v>147</v>
      </c>
      <c r="C983" s="24">
        <f t="shared" ca="1" si="72"/>
        <v>-1.9385534844040819E-16</v>
      </c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</row>
    <row r="984" spans="2:19">
      <c r="B984" s="25">
        <v>148</v>
      </c>
      <c r="C984" s="24">
        <f t="shared" ca="1" si="72"/>
        <v>-1.9385534844040819E-16</v>
      </c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</row>
    <row r="985" spans="2:19">
      <c r="B985" s="25">
        <v>149</v>
      </c>
      <c r="C985" s="24">
        <f t="shared" ca="1" si="72"/>
        <v>-1.9385534844040819E-16</v>
      </c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</row>
    <row r="986" spans="2:19">
      <c r="B986" s="25">
        <v>150</v>
      </c>
      <c r="C986" s="24">
        <f t="shared" ca="1" si="72"/>
        <v>-1.9385534844040819E-16</v>
      </c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</row>
    <row r="987" spans="2:19">
      <c r="B987" s="25">
        <v>151</v>
      </c>
      <c r="C987" s="24">
        <f t="shared" ca="1" si="72"/>
        <v>-1.9385534844040819E-16</v>
      </c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</row>
    <row r="988" spans="2:19">
      <c r="B988" s="25">
        <v>152</v>
      </c>
      <c r="C988" s="24">
        <f t="shared" ca="1" si="72"/>
        <v>-1.9385534844040819E-16</v>
      </c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</row>
    <row r="989" spans="2:19">
      <c r="B989" s="25">
        <v>153</v>
      </c>
      <c r="C989" s="24">
        <f t="shared" ca="1" si="72"/>
        <v>-1.9385534844040819E-16</v>
      </c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</row>
    <row r="990" spans="2:19">
      <c r="B990" s="25">
        <v>154</v>
      </c>
      <c r="C990" s="24">
        <f t="shared" ca="1" si="72"/>
        <v>-1.9385534844040819E-16</v>
      </c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</row>
    <row r="991" spans="2:19">
      <c r="B991" s="25">
        <v>155</v>
      </c>
      <c r="C991" s="24">
        <f t="shared" ca="1" si="72"/>
        <v>-1.9385534844040819E-16</v>
      </c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</row>
    <row r="992" spans="2:19">
      <c r="B992" s="25">
        <v>156</v>
      </c>
      <c r="C992" s="24">
        <f t="shared" ca="1" si="72"/>
        <v>-1.9385534844040819E-16</v>
      </c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</row>
    <row r="993" spans="2:19">
      <c r="B993" s="25">
        <v>157</v>
      </c>
      <c r="C993" s="24">
        <f t="shared" ca="1" si="72"/>
        <v>-1.9385534844040819E-16</v>
      </c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</row>
    <row r="994" spans="2:19">
      <c r="B994" s="25">
        <v>158</v>
      </c>
      <c r="C994" s="24">
        <f t="shared" ca="1" si="72"/>
        <v>-1.9385534844040819E-16</v>
      </c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</row>
    <row r="995" spans="2:19">
      <c r="B995" s="25">
        <v>159</v>
      </c>
      <c r="C995" s="24">
        <f t="shared" ca="1" si="72"/>
        <v>-1.9385534844040819E-16</v>
      </c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</row>
    <row r="996" spans="2:19">
      <c r="B996" s="25">
        <v>160</v>
      </c>
      <c r="C996" s="24">
        <f t="shared" ca="1" si="72"/>
        <v>-1.9385534844040819E-16</v>
      </c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</row>
    <row r="997" spans="2:19">
      <c r="B997" s="25">
        <v>161</v>
      </c>
      <c r="C997" s="24">
        <f t="shared" ca="1" si="72"/>
        <v>-1.9385534844040819E-16</v>
      </c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</row>
    <row r="998" spans="2:19">
      <c r="B998" s="25">
        <v>162</v>
      </c>
      <c r="C998" s="24">
        <f t="shared" ca="1" si="72"/>
        <v>-1.9385534844040819E-16</v>
      </c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</row>
    <row r="999" spans="2:19">
      <c r="B999" s="25">
        <v>163</v>
      </c>
      <c r="C999" s="24">
        <f t="shared" ca="1" si="72"/>
        <v>-1.9385534844040819E-16</v>
      </c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</row>
    <row r="1000" spans="2:19">
      <c r="B1000" s="25">
        <v>164</v>
      </c>
      <c r="C1000" s="24">
        <f t="shared" ca="1" si="72"/>
        <v>-1.9385534844040819E-16</v>
      </c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</row>
    <row r="1001" spans="2:19">
      <c r="B1001" s="25">
        <v>165</v>
      </c>
      <c r="C1001" s="24">
        <f t="shared" ca="1" si="72"/>
        <v>-1.9385534844040819E-16</v>
      </c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</row>
    <row r="1002" spans="2:19">
      <c r="B1002" s="25">
        <v>166</v>
      </c>
      <c r="C1002" s="24">
        <f t="shared" ca="1" si="72"/>
        <v>-1.9385534844040819E-16</v>
      </c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</row>
    <row r="1003" spans="2:19">
      <c r="B1003" s="25">
        <v>167</v>
      </c>
      <c r="C1003" s="24">
        <f t="shared" ca="1" si="72"/>
        <v>-1.9385534844040819E-16</v>
      </c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</row>
    <row r="1004" spans="2:19">
      <c r="B1004" s="25">
        <v>168</v>
      </c>
      <c r="C1004" s="24">
        <f t="shared" ca="1" si="72"/>
        <v>-1.9385534844040819E-16</v>
      </c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</row>
    <row r="1005" spans="2:19">
      <c r="B1005" s="25">
        <v>169</v>
      </c>
      <c r="C1005" s="24">
        <f t="shared" ca="1" si="72"/>
        <v>-1.9385534844040819E-16</v>
      </c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</row>
    <row r="1006" spans="2:19">
      <c r="B1006" s="25">
        <v>170</v>
      </c>
      <c r="C1006" s="24">
        <f t="shared" ca="1" si="72"/>
        <v>-1.9385534844040819E-16</v>
      </c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</row>
    <row r="1007" spans="2:19">
      <c r="B1007" s="25">
        <v>171</v>
      </c>
      <c r="C1007" s="24">
        <f t="shared" ca="1" si="72"/>
        <v>-1.9385534844040819E-16</v>
      </c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</row>
    <row r="1008" spans="2:19">
      <c r="B1008" s="25">
        <v>172</v>
      </c>
      <c r="C1008" s="24">
        <f t="shared" ca="1" si="72"/>
        <v>-1.9385534844040819E-16</v>
      </c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</row>
    <row r="1009" spans="2:19">
      <c r="B1009" s="25">
        <v>173</v>
      </c>
      <c r="C1009" s="24">
        <f t="shared" ca="1" si="72"/>
        <v>-1.9385534844040819E-16</v>
      </c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</row>
    <row r="1010" spans="2:19">
      <c r="B1010" s="25">
        <v>174</v>
      </c>
      <c r="C1010" s="24">
        <f t="shared" ca="1" si="72"/>
        <v>-1.9385534844040819E-16</v>
      </c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</row>
    <row r="1011" spans="2:19">
      <c r="B1011" s="25">
        <v>175</v>
      </c>
      <c r="C1011" s="24">
        <f t="shared" ca="1" si="72"/>
        <v>-1.9385534844040819E-16</v>
      </c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</row>
    <row r="1012" spans="2:19">
      <c r="B1012" s="25">
        <v>176</v>
      </c>
      <c r="C1012" s="24">
        <f t="shared" ca="1" si="72"/>
        <v>-1.9385534844040819E-16</v>
      </c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</row>
    <row r="1013" spans="2:19">
      <c r="B1013" s="25">
        <v>177</v>
      </c>
      <c r="C1013" s="24">
        <f t="shared" ca="1" si="72"/>
        <v>-1.9385534844040819E-16</v>
      </c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</row>
    <row r="1014" spans="2:19">
      <c r="B1014" s="25">
        <v>178</v>
      </c>
      <c r="C1014" s="24">
        <f t="shared" ca="1" si="72"/>
        <v>-1.9385534844040819E-16</v>
      </c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</row>
    <row r="1015" spans="2:19">
      <c r="B1015" s="25">
        <v>179</v>
      </c>
      <c r="C1015" s="24">
        <f t="shared" ca="1" si="72"/>
        <v>-1.9385534844040819E-16</v>
      </c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</row>
    <row r="1016" spans="2:19">
      <c r="B1016" s="25">
        <v>180</v>
      </c>
      <c r="C1016" s="24">
        <f t="shared" ca="1" si="72"/>
        <v>-1.9385534844040819E-16</v>
      </c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</row>
    <row r="1017" spans="2:19">
      <c r="B1017" s="25">
        <v>181</v>
      </c>
      <c r="C1017" s="24">
        <f t="shared" ca="1" si="72"/>
        <v>-1.9385534844040819E-16</v>
      </c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</row>
    <row r="1018" spans="2:19">
      <c r="B1018" s="25">
        <v>182</v>
      </c>
      <c r="C1018" s="24">
        <f t="shared" ca="1" si="72"/>
        <v>-1.9385534844040819E-16</v>
      </c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</row>
    <row r="1019" spans="2:19">
      <c r="B1019" s="25">
        <v>183</v>
      </c>
      <c r="C1019" s="24">
        <f t="shared" ca="1" si="72"/>
        <v>-1.9385534844040819E-16</v>
      </c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</row>
    <row r="1020" spans="2:19">
      <c r="B1020" s="25">
        <v>184</v>
      </c>
      <c r="C1020" s="24">
        <f t="shared" ca="1" si="72"/>
        <v>-1.9385534844040819E-16</v>
      </c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</row>
    <row r="1021" spans="2:19">
      <c r="B1021" s="25">
        <v>185</v>
      </c>
      <c r="C1021" s="24">
        <f t="shared" ca="1" si="72"/>
        <v>-1.9385534844040819E-16</v>
      </c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</row>
    <row r="1022" spans="2:19">
      <c r="B1022" s="25">
        <v>186</v>
      </c>
      <c r="C1022" s="24">
        <f t="shared" ca="1" si="72"/>
        <v>-1.9385534844040819E-16</v>
      </c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</row>
    <row r="1023" spans="2:19">
      <c r="B1023" s="25">
        <v>187</v>
      </c>
      <c r="C1023" s="24">
        <f t="shared" ca="1" si="72"/>
        <v>-1.9385534844040819E-16</v>
      </c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</row>
    <row r="1024" spans="2:19">
      <c r="B1024" s="25">
        <v>188</v>
      </c>
      <c r="C1024" s="24">
        <f t="shared" ca="1" si="72"/>
        <v>-1.9385534844040819E-16</v>
      </c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</row>
    <row r="1025" spans="2:19">
      <c r="B1025" s="25">
        <v>189</v>
      </c>
      <c r="C1025" s="24">
        <f t="shared" ca="1" si="72"/>
        <v>-1.9385534844040819E-16</v>
      </c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</row>
    <row r="1026" spans="2:19">
      <c r="B1026" s="25">
        <v>190</v>
      </c>
      <c r="C1026" s="24">
        <f t="shared" ca="1" si="72"/>
        <v>-1.9385534844040819E-16</v>
      </c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</row>
    <row r="1027" spans="2:19">
      <c r="B1027" s="25">
        <v>191</v>
      </c>
      <c r="C1027" s="24">
        <f t="shared" ca="1" si="72"/>
        <v>-1.9385534844040819E-16</v>
      </c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</row>
    <row r="1028" spans="2:19">
      <c r="B1028" s="25">
        <v>192</v>
      </c>
      <c r="C1028" s="24">
        <f t="shared" ca="1" si="72"/>
        <v>-1.9385534844040819E-16</v>
      </c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</row>
    <row r="1029" spans="2:19">
      <c r="B1029" s="25">
        <v>193</v>
      </c>
      <c r="C1029" s="24">
        <f t="shared" ca="1" si="72"/>
        <v>-1.9385534844040819E-16</v>
      </c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</row>
    <row r="1030" spans="2:19">
      <c r="B1030" s="25">
        <v>194</v>
      </c>
      <c r="C1030" s="24">
        <f t="shared" ref="C1030:C1036" ca="1" si="73">C1029-AVERAGE(C826:C827)</f>
        <v>-1.9385534844040819E-16</v>
      </c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</row>
    <row r="1031" spans="2:19">
      <c r="B1031" s="25">
        <v>195</v>
      </c>
      <c r="C1031" s="24">
        <f t="shared" ca="1" si="73"/>
        <v>-1.9385534844040819E-16</v>
      </c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</row>
    <row r="1032" spans="2:19">
      <c r="B1032" s="25">
        <v>196</v>
      </c>
      <c r="C1032" s="24">
        <f t="shared" ca="1" si="73"/>
        <v>-1.9385534844040819E-16</v>
      </c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</row>
    <row r="1033" spans="2:19">
      <c r="B1033" s="25">
        <v>197</v>
      </c>
      <c r="C1033" s="24">
        <f t="shared" ca="1" si="73"/>
        <v>-1.9385534844040819E-16</v>
      </c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</row>
    <row r="1034" spans="2:19">
      <c r="B1034" s="25">
        <v>198</v>
      </c>
      <c r="C1034" s="24">
        <f t="shared" ca="1" si="73"/>
        <v>-1.9385534844040819E-16</v>
      </c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</row>
    <row r="1035" spans="2:19">
      <c r="B1035" s="25">
        <v>199</v>
      </c>
      <c r="C1035" s="24">
        <f t="shared" ca="1" si="73"/>
        <v>-1.9385534844040819E-16</v>
      </c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</row>
    <row r="1036" spans="2:19">
      <c r="B1036" s="25">
        <v>200</v>
      </c>
      <c r="C1036" s="24">
        <f t="shared" ca="1" si="73"/>
        <v>-1.9385534844040819E-16</v>
      </c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</row>
    <row r="1037" spans="2:19">
      <c r="B1037" s="25"/>
    </row>
    <row r="1038" spans="2:19">
      <c r="B1038" s="28" t="s">
        <v>156</v>
      </c>
      <c r="C1038" s="50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  <c r="N1038" s="50"/>
      <c r="O1038" s="50"/>
      <c r="P1038" s="50"/>
      <c r="Q1038" s="50"/>
      <c r="R1038" s="50"/>
      <c r="S1038" s="50"/>
    </row>
    <row r="1039" spans="2:19">
      <c r="B1039" s="25"/>
    </row>
    <row r="1040" spans="2:19">
      <c r="B1040" s="25">
        <v>0</v>
      </c>
      <c r="C1040" s="45">
        <f t="shared" ref="C1040:C1054" si="74">IF($B1040&lt;C$165,1,IF($B1040&lt;C1023+1,C$165-$B1039,0))</f>
        <v>1</v>
      </c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</row>
    <row r="1041" spans="2:19">
      <c r="B1041" s="25">
        <v>1</v>
      </c>
      <c r="C1041" s="45">
        <f t="shared" si="74"/>
        <v>1</v>
      </c>
      <c r="D1041" s="45"/>
      <c r="E1041" s="45"/>
      <c r="F1041" s="45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</row>
    <row r="1042" spans="2:19">
      <c r="B1042" s="25">
        <v>2</v>
      </c>
      <c r="C1042" s="45">
        <f t="shared" si="74"/>
        <v>1</v>
      </c>
      <c r="D1042" s="45"/>
      <c r="E1042" s="45"/>
      <c r="F1042" s="45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</row>
    <row r="1043" spans="2:19">
      <c r="B1043" s="25">
        <v>3</v>
      </c>
      <c r="C1043" s="45">
        <f t="shared" si="74"/>
        <v>1</v>
      </c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</row>
    <row r="1044" spans="2:19">
      <c r="B1044" s="25">
        <v>4</v>
      </c>
      <c r="C1044" s="45">
        <f t="shared" si="74"/>
        <v>1</v>
      </c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</row>
    <row r="1045" spans="2:19">
      <c r="B1045" s="25">
        <v>5</v>
      </c>
      <c r="C1045" s="45">
        <f t="shared" si="74"/>
        <v>1</v>
      </c>
      <c r="D1045" s="45"/>
      <c r="E1045" s="45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</row>
    <row r="1046" spans="2:19">
      <c r="B1046" s="25">
        <v>6</v>
      </c>
      <c r="C1046" s="45">
        <f t="shared" si="74"/>
        <v>1</v>
      </c>
      <c r="D1046" s="45"/>
      <c r="E1046" s="45"/>
      <c r="F1046" s="45"/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</row>
    <row r="1047" spans="2:19">
      <c r="B1047" s="25">
        <v>7</v>
      </c>
      <c r="C1047" s="45">
        <f t="shared" si="74"/>
        <v>1</v>
      </c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</row>
    <row r="1048" spans="2:19">
      <c r="B1048" s="25">
        <v>8</v>
      </c>
      <c r="C1048" s="45">
        <f t="shared" si="74"/>
        <v>1</v>
      </c>
      <c r="D1048" s="45"/>
      <c r="E1048" s="45"/>
      <c r="F1048" s="45"/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</row>
    <row r="1049" spans="2:19">
      <c r="B1049" s="25">
        <v>9</v>
      </c>
      <c r="C1049" s="45">
        <f t="shared" si="74"/>
        <v>1</v>
      </c>
      <c r="D1049" s="45"/>
      <c r="E1049" s="45"/>
      <c r="F1049" s="45"/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</row>
    <row r="1050" spans="2:19">
      <c r="B1050" s="25">
        <v>10</v>
      </c>
      <c r="C1050" s="45">
        <f t="shared" si="74"/>
        <v>1</v>
      </c>
      <c r="D1050" s="45"/>
      <c r="E1050" s="45"/>
      <c r="F1050" s="45"/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</row>
    <row r="1051" spans="2:19">
      <c r="B1051" s="25">
        <v>11</v>
      </c>
      <c r="C1051" s="45">
        <f t="shared" si="74"/>
        <v>1</v>
      </c>
      <c r="D1051" s="45"/>
      <c r="E1051" s="45"/>
      <c r="F1051" s="45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</row>
    <row r="1052" spans="2:19">
      <c r="B1052" s="25">
        <v>12</v>
      </c>
      <c r="C1052" s="45">
        <f t="shared" si="74"/>
        <v>1</v>
      </c>
      <c r="D1052" s="45"/>
      <c r="E1052" s="45"/>
      <c r="F1052" s="45"/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</row>
    <row r="1053" spans="2:19">
      <c r="B1053" s="25">
        <v>13</v>
      </c>
      <c r="C1053" s="45">
        <f t="shared" si="74"/>
        <v>1</v>
      </c>
      <c r="D1053" s="45"/>
      <c r="E1053" s="45"/>
      <c r="F1053" s="45"/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</row>
    <row r="1054" spans="2:19">
      <c r="B1054" s="25">
        <v>14</v>
      </c>
      <c r="C1054" s="45">
        <f t="shared" si="74"/>
        <v>1</v>
      </c>
      <c r="D1054" s="45"/>
      <c r="E1054" s="45"/>
      <c r="F1054" s="45"/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</row>
    <row r="1055" spans="2:19">
      <c r="B1055" s="25">
        <v>15</v>
      </c>
      <c r="C1055" s="45">
        <f>IF($B1055&lt;C$165,1,IF($B1055&lt;C1038+1,C$165-$B1054,0))</f>
        <v>1</v>
      </c>
      <c r="D1055" s="45"/>
      <c r="E1055" s="45"/>
      <c r="F1055" s="45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45"/>
      <c r="S1055" s="45"/>
    </row>
    <row r="1056" spans="2:19">
      <c r="B1056" s="25">
        <v>16</v>
      </c>
      <c r="C1056" s="45">
        <f t="shared" ref="C1056:C1119" si="75">IF($B1056&lt;C$165,1,IF($B1056&lt;C1039+1,C$165-$B1055,0))</f>
        <v>0</v>
      </c>
      <c r="D1056" s="45"/>
      <c r="E1056" s="45"/>
      <c r="F1056" s="45"/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</row>
    <row r="1057" spans="2:19">
      <c r="B1057" s="25">
        <v>17</v>
      </c>
      <c r="C1057" s="45">
        <f t="shared" si="75"/>
        <v>0</v>
      </c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</row>
    <row r="1058" spans="2:19">
      <c r="B1058" s="25">
        <v>18</v>
      </c>
      <c r="C1058" s="45">
        <f t="shared" si="75"/>
        <v>0</v>
      </c>
      <c r="D1058" s="45"/>
      <c r="E1058" s="45"/>
      <c r="F1058" s="45"/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</row>
    <row r="1059" spans="2:19">
      <c r="B1059" s="25">
        <v>19</v>
      </c>
      <c r="C1059" s="45">
        <f t="shared" si="75"/>
        <v>0</v>
      </c>
      <c r="D1059" s="45"/>
      <c r="E1059" s="45"/>
      <c r="F1059" s="45"/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</row>
    <row r="1060" spans="2:19">
      <c r="B1060" s="25">
        <v>20</v>
      </c>
      <c r="C1060" s="45">
        <f t="shared" si="75"/>
        <v>0</v>
      </c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</row>
    <row r="1061" spans="2:19">
      <c r="B1061" s="25">
        <v>21</v>
      </c>
      <c r="C1061" s="45">
        <f t="shared" si="75"/>
        <v>0</v>
      </c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</row>
    <row r="1062" spans="2:19">
      <c r="B1062" s="25">
        <v>22</v>
      </c>
      <c r="C1062" s="45">
        <f t="shared" si="75"/>
        <v>0</v>
      </c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</row>
    <row r="1063" spans="2:19">
      <c r="B1063" s="25">
        <v>23</v>
      </c>
      <c r="C1063" s="45">
        <f t="shared" si="75"/>
        <v>0</v>
      </c>
      <c r="D1063" s="45"/>
      <c r="E1063" s="45"/>
      <c r="F1063" s="45"/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</row>
    <row r="1064" spans="2:19">
      <c r="B1064" s="25">
        <v>24</v>
      </c>
      <c r="C1064" s="45">
        <f t="shared" si="75"/>
        <v>0</v>
      </c>
      <c r="D1064" s="45"/>
      <c r="E1064" s="45"/>
      <c r="F1064" s="45"/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</row>
    <row r="1065" spans="2:19">
      <c r="B1065" s="25">
        <v>25</v>
      </c>
      <c r="C1065" s="45">
        <f t="shared" si="75"/>
        <v>0</v>
      </c>
      <c r="D1065" s="45"/>
      <c r="E1065" s="45"/>
      <c r="F1065" s="45"/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</row>
    <row r="1066" spans="2:19">
      <c r="B1066" s="25">
        <v>26</v>
      </c>
      <c r="C1066" s="45">
        <f t="shared" si="75"/>
        <v>0</v>
      </c>
      <c r="D1066" s="45"/>
      <c r="E1066" s="45"/>
      <c r="F1066" s="45"/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</row>
    <row r="1067" spans="2:19">
      <c r="B1067" s="25">
        <v>27</v>
      </c>
      <c r="C1067" s="45">
        <f t="shared" si="75"/>
        <v>0</v>
      </c>
      <c r="D1067" s="45"/>
      <c r="E1067" s="45"/>
      <c r="F1067" s="45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</row>
    <row r="1068" spans="2:19">
      <c r="B1068" s="25">
        <v>28</v>
      </c>
      <c r="C1068" s="45">
        <f t="shared" si="75"/>
        <v>0</v>
      </c>
      <c r="D1068" s="45"/>
      <c r="E1068" s="45"/>
      <c r="F1068" s="45"/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</row>
    <row r="1069" spans="2:19">
      <c r="B1069" s="25">
        <v>29</v>
      </c>
      <c r="C1069" s="45">
        <f t="shared" si="75"/>
        <v>0</v>
      </c>
      <c r="D1069" s="45"/>
      <c r="E1069" s="45"/>
      <c r="F1069" s="45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</row>
    <row r="1070" spans="2:19">
      <c r="B1070" s="25">
        <v>30</v>
      </c>
      <c r="C1070" s="45">
        <f t="shared" si="75"/>
        <v>0</v>
      </c>
      <c r="D1070" s="45"/>
      <c r="E1070" s="45"/>
      <c r="F1070" s="45"/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</row>
    <row r="1071" spans="2:19">
      <c r="B1071" s="25">
        <v>31</v>
      </c>
      <c r="C1071" s="45">
        <f t="shared" si="75"/>
        <v>0</v>
      </c>
      <c r="D1071" s="45"/>
      <c r="E1071" s="45"/>
      <c r="F1071" s="45"/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</row>
    <row r="1072" spans="2:19">
      <c r="B1072" s="25">
        <v>32</v>
      </c>
      <c r="C1072" s="45">
        <f t="shared" si="75"/>
        <v>0</v>
      </c>
      <c r="D1072" s="45"/>
      <c r="E1072" s="45"/>
      <c r="F1072" s="45"/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</row>
    <row r="1073" spans="2:19">
      <c r="B1073" s="25">
        <v>33</v>
      </c>
      <c r="C1073" s="45">
        <f t="shared" si="75"/>
        <v>0</v>
      </c>
      <c r="D1073" s="45"/>
      <c r="E1073" s="45"/>
      <c r="F1073" s="45"/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</row>
    <row r="1074" spans="2:19">
      <c r="B1074" s="25">
        <v>34</v>
      </c>
      <c r="C1074" s="45">
        <f t="shared" si="75"/>
        <v>0</v>
      </c>
      <c r="D1074" s="45"/>
      <c r="E1074" s="45"/>
      <c r="F1074" s="45"/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</row>
    <row r="1075" spans="2:19">
      <c r="B1075" s="25">
        <v>35</v>
      </c>
      <c r="C1075" s="45">
        <f t="shared" si="75"/>
        <v>0</v>
      </c>
      <c r="D1075" s="45"/>
      <c r="E1075" s="45"/>
      <c r="F1075" s="45"/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</row>
    <row r="1076" spans="2:19">
      <c r="B1076" s="25">
        <v>36</v>
      </c>
      <c r="C1076" s="45">
        <f t="shared" si="75"/>
        <v>0</v>
      </c>
      <c r="D1076" s="45"/>
      <c r="E1076" s="45"/>
      <c r="F1076" s="45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</row>
    <row r="1077" spans="2:19">
      <c r="B1077" s="25">
        <v>37</v>
      </c>
      <c r="C1077" s="45">
        <f t="shared" si="75"/>
        <v>0</v>
      </c>
      <c r="D1077" s="45"/>
      <c r="E1077" s="45"/>
      <c r="F1077" s="45"/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</row>
    <row r="1078" spans="2:19">
      <c r="B1078" s="25">
        <v>38</v>
      </c>
      <c r="C1078" s="45">
        <f t="shared" si="75"/>
        <v>0</v>
      </c>
      <c r="D1078" s="45"/>
      <c r="E1078" s="45"/>
      <c r="F1078" s="45"/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</row>
    <row r="1079" spans="2:19">
      <c r="B1079" s="25">
        <v>39</v>
      </c>
      <c r="C1079" s="45">
        <f t="shared" si="75"/>
        <v>0</v>
      </c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</row>
    <row r="1080" spans="2:19">
      <c r="B1080" s="25">
        <v>40</v>
      </c>
      <c r="C1080" s="45">
        <f t="shared" si="75"/>
        <v>0</v>
      </c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</row>
    <row r="1081" spans="2:19">
      <c r="B1081" s="25">
        <v>41</v>
      </c>
      <c r="C1081" s="45">
        <f t="shared" si="75"/>
        <v>0</v>
      </c>
      <c r="D1081" s="45"/>
      <c r="E1081" s="45"/>
      <c r="F1081" s="45"/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</row>
    <row r="1082" spans="2:19">
      <c r="B1082" s="25">
        <v>42</v>
      </c>
      <c r="C1082" s="45">
        <f t="shared" si="75"/>
        <v>0</v>
      </c>
      <c r="D1082" s="45"/>
      <c r="E1082" s="45"/>
      <c r="F1082" s="45"/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</row>
    <row r="1083" spans="2:19">
      <c r="B1083" s="25">
        <v>43</v>
      </c>
      <c r="C1083" s="45">
        <f t="shared" si="75"/>
        <v>0</v>
      </c>
      <c r="D1083" s="45"/>
      <c r="E1083" s="45"/>
      <c r="F1083" s="45"/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</row>
    <row r="1084" spans="2:19">
      <c r="B1084" s="25">
        <v>44</v>
      </c>
      <c r="C1084" s="45">
        <f t="shared" si="75"/>
        <v>0</v>
      </c>
      <c r="D1084" s="45"/>
      <c r="E1084" s="45"/>
      <c r="F1084" s="45"/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  <c r="R1084" s="45"/>
      <c r="S1084" s="45"/>
    </row>
    <row r="1085" spans="2:19">
      <c r="B1085" s="25">
        <v>45</v>
      </c>
      <c r="C1085" s="45">
        <f t="shared" si="75"/>
        <v>0</v>
      </c>
      <c r="D1085" s="45"/>
      <c r="E1085" s="45"/>
      <c r="F1085" s="45"/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</row>
    <row r="1086" spans="2:19">
      <c r="B1086" s="25">
        <v>46</v>
      </c>
      <c r="C1086" s="45">
        <f t="shared" si="75"/>
        <v>0</v>
      </c>
      <c r="D1086" s="45"/>
      <c r="E1086" s="45"/>
      <c r="F1086" s="45"/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</row>
    <row r="1087" spans="2:19">
      <c r="B1087" s="25">
        <v>47</v>
      </c>
      <c r="C1087" s="45">
        <f t="shared" si="75"/>
        <v>0</v>
      </c>
      <c r="D1087" s="45"/>
      <c r="E1087" s="45"/>
      <c r="F1087" s="45"/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</row>
    <row r="1088" spans="2:19">
      <c r="B1088" s="25">
        <v>48</v>
      </c>
      <c r="C1088" s="45">
        <f t="shared" si="75"/>
        <v>0</v>
      </c>
      <c r="D1088" s="45"/>
      <c r="E1088" s="45"/>
      <c r="F1088" s="45"/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</row>
    <row r="1089" spans="2:19">
      <c r="B1089" s="25">
        <v>49</v>
      </c>
      <c r="C1089" s="45">
        <f t="shared" si="75"/>
        <v>0</v>
      </c>
      <c r="D1089" s="45"/>
      <c r="E1089" s="45"/>
      <c r="F1089" s="45"/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</row>
    <row r="1090" spans="2:19">
      <c r="B1090" s="25">
        <v>50</v>
      </c>
      <c r="C1090" s="45">
        <f t="shared" si="75"/>
        <v>0</v>
      </c>
      <c r="D1090" s="45"/>
      <c r="E1090" s="45"/>
      <c r="F1090" s="45"/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</row>
    <row r="1091" spans="2:19">
      <c r="B1091" s="25">
        <v>51</v>
      </c>
      <c r="C1091" s="45">
        <f t="shared" si="75"/>
        <v>0</v>
      </c>
      <c r="D1091" s="45"/>
      <c r="E1091" s="45"/>
      <c r="F1091" s="45"/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</row>
    <row r="1092" spans="2:19">
      <c r="B1092" s="25">
        <v>52</v>
      </c>
      <c r="C1092" s="45">
        <f t="shared" si="75"/>
        <v>0</v>
      </c>
      <c r="D1092" s="45"/>
      <c r="E1092" s="45"/>
      <c r="F1092" s="45"/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</row>
    <row r="1093" spans="2:19">
      <c r="B1093" s="25">
        <v>53</v>
      </c>
      <c r="C1093" s="45">
        <f t="shared" si="75"/>
        <v>0</v>
      </c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</row>
    <row r="1094" spans="2:19">
      <c r="B1094" s="25">
        <v>54</v>
      </c>
      <c r="C1094" s="45">
        <f t="shared" si="75"/>
        <v>0</v>
      </c>
      <c r="D1094" s="45"/>
      <c r="E1094" s="45"/>
      <c r="F1094" s="45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</row>
    <row r="1095" spans="2:19">
      <c r="B1095" s="25">
        <v>55</v>
      </c>
      <c r="C1095" s="45">
        <f t="shared" si="75"/>
        <v>0</v>
      </c>
      <c r="D1095" s="45"/>
      <c r="E1095" s="45"/>
      <c r="F1095" s="45"/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</row>
    <row r="1096" spans="2:19">
      <c r="B1096" s="25">
        <v>56</v>
      </c>
      <c r="C1096" s="45">
        <f t="shared" si="75"/>
        <v>0</v>
      </c>
      <c r="D1096" s="45"/>
      <c r="E1096" s="45"/>
      <c r="F1096" s="45"/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</row>
    <row r="1097" spans="2:19">
      <c r="B1097" s="25">
        <v>57</v>
      </c>
      <c r="C1097" s="45">
        <f t="shared" si="75"/>
        <v>0</v>
      </c>
      <c r="D1097" s="45"/>
      <c r="E1097" s="45"/>
      <c r="F1097" s="45"/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</row>
    <row r="1098" spans="2:19">
      <c r="B1098" s="25">
        <v>58</v>
      </c>
      <c r="C1098" s="45">
        <f t="shared" si="75"/>
        <v>0</v>
      </c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</row>
    <row r="1099" spans="2:19">
      <c r="B1099" s="25">
        <v>59</v>
      </c>
      <c r="C1099" s="45">
        <f t="shared" si="75"/>
        <v>0</v>
      </c>
      <c r="D1099" s="45"/>
      <c r="E1099" s="45"/>
      <c r="F1099" s="45"/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</row>
    <row r="1100" spans="2:19">
      <c r="B1100" s="25">
        <v>60</v>
      </c>
      <c r="C1100" s="45">
        <f t="shared" si="75"/>
        <v>0</v>
      </c>
      <c r="D1100" s="45"/>
      <c r="E1100" s="45"/>
      <c r="F1100" s="45"/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</row>
    <row r="1101" spans="2:19">
      <c r="B1101" s="25">
        <v>61</v>
      </c>
      <c r="C1101" s="45">
        <f t="shared" si="75"/>
        <v>0</v>
      </c>
      <c r="D1101" s="45"/>
      <c r="E1101" s="45"/>
      <c r="F1101" s="45"/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</row>
    <row r="1102" spans="2:19">
      <c r="B1102" s="25">
        <v>62</v>
      </c>
      <c r="C1102" s="45">
        <f t="shared" si="75"/>
        <v>0</v>
      </c>
      <c r="D1102" s="45"/>
      <c r="E1102" s="45"/>
      <c r="F1102" s="45"/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</row>
    <row r="1103" spans="2:19">
      <c r="B1103" s="25">
        <v>63</v>
      </c>
      <c r="C1103" s="45">
        <f t="shared" si="75"/>
        <v>0</v>
      </c>
      <c r="D1103" s="45"/>
      <c r="E1103" s="45"/>
      <c r="F1103" s="45"/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</row>
    <row r="1104" spans="2:19">
      <c r="B1104" s="25">
        <v>64</v>
      </c>
      <c r="C1104" s="45">
        <f t="shared" si="75"/>
        <v>0</v>
      </c>
      <c r="D1104" s="45"/>
      <c r="E1104" s="45"/>
      <c r="F1104" s="45"/>
      <c r="G1104" s="45"/>
      <c r="H1104" s="45"/>
      <c r="I1104" s="45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</row>
    <row r="1105" spans="2:19">
      <c r="B1105" s="25">
        <v>65</v>
      </c>
      <c r="C1105" s="45">
        <f t="shared" si="75"/>
        <v>0</v>
      </c>
      <c r="D1105" s="45"/>
      <c r="E1105" s="45"/>
      <c r="F1105" s="45"/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</row>
    <row r="1106" spans="2:19">
      <c r="B1106" s="25">
        <v>66</v>
      </c>
      <c r="C1106" s="45">
        <f t="shared" si="75"/>
        <v>0</v>
      </c>
      <c r="D1106" s="45"/>
      <c r="E1106" s="45"/>
      <c r="F1106" s="45"/>
      <c r="G1106" s="45"/>
      <c r="H1106" s="45"/>
      <c r="I1106" s="45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</row>
    <row r="1107" spans="2:19">
      <c r="B1107" s="25">
        <v>67</v>
      </c>
      <c r="C1107" s="45">
        <f t="shared" si="75"/>
        <v>0</v>
      </c>
      <c r="D1107" s="45"/>
      <c r="E1107" s="45"/>
      <c r="F1107" s="45"/>
      <c r="G1107" s="45"/>
      <c r="H1107" s="45"/>
      <c r="I1107" s="45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</row>
    <row r="1108" spans="2:19">
      <c r="B1108" s="25">
        <v>68</v>
      </c>
      <c r="C1108" s="45">
        <f t="shared" si="75"/>
        <v>0</v>
      </c>
      <c r="D1108" s="45"/>
      <c r="E1108" s="45"/>
      <c r="F1108" s="45"/>
      <c r="G1108" s="45"/>
      <c r="H1108" s="45"/>
      <c r="I1108" s="45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</row>
    <row r="1109" spans="2:19">
      <c r="B1109" s="25">
        <v>69</v>
      </c>
      <c r="C1109" s="45">
        <f t="shared" si="75"/>
        <v>0</v>
      </c>
      <c r="D1109" s="45"/>
      <c r="E1109" s="45"/>
      <c r="F1109" s="45"/>
      <c r="G1109" s="45"/>
      <c r="H1109" s="45"/>
      <c r="I1109" s="45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</row>
    <row r="1110" spans="2:19">
      <c r="B1110" s="25">
        <v>70</v>
      </c>
      <c r="C1110" s="45">
        <f t="shared" si="75"/>
        <v>0</v>
      </c>
      <c r="D1110" s="45"/>
      <c r="E1110" s="45"/>
      <c r="F1110" s="45"/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</row>
    <row r="1111" spans="2:19">
      <c r="B1111" s="25">
        <v>71</v>
      </c>
      <c r="C1111" s="45">
        <f t="shared" si="75"/>
        <v>0</v>
      </c>
      <c r="D1111" s="45"/>
      <c r="E1111" s="45"/>
      <c r="F1111" s="45"/>
      <c r="G1111" s="45"/>
      <c r="H1111" s="45"/>
      <c r="I1111" s="45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</row>
    <row r="1112" spans="2:19">
      <c r="B1112" s="25">
        <v>72</v>
      </c>
      <c r="C1112" s="45">
        <f t="shared" si="75"/>
        <v>0</v>
      </c>
      <c r="D1112" s="45"/>
      <c r="E1112" s="45"/>
      <c r="F1112" s="45"/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</row>
    <row r="1113" spans="2:19">
      <c r="B1113" s="25">
        <v>73</v>
      </c>
      <c r="C1113" s="45">
        <f t="shared" si="75"/>
        <v>0</v>
      </c>
      <c r="D1113" s="45"/>
      <c r="E1113" s="45"/>
      <c r="F1113" s="45"/>
      <c r="G1113" s="45"/>
      <c r="H1113" s="45"/>
      <c r="I1113" s="45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</row>
    <row r="1114" spans="2:19">
      <c r="B1114" s="25">
        <v>74</v>
      </c>
      <c r="C1114" s="45">
        <f t="shared" si="75"/>
        <v>0</v>
      </c>
      <c r="D1114" s="45"/>
      <c r="E1114" s="45"/>
      <c r="F1114" s="45"/>
      <c r="G1114" s="45"/>
      <c r="H1114" s="45"/>
      <c r="I1114" s="45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</row>
    <row r="1115" spans="2:19">
      <c r="B1115" s="25">
        <v>75</v>
      </c>
      <c r="C1115" s="45">
        <f t="shared" si="75"/>
        <v>0</v>
      </c>
      <c r="D1115" s="45"/>
      <c r="E1115" s="45"/>
      <c r="F1115" s="45"/>
      <c r="G1115" s="45"/>
      <c r="H1115" s="45"/>
      <c r="I1115" s="45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</row>
    <row r="1116" spans="2:19">
      <c r="B1116" s="25">
        <v>76</v>
      </c>
      <c r="C1116" s="45">
        <f t="shared" si="75"/>
        <v>0</v>
      </c>
      <c r="D1116" s="45"/>
      <c r="E1116" s="45"/>
      <c r="F1116" s="45"/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</row>
    <row r="1117" spans="2:19">
      <c r="B1117" s="25">
        <v>77</v>
      </c>
      <c r="C1117" s="45">
        <f t="shared" si="75"/>
        <v>0</v>
      </c>
      <c r="D1117" s="45"/>
      <c r="E1117" s="45"/>
      <c r="F1117" s="45"/>
      <c r="G1117" s="45"/>
      <c r="H1117" s="45"/>
      <c r="I1117" s="45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</row>
    <row r="1118" spans="2:19">
      <c r="B1118" s="25">
        <v>78</v>
      </c>
      <c r="C1118" s="45">
        <f t="shared" si="75"/>
        <v>0</v>
      </c>
      <c r="D1118" s="45"/>
      <c r="E1118" s="45"/>
      <c r="F1118" s="45"/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</row>
    <row r="1119" spans="2:19">
      <c r="B1119" s="25">
        <v>79</v>
      </c>
      <c r="C1119" s="45">
        <f t="shared" si="75"/>
        <v>0</v>
      </c>
      <c r="D1119" s="45"/>
      <c r="E1119" s="45"/>
      <c r="F1119" s="45"/>
      <c r="G1119" s="45"/>
      <c r="H1119" s="45"/>
      <c r="I1119" s="45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</row>
    <row r="1120" spans="2:19">
      <c r="B1120" s="25">
        <v>80</v>
      </c>
      <c r="C1120" s="45">
        <f t="shared" ref="C1120:C1183" si="76">IF($B1120&lt;C$165,1,IF($B1120&lt;C1103+1,C$165-$B1119,0))</f>
        <v>0</v>
      </c>
      <c r="D1120" s="45"/>
      <c r="E1120" s="45"/>
      <c r="F1120" s="45"/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</row>
    <row r="1121" spans="2:19">
      <c r="B1121" s="25">
        <v>81</v>
      </c>
      <c r="C1121" s="45">
        <f t="shared" si="76"/>
        <v>0</v>
      </c>
      <c r="D1121" s="45"/>
      <c r="E1121" s="45"/>
      <c r="F1121" s="45"/>
      <c r="G1121" s="45"/>
      <c r="H1121" s="45"/>
      <c r="I1121" s="45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</row>
    <row r="1122" spans="2:19">
      <c r="B1122" s="25">
        <v>82</v>
      </c>
      <c r="C1122" s="45">
        <f t="shared" si="76"/>
        <v>0</v>
      </c>
      <c r="D1122" s="45"/>
      <c r="E1122" s="45"/>
      <c r="F1122" s="45"/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</row>
    <row r="1123" spans="2:19">
      <c r="B1123" s="25">
        <v>83</v>
      </c>
      <c r="C1123" s="45">
        <f t="shared" si="76"/>
        <v>0</v>
      </c>
      <c r="D1123" s="45"/>
      <c r="E1123" s="45"/>
      <c r="F1123" s="45"/>
      <c r="G1123" s="45"/>
      <c r="H1123" s="45"/>
      <c r="I1123" s="45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</row>
    <row r="1124" spans="2:19">
      <c r="B1124" s="25">
        <v>84</v>
      </c>
      <c r="C1124" s="45">
        <f t="shared" si="76"/>
        <v>0</v>
      </c>
      <c r="D1124" s="45"/>
      <c r="E1124" s="45"/>
      <c r="F1124" s="45"/>
      <c r="G1124" s="45"/>
      <c r="H1124" s="45"/>
      <c r="I1124" s="45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</row>
    <row r="1125" spans="2:19">
      <c r="B1125" s="25">
        <v>85</v>
      </c>
      <c r="C1125" s="45">
        <f t="shared" si="76"/>
        <v>0</v>
      </c>
      <c r="D1125" s="45"/>
      <c r="E1125" s="45"/>
      <c r="F1125" s="45"/>
      <c r="G1125" s="45"/>
      <c r="H1125" s="45"/>
      <c r="I1125" s="45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</row>
    <row r="1126" spans="2:19">
      <c r="B1126" s="25">
        <v>86</v>
      </c>
      <c r="C1126" s="45">
        <f t="shared" si="76"/>
        <v>0</v>
      </c>
      <c r="D1126" s="45"/>
      <c r="E1126" s="45"/>
      <c r="F1126" s="45"/>
      <c r="G1126" s="45"/>
      <c r="H1126" s="45"/>
      <c r="I1126" s="45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</row>
    <row r="1127" spans="2:19">
      <c r="B1127" s="25">
        <v>87</v>
      </c>
      <c r="C1127" s="45">
        <f t="shared" si="76"/>
        <v>0</v>
      </c>
      <c r="D1127" s="45"/>
      <c r="E1127" s="45"/>
      <c r="F1127" s="45"/>
      <c r="G1127" s="45"/>
      <c r="H1127" s="45"/>
      <c r="I1127" s="45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</row>
    <row r="1128" spans="2:19">
      <c r="B1128" s="25">
        <v>88</v>
      </c>
      <c r="C1128" s="45">
        <f t="shared" si="76"/>
        <v>0</v>
      </c>
      <c r="D1128" s="45"/>
      <c r="E1128" s="45"/>
      <c r="F1128" s="45"/>
      <c r="G1128" s="45"/>
      <c r="H1128" s="45"/>
      <c r="I1128" s="45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</row>
    <row r="1129" spans="2:19">
      <c r="B1129" s="25">
        <v>89</v>
      </c>
      <c r="C1129" s="45">
        <f t="shared" si="76"/>
        <v>0</v>
      </c>
      <c r="D1129" s="45"/>
      <c r="E1129" s="45"/>
      <c r="F1129" s="45"/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</row>
    <row r="1130" spans="2:19">
      <c r="B1130" s="25">
        <v>90</v>
      </c>
      <c r="C1130" s="45">
        <f t="shared" si="76"/>
        <v>0</v>
      </c>
      <c r="D1130" s="45"/>
      <c r="E1130" s="45"/>
      <c r="F1130" s="45"/>
      <c r="G1130" s="45"/>
      <c r="H1130" s="45"/>
      <c r="I1130" s="45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</row>
    <row r="1131" spans="2:19">
      <c r="B1131" s="25">
        <v>91</v>
      </c>
      <c r="C1131" s="45">
        <f t="shared" si="76"/>
        <v>0</v>
      </c>
      <c r="D1131" s="45"/>
      <c r="E1131" s="45"/>
      <c r="F1131" s="45"/>
      <c r="G1131" s="45"/>
      <c r="H1131" s="45"/>
      <c r="I1131" s="45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</row>
    <row r="1132" spans="2:19">
      <c r="B1132" s="25">
        <v>92</v>
      </c>
      <c r="C1132" s="45">
        <f t="shared" si="76"/>
        <v>0</v>
      </c>
      <c r="D1132" s="45"/>
      <c r="E1132" s="45"/>
      <c r="F1132" s="45"/>
      <c r="G1132" s="45"/>
      <c r="H1132" s="45"/>
      <c r="I1132" s="45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</row>
    <row r="1133" spans="2:19">
      <c r="B1133" s="25">
        <v>93</v>
      </c>
      <c r="C1133" s="45">
        <f t="shared" si="76"/>
        <v>0</v>
      </c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</row>
    <row r="1134" spans="2:19">
      <c r="B1134" s="25">
        <v>94</v>
      </c>
      <c r="C1134" s="45">
        <f t="shared" si="76"/>
        <v>0</v>
      </c>
      <c r="D1134" s="45"/>
      <c r="E1134" s="45"/>
      <c r="F1134" s="45"/>
      <c r="G1134" s="45"/>
      <c r="H1134" s="45"/>
      <c r="I1134" s="45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</row>
    <row r="1135" spans="2:19">
      <c r="B1135" s="25">
        <v>95</v>
      </c>
      <c r="C1135" s="45">
        <f t="shared" si="76"/>
        <v>0</v>
      </c>
      <c r="D1135" s="45"/>
      <c r="E1135" s="45"/>
      <c r="F1135" s="45"/>
      <c r="G1135" s="45"/>
      <c r="H1135" s="45"/>
      <c r="I1135" s="45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</row>
    <row r="1136" spans="2:19">
      <c r="B1136" s="25">
        <v>96</v>
      </c>
      <c r="C1136" s="45">
        <f t="shared" si="76"/>
        <v>0</v>
      </c>
      <c r="D1136" s="45"/>
      <c r="E1136" s="45"/>
      <c r="F1136" s="45"/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</row>
    <row r="1137" spans="2:19">
      <c r="B1137" s="25">
        <v>97</v>
      </c>
      <c r="C1137" s="45">
        <f t="shared" si="76"/>
        <v>0</v>
      </c>
      <c r="D1137" s="45"/>
      <c r="E1137" s="45"/>
      <c r="F1137" s="45"/>
      <c r="G1137" s="45"/>
      <c r="H1137" s="45"/>
      <c r="I1137" s="45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</row>
    <row r="1138" spans="2:19">
      <c r="B1138" s="25">
        <v>98</v>
      </c>
      <c r="C1138" s="45">
        <f t="shared" si="76"/>
        <v>0</v>
      </c>
      <c r="D1138" s="45"/>
      <c r="E1138" s="45"/>
      <c r="F1138" s="45"/>
      <c r="G1138" s="45"/>
      <c r="H1138" s="45"/>
      <c r="I1138" s="45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</row>
    <row r="1139" spans="2:19">
      <c r="B1139" s="25">
        <v>99</v>
      </c>
      <c r="C1139" s="45">
        <f t="shared" si="76"/>
        <v>0</v>
      </c>
      <c r="D1139" s="45"/>
      <c r="E1139" s="45"/>
      <c r="F1139" s="45"/>
      <c r="G1139" s="45"/>
      <c r="H1139" s="45"/>
      <c r="I1139" s="45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</row>
    <row r="1140" spans="2:19">
      <c r="B1140" s="25">
        <v>100</v>
      </c>
      <c r="C1140" s="45">
        <f t="shared" si="76"/>
        <v>0</v>
      </c>
      <c r="D1140" s="45"/>
      <c r="E1140" s="45"/>
      <c r="F1140" s="45"/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</row>
    <row r="1141" spans="2:19">
      <c r="B1141" s="25">
        <v>101</v>
      </c>
      <c r="C1141" s="45">
        <f t="shared" si="76"/>
        <v>0</v>
      </c>
      <c r="D1141" s="45"/>
      <c r="E1141" s="45"/>
      <c r="F1141" s="45"/>
      <c r="G1141" s="45"/>
      <c r="H1141" s="45"/>
      <c r="I1141" s="45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</row>
    <row r="1142" spans="2:19">
      <c r="B1142" s="25">
        <v>102</v>
      </c>
      <c r="C1142" s="45">
        <f t="shared" si="76"/>
        <v>0</v>
      </c>
      <c r="D1142" s="45"/>
      <c r="E1142" s="45"/>
      <c r="F1142" s="45"/>
      <c r="G1142" s="45"/>
      <c r="H1142" s="45"/>
      <c r="I1142" s="45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</row>
    <row r="1143" spans="2:19">
      <c r="B1143" s="25">
        <v>103</v>
      </c>
      <c r="C1143" s="45">
        <f t="shared" si="76"/>
        <v>0</v>
      </c>
      <c r="D1143" s="45"/>
      <c r="E1143" s="45"/>
      <c r="F1143" s="45"/>
      <c r="G1143" s="45"/>
      <c r="H1143" s="45"/>
      <c r="I1143" s="45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</row>
    <row r="1144" spans="2:19">
      <c r="B1144" s="25">
        <v>104</v>
      </c>
      <c r="C1144" s="45">
        <f t="shared" si="76"/>
        <v>0</v>
      </c>
      <c r="D1144" s="45"/>
      <c r="E1144" s="45"/>
      <c r="F1144" s="45"/>
      <c r="G1144" s="45"/>
      <c r="H1144" s="45"/>
      <c r="I1144" s="45"/>
      <c r="J1144" s="45"/>
      <c r="K1144" s="45"/>
      <c r="L1144" s="45"/>
      <c r="M1144" s="45"/>
      <c r="N1144" s="45"/>
      <c r="O1144" s="45"/>
      <c r="P1144" s="45"/>
      <c r="Q1144" s="45"/>
      <c r="R1144" s="45"/>
      <c r="S1144" s="45"/>
    </row>
    <row r="1145" spans="2:19">
      <c r="B1145" s="25">
        <v>105</v>
      </c>
      <c r="C1145" s="45">
        <f t="shared" si="76"/>
        <v>0</v>
      </c>
      <c r="D1145" s="45"/>
      <c r="E1145" s="45"/>
      <c r="F1145" s="45"/>
      <c r="G1145" s="45"/>
      <c r="H1145" s="45"/>
      <c r="I1145" s="45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</row>
    <row r="1146" spans="2:19">
      <c r="B1146" s="25">
        <v>106</v>
      </c>
      <c r="C1146" s="45">
        <f t="shared" si="76"/>
        <v>0</v>
      </c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</row>
    <row r="1147" spans="2:19">
      <c r="B1147" s="25">
        <v>107</v>
      </c>
      <c r="C1147" s="45">
        <f t="shared" si="76"/>
        <v>0</v>
      </c>
      <c r="D1147" s="45"/>
      <c r="E1147" s="45"/>
      <c r="F1147" s="45"/>
      <c r="G1147" s="45"/>
      <c r="H1147" s="45"/>
      <c r="I1147" s="45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</row>
    <row r="1148" spans="2:19">
      <c r="B1148" s="25">
        <v>108</v>
      </c>
      <c r="C1148" s="45">
        <f t="shared" si="76"/>
        <v>0</v>
      </c>
      <c r="D1148" s="45"/>
      <c r="E1148" s="45"/>
      <c r="F1148" s="45"/>
      <c r="G1148" s="45"/>
      <c r="H1148" s="45"/>
      <c r="I1148" s="45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</row>
    <row r="1149" spans="2:19">
      <c r="B1149" s="25">
        <v>109</v>
      </c>
      <c r="C1149" s="45">
        <f t="shared" si="76"/>
        <v>0</v>
      </c>
      <c r="D1149" s="45"/>
      <c r="E1149" s="45"/>
      <c r="F1149" s="45"/>
      <c r="G1149" s="45"/>
      <c r="H1149" s="45"/>
      <c r="I1149" s="45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</row>
    <row r="1150" spans="2:19">
      <c r="B1150" s="25">
        <v>110</v>
      </c>
      <c r="C1150" s="45">
        <f t="shared" si="76"/>
        <v>0</v>
      </c>
      <c r="D1150" s="45"/>
      <c r="E1150" s="45"/>
      <c r="F1150" s="45"/>
      <c r="G1150" s="45"/>
      <c r="H1150" s="45"/>
      <c r="I1150" s="45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</row>
    <row r="1151" spans="2:19">
      <c r="B1151" s="25">
        <v>111</v>
      </c>
      <c r="C1151" s="45">
        <f t="shared" si="76"/>
        <v>0</v>
      </c>
      <c r="D1151" s="45"/>
      <c r="E1151" s="45"/>
      <c r="F1151" s="45"/>
      <c r="G1151" s="45"/>
      <c r="H1151" s="45"/>
      <c r="I1151" s="45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</row>
    <row r="1152" spans="2:19">
      <c r="B1152" s="25">
        <v>112</v>
      </c>
      <c r="C1152" s="45">
        <f t="shared" si="76"/>
        <v>0</v>
      </c>
      <c r="D1152" s="45"/>
      <c r="E1152" s="45"/>
      <c r="F1152" s="45"/>
      <c r="G1152" s="45"/>
      <c r="H1152" s="45"/>
      <c r="I1152" s="45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</row>
    <row r="1153" spans="2:19">
      <c r="B1153" s="25">
        <v>113</v>
      </c>
      <c r="C1153" s="45">
        <f t="shared" si="76"/>
        <v>0</v>
      </c>
      <c r="D1153" s="45"/>
      <c r="E1153" s="45"/>
      <c r="F1153" s="45"/>
      <c r="G1153" s="45"/>
      <c r="H1153" s="45"/>
      <c r="I1153" s="45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</row>
    <row r="1154" spans="2:19">
      <c r="B1154" s="25">
        <v>114</v>
      </c>
      <c r="C1154" s="45">
        <f t="shared" si="76"/>
        <v>0</v>
      </c>
      <c r="D1154" s="45"/>
      <c r="E1154" s="45"/>
      <c r="F1154" s="45"/>
      <c r="G1154" s="45"/>
      <c r="H1154" s="45"/>
      <c r="I1154" s="45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</row>
    <row r="1155" spans="2:19">
      <c r="B1155" s="25">
        <v>115</v>
      </c>
      <c r="C1155" s="45">
        <f t="shared" si="76"/>
        <v>0</v>
      </c>
      <c r="D1155" s="45"/>
      <c r="E1155" s="45"/>
      <c r="F1155" s="45"/>
      <c r="G1155" s="45"/>
      <c r="H1155" s="45"/>
      <c r="I1155" s="45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</row>
    <row r="1156" spans="2:19">
      <c r="B1156" s="25">
        <v>116</v>
      </c>
      <c r="C1156" s="45">
        <f t="shared" si="76"/>
        <v>0</v>
      </c>
      <c r="D1156" s="45"/>
      <c r="E1156" s="45"/>
      <c r="F1156" s="45"/>
      <c r="G1156" s="45"/>
      <c r="H1156" s="45"/>
      <c r="I1156" s="45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</row>
    <row r="1157" spans="2:19">
      <c r="B1157" s="25">
        <v>117</v>
      </c>
      <c r="C1157" s="45">
        <f t="shared" si="76"/>
        <v>0</v>
      </c>
      <c r="D1157" s="45"/>
      <c r="E1157" s="45"/>
      <c r="F1157" s="45"/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</row>
    <row r="1158" spans="2:19">
      <c r="B1158" s="25">
        <v>118</v>
      </c>
      <c r="C1158" s="45">
        <f t="shared" si="76"/>
        <v>0</v>
      </c>
      <c r="D1158" s="45"/>
      <c r="E1158" s="45"/>
      <c r="F1158" s="45"/>
      <c r="G1158" s="45"/>
      <c r="H1158" s="45"/>
      <c r="I1158" s="45"/>
      <c r="J1158" s="45"/>
      <c r="K1158" s="45"/>
      <c r="L1158" s="45"/>
      <c r="M1158" s="45"/>
      <c r="N1158" s="45"/>
      <c r="O1158" s="45"/>
      <c r="P1158" s="45"/>
      <c r="Q1158" s="45"/>
      <c r="R1158" s="45"/>
      <c r="S1158" s="45"/>
    </row>
    <row r="1159" spans="2:19">
      <c r="B1159" s="25">
        <v>119</v>
      </c>
      <c r="C1159" s="45">
        <f t="shared" si="76"/>
        <v>0</v>
      </c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</row>
    <row r="1160" spans="2:19">
      <c r="B1160" s="25">
        <v>120</v>
      </c>
      <c r="C1160" s="45">
        <f t="shared" si="76"/>
        <v>0</v>
      </c>
      <c r="D1160" s="45"/>
      <c r="E1160" s="45"/>
      <c r="F1160" s="45"/>
      <c r="G1160" s="45"/>
      <c r="H1160" s="45"/>
      <c r="I1160" s="45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</row>
    <row r="1161" spans="2:19">
      <c r="B1161" s="25">
        <v>121</v>
      </c>
      <c r="C1161" s="45">
        <f t="shared" si="76"/>
        <v>0</v>
      </c>
      <c r="D1161" s="45"/>
      <c r="E1161" s="45"/>
      <c r="F1161" s="45"/>
      <c r="G1161" s="45"/>
      <c r="H1161" s="45"/>
      <c r="I1161" s="45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</row>
    <row r="1162" spans="2:19">
      <c r="B1162" s="25">
        <v>122</v>
      </c>
      <c r="C1162" s="45">
        <f t="shared" si="76"/>
        <v>0</v>
      </c>
      <c r="D1162" s="45"/>
      <c r="E1162" s="45"/>
      <c r="F1162" s="45"/>
      <c r="G1162" s="45"/>
      <c r="H1162" s="45"/>
      <c r="I1162" s="45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</row>
    <row r="1163" spans="2:19">
      <c r="B1163" s="25">
        <v>123</v>
      </c>
      <c r="C1163" s="45">
        <f t="shared" si="76"/>
        <v>0</v>
      </c>
      <c r="D1163" s="45"/>
      <c r="E1163" s="45"/>
      <c r="F1163" s="45"/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</row>
    <row r="1164" spans="2:19">
      <c r="B1164" s="25">
        <v>124</v>
      </c>
      <c r="C1164" s="45">
        <f t="shared" si="76"/>
        <v>0</v>
      </c>
      <c r="D1164" s="45"/>
      <c r="E1164" s="45"/>
      <c r="F1164" s="45"/>
      <c r="G1164" s="45"/>
      <c r="H1164" s="45"/>
      <c r="I1164" s="45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</row>
    <row r="1165" spans="2:19">
      <c r="B1165" s="25">
        <v>125</v>
      </c>
      <c r="C1165" s="45">
        <f t="shared" si="76"/>
        <v>0</v>
      </c>
      <c r="D1165" s="45"/>
      <c r="E1165" s="45"/>
      <c r="F1165" s="45"/>
      <c r="G1165" s="45"/>
      <c r="H1165" s="45"/>
      <c r="I1165" s="45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</row>
    <row r="1166" spans="2:19">
      <c r="B1166" s="25">
        <v>126</v>
      </c>
      <c r="C1166" s="45">
        <f t="shared" si="76"/>
        <v>0</v>
      </c>
      <c r="D1166" s="45"/>
      <c r="E1166" s="45"/>
      <c r="F1166" s="45"/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</row>
    <row r="1167" spans="2:19">
      <c r="B1167" s="25">
        <v>127</v>
      </c>
      <c r="C1167" s="45">
        <f t="shared" si="76"/>
        <v>0</v>
      </c>
      <c r="D1167" s="45"/>
      <c r="E1167" s="45"/>
      <c r="F1167" s="45"/>
      <c r="G1167" s="45"/>
      <c r="H1167" s="45"/>
      <c r="I1167" s="45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</row>
    <row r="1168" spans="2:19">
      <c r="B1168" s="25">
        <v>128</v>
      </c>
      <c r="C1168" s="45">
        <f t="shared" si="76"/>
        <v>0</v>
      </c>
      <c r="D1168" s="45"/>
      <c r="E1168" s="45"/>
      <c r="F1168" s="45"/>
      <c r="G1168" s="45"/>
      <c r="H1168" s="45"/>
      <c r="I1168" s="45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</row>
    <row r="1169" spans="2:19">
      <c r="B1169" s="25">
        <v>129</v>
      </c>
      <c r="C1169" s="45">
        <f t="shared" si="76"/>
        <v>0</v>
      </c>
      <c r="D1169" s="45"/>
      <c r="E1169" s="45"/>
      <c r="F1169" s="45"/>
      <c r="G1169" s="45"/>
      <c r="H1169" s="45"/>
      <c r="I1169" s="45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</row>
    <row r="1170" spans="2:19">
      <c r="B1170" s="25">
        <v>130</v>
      </c>
      <c r="C1170" s="45">
        <f t="shared" si="76"/>
        <v>0</v>
      </c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</row>
    <row r="1171" spans="2:19">
      <c r="B1171" s="25">
        <v>131</v>
      </c>
      <c r="C1171" s="45">
        <f t="shared" si="76"/>
        <v>0</v>
      </c>
      <c r="D1171" s="45"/>
      <c r="E1171" s="45"/>
      <c r="F1171" s="45"/>
      <c r="G1171" s="45"/>
      <c r="H1171" s="45"/>
      <c r="I1171" s="45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</row>
    <row r="1172" spans="2:19">
      <c r="B1172" s="25">
        <v>132</v>
      </c>
      <c r="C1172" s="45">
        <f t="shared" si="76"/>
        <v>0</v>
      </c>
      <c r="D1172" s="45"/>
      <c r="E1172" s="45"/>
      <c r="F1172" s="45"/>
      <c r="G1172" s="45"/>
      <c r="H1172" s="45"/>
      <c r="I1172" s="45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</row>
    <row r="1173" spans="2:19">
      <c r="B1173" s="25">
        <v>133</v>
      </c>
      <c r="C1173" s="45">
        <f t="shared" si="76"/>
        <v>0</v>
      </c>
      <c r="D1173" s="45"/>
      <c r="E1173" s="45"/>
      <c r="F1173" s="45"/>
      <c r="G1173" s="45"/>
      <c r="H1173" s="45"/>
      <c r="I1173" s="45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</row>
    <row r="1174" spans="2:19">
      <c r="B1174" s="25">
        <v>134</v>
      </c>
      <c r="C1174" s="45">
        <f t="shared" si="76"/>
        <v>0</v>
      </c>
      <c r="D1174" s="45"/>
      <c r="E1174" s="45"/>
      <c r="F1174" s="45"/>
      <c r="G1174" s="45"/>
      <c r="H1174" s="45"/>
      <c r="I1174" s="45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</row>
    <row r="1175" spans="2:19">
      <c r="B1175" s="25">
        <v>135</v>
      </c>
      <c r="C1175" s="45">
        <f t="shared" si="76"/>
        <v>0</v>
      </c>
      <c r="D1175" s="45"/>
      <c r="E1175" s="45"/>
      <c r="F1175" s="45"/>
      <c r="G1175" s="45"/>
      <c r="H1175" s="45"/>
      <c r="I1175" s="45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</row>
    <row r="1176" spans="2:19">
      <c r="B1176" s="25">
        <v>136</v>
      </c>
      <c r="C1176" s="45">
        <f t="shared" si="76"/>
        <v>0</v>
      </c>
      <c r="D1176" s="45"/>
      <c r="E1176" s="45"/>
      <c r="F1176" s="45"/>
      <c r="G1176" s="45"/>
      <c r="H1176" s="45"/>
      <c r="I1176" s="45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</row>
    <row r="1177" spans="2:19">
      <c r="B1177" s="25">
        <v>137</v>
      </c>
      <c r="C1177" s="45">
        <f t="shared" si="76"/>
        <v>0</v>
      </c>
      <c r="D1177" s="45"/>
      <c r="E1177" s="45"/>
      <c r="F1177" s="45"/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</row>
    <row r="1178" spans="2:19">
      <c r="B1178" s="25">
        <v>138</v>
      </c>
      <c r="C1178" s="45">
        <f t="shared" si="76"/>
        <v>0</v>
      </c>
      <c r="D1178" s="45"/>
      <c r="E1178" s="45"/>
      <c r="F1178" s="45"/>
      <c r="G1178" s="45"/>
      <c r="H1178" s="45"/>
      <c r="I1178" s="45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</row>
    <row r="1179" spans="2:19">
      <c r="B1179" s="25">
        <v>139</v>
      </c>
      <c r="C1179" s="45">
        <f t="shared" si="76"/>
        <v>0</v>
      </c>
      <c r="D1179" s="45"/>
      <c r="E1179" s="45"/>
      <c r="F1179" s="45"/>
      <c r="G1179" s="45"/>
      <c r="H1179" s="45"/>
      <c r="I1179" s="45"/>
      <c r="J1179" s="45"/>
      <c r="K1179" s="45"/>
      <c r="L1179" s="45"/>
      <c r="M1179" s="45"/>
      <c r="N1179" s="45"/>
      <c r="O1179" s="45"/>
      <c r="P1179" s="45"/>
      <c r="Q1179" s="45"/>
      <c r="R1179" s="45"/>
      <c r="S1179" s="45"/>
    </row>
    <row r="1180" spans="2:19">
      <c r="B1180" s="25">
        <v>140</v>
      </c>
      <c r="C1180" s="45">
        <f t="shared" si="76"/>
        <v>0</v>
      </c>
      <c r="D1180" s="45"/>
      <c r="E1180" s="45"/>
      <c r="F1180" s="45"/>
      <c r="G1180" s="45"/>
      <c r="H1180" s="45"/>
      <c r="I1180" s="45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</row>
    <row r="1181" spans="2:19">
      <c r="B1181" s="25">
        <v>141</v>
      </c>
      <c r="C1181" s="45">
        <f t="shared" si="76"/>
        <v>0</v>
      </c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</row>
    <row r="1182" spans="2:19">
      <c r="B1182" s="25">
        <v>142</v>
      </c>
      <c r="C1182" s="45">
        <f t="shared" si="76"/>
        <v>0</v>
      </c>
      <c r="D1182" s="45"/>
      <c r="E1182" s="45"/>
      <c r="F1182" s="45"/>
      <c r="G1182" s="45"/>
      <c r="H1182" s="45"/>
      <c r="I1182" s="45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</row>
    <row r="1183" spans="2:19">
      <c r="B1183" s="25">
        <v>143</v>
      </c>
      <c r="C1183" s="45">
        <f t="shared" si="76"/>
        <v>0</v>
      </c>
      <c r="D1183" s="45"/>
      <c r="E1183" s="45"/>
      <c r="F1183" s="45"/>
      <c r="G1183" s="45"/>
      <c r="H1183" s="45"/>
      <c r="I1183" s="45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</row>
    <row r="1184" spans="2:19">
      <c r="B1184" s="25">
        <v>144</v>
      </c>
      <c r="C1184" s="45">
        <f t="shared" ref="C1184:C1240" si="77">IF($B1184&lt;C$165,1,IF($B1184&lt;C1167+1,C$165-$B1183,0))</f>
        <v>0</v>
      </c>
      <c r="D1184" s="45"/>
      <c r="E1184" s="45"/>
      <c r="F1184" s="45"/>
      <c r="G1184" s="45"/>
      <c r="H1184" s="45"/>
      <c r="I1184" s="45"/>
      <c r="J1184" s="45"/>
      <c r="K1184" s="45"/>
      <c r="L1184" s="45"/>
      <c r="M1184" s="45"/>
      <c r="N1184" s="45"/>
      <c r="O1184" s="45"/>
      <c r="P1184" s="45"/>
      <c r="Q1184" s="45"/>
      <c r="R1184" s="45"/>
      <c r="S1184" s="45"/>
    </row>
    <row r="1185" spans="2:19">
      <c r="B1185" s="25">
        <v>145</v>
      </c>
      <c r="C1185" s="45">
        <f t="shared" si="77"/>
        <v>0</v>
      </c>
      <c r="D1185" s="45"/>
      <c r="E1185" s="45"/>
      <c r="F1185" s="45"/>
      <c r="G1185" s="45"/>
      <c r="H1185" s="45"/>
      <c r="I1185" s="45"/>
      <c r="J1185" s="45"/>
      <c r="K1185" s="45"/>
      <c r="L1185" s="45"/>
      <c r="M1185" s="45"/>
      <c r="N1185" s="45"/>
      <c r="O1185" s="45"/>
      <c r="P1185" s="45"/>
      <c r="Q1185" s="45"/>
      <c r="R1185" s="45"/>
      <c r="S1185" s="45"/>
    </row>
    <row r="1186" spans="2:19">
      <c r="B1186" s="25">
        <v>146</v>
      </c>
      <c r="C1186" s="45">
        <f t="shared" si="77"/>
        <v>0</v>
      </c>
      <c r="D1186" s="45"/>
      <c r="E1186" s="45"/>
      <c r="F1186" s="45"/>
      <c r="G1186" s="45"/>
      <c r="H1186" s="45"/>
      <c r="I1186" s="45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</row>
    <row r="1187" spans="2:19">
      <c r="B1187" s="25">
        <v>147</v>
      </c>
      <c r="C1187" s="45">
        <f t="shared" si="77"/>
        <v>0</v>
      </c>
      <c r="D1187" s="45"/>
      <c r="E1187" s="45"/>
      <c r="F1187" s="45"/>
      <c r="G1187" s="45"/>
      <c r="H1187" s="45"/>
      <c r="I1187" s="45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</row>
    <row r="1188" spans="2:19">
      <c r="B1188" s="25">
        <v>148</v>
      </c>
      <c r="C1188" s="45">
        <f t="shared" si="77"/>
        <v>0</v>
      </c>
      <c r="D1188" s="45"/>
      <c r="E1188" s="45"/>
      <c r="F1188" s="45"/>
      <c r="G1188" s="45"/>
      <c r="H1188" s="45"/>
      <c r="I1188" s="45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</row>
    <row r="1189" spans="2:19">
      <c r="B1189" s="25">
        <v>149</v>
      </c>
      <c r="C1189" s="45">
        <f t="shared" si="77"/>
        <v>0</v>
      </c>
      <c r="D1189" s="45"/>
      <c r="E1189" s="45"/>
      <c r="F1189" s="45"/>
      <c r="G1189" s="45"/>
      <c r="H1189" s="45"/>
      <c r="I1189" s="45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</row>
    <row r="1190" spans="2:19">
      <c r="B1190" s="25">
        <v>150</v>
      </c>
      <c r="C1190" s="45">
        <f t="shared" si="77"/>
        <v>0</v>
      </c>
      <c r="D1190" s="45"/>
      <c r="E1190" s="45"/>
      <c r="F1190" s="45"/>
      <c r="G1190" s="45"/>
      <c r="H1190" s="45"/>
      <c r="I1190" s="45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</row>
    <row r="1191" spans="2:19">
      <c r="B1191" s="25">
        <v>151</v>
      </c>
      <c r="C1191" s="45">
        <f t="shared" si="77"/>
        <v>0</v>
      </c>
      <c r="D1191" s="45"/>
      <c r="E1191" s="45"/>
      <c r="F1191" s="45"/>
      <c r="G1191" s="45"/>
      <c r="H1191" s="45"/>
      <c r="I1191" s="45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</row>
    <row r="1192" spans="2:19">
      <c r="B1192" s="25">
        <v>152</v>
      </c>
      <c r="C1192" s="45">
        <f t="shared" si="77"/>
        <v>0</v>
      </c>
      <c r="D1192" s="45"/>
      <c r="E1192" s="45"/>
      <c r="F1192" s="45"/>
      <c r="G1192" s="45"/>
      <c r="H1192" s="45"/>
      <c r="I1192" s="45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</row>
    <row r="1193" spans="2:19">
      <c r="B1193" s="25">
        <v>153</v>
      </c>
      <c r="C1193" s="45">
        <f t="shared" si="77"/>
        <v>0</v>
      </c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</row>
    <row r="1194" spans="2:19">
      <c r="B1194" s="25">
        <v>154</v>
      </c>
      <c r="C1194" s="45">
        <f t="shared" si="77"/>
        <v>0</v>
      </c>
      <c r="D1194" s="45"/>
      <c r="E1194" s="45"/>
      <c r="F1194" s="45"/>
      <c r="G1194" s="45"/>
      <c r="H1194" s="45"/>
      <c r="I1194" s="45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</row>
    <row r="1195" spans="2:19">
      <c r="B1195" s="25">
        <v>155</v>
      </c>
      <c r="C1195" s="45">
        <f t="shared" si="77"/>
        <v>0</v>
      </c>
      <c r="D1195" s="45"/>
      <c r="E1195" s="45"/>
      <c r="F1195" s="45"/>
      <c r="G1195" s="45"/>
      <c r="H1195" s="45"/>
      <c r="I1195" s="45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</row>
    <row r="1196" spans="2:19">
      <c r="B1196" s="25">
        <v>156</v>
      </c>
      <c r="C1196" s="45">
        <f t="shared" si="77"/>
        <v>0</v>
      </c>
      <c r="D1196" s="45"/>
      <c r="E1196" s="45"/>
      <c r="F1196" s="45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</row>
    <row r="1197" spans="2:19">
      <c r="B1197" s="25">
        <v>157</v>
      </c>
      <c r="C1197" s="45">
        <f t="shared" si="77"/>
        <v>0</v>
      </c>
      <c r="D1197" s="45"/>
      <c r="E1197" s="45"/>
      <c r="F1197" s="45"/>
      <c r="G1197" s="45"/>
      <c r="H1197" s="45"/>
      <c r="I1197" s="45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</row>
    <row r="1198" spans="2:19">
      <c r="B1198" s="25">
        <v>158</v>
      </c>
      <c r="C1198" s="45">
        <f t="shared" si="77"/>
        <v>0</v>
      </c>
      <c r="D1198" s="45"/>
      <c r="E1198" s="45"/>
      <c r="F1198" s="45"/>
      <c r="G1198" s="45"/>
      <c r="H1198" s="45"/>
      <c r="I1198" s="45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</row>
    <row r="1199" spans="2:19">
      <c r="B1199" s="25">
        <v>159</v>
      </c>
      <c r="C1199" s="45">
        <f t="shared" si="77"/>
        <v>0</v>
      </c>
      <c r="D1199" s="45"/>
      <c r="E1199" s="45"/>
      <c r="F1199" s="45"/>
      <c r="G1199" s="45"/>
      <c r="H1199" s="45"/>
      <c r="I1199" s="45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</row>
    <row r="1200" spans="2:19">
      <c r="B1200" s="25">
        <v>160</v>
      </c>
      <c r="C1200" s="45">
        <f t="shared" si="77"/>
        <v>0</v>
      </c>
      <c r="D1200" s="45"/>
      <c r="E1200" s="45"/>
      <c r="F1200" s="45"/>
      <c r="G1200" s="45"/>
      <c r="H1200" s="45"/>
      <c r="I1200" s="45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</row>
    <row r="1201" spans="2:19">
      <c r="B1201" s="25">
        <v>161</v>
      </c>
      <c r="C1201" s="45">
        <f t="shared" si="77"/>
        <v>0</v>
      </c>
      <c r="D1201" s="45"/>
      <c r="E1201" s="45"/>
      <c r="F1201" s="45"/>
      <c r="G1201" s="45"/>
      <c r="H1201" s="45"/>
      <c r="I1201" s="45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</row>
    <row r="1202" spans="2:19">
      <c r="B1202" s="25">
        <v>162</v>
      </c>
      <c r="C1202" s="45">
        <f t="shared" si="77"/>
        <v>0</v>
      </c>
      <c r="D1202" s="45"/>
      <c r="E1202" s="45"/>
      <c r="F1202" s="45"/>
      <c r="G1202" s="45"/>
      <c r="H1202" s="45"/>
      <c r="I1202" s="45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</row>
    <row r="1203" spans="2:19">
      <c r="B1203" s="25">
        <v>163</v>
      </c>
      <c r="C1203" s="45">
        <f t="shared" si="77"/>
        <v>0</v>
      </c>
      <c r="D1203" s="45"/>
      <c r="E1203" s="45"/>
      <c r="F1203" s="45"/>
      <c r="G1203" s="45"/>
      <c r="H1203" s="45"/>
      <c r="I1203" s="45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</row>
    <row r="1204" spans="2:19">
      <c r="B1204" s="25">
        <v>164</v>
      </c>
      <c r="C1204" s="45">
        <f t="shared" si="77"/>
        <v>0</v>
      </c>
      <c r="D1204" s="45"/>
      <c r="E1204" s="45"/>
      <c r="F1204" s="45"/>
      <c r="G1204" s="45"/>
      <c r="H1204" s="45"/>
      <c r="I1204" s="45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</row>
    <row r="1205" spans="2:19">
      <c r="B1205" s="25">
        <v>165</v>
      </c>
      <c r="C1205" s="45">
        <f t="shared" si="77"/>
        <v>0</v>
      </c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</row>
    <row r="1206" spans="2:19">
      <c r="B1206" s="25">
        <v>166</v>
      </c>
      <c r="C1206" s="45">
        <f t="shared" si="77"/>
        <v>0</v>
      </c>
      <c r="D1206" s="45"/>
      <c r="E1206" s="45"/>
      <c r="F1206" s="45"/>
      <c r="G1206" s="45"/>
      <c r="H1206" s="45"/>
      <c r="I1206" s="45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</row>
    <row r="1207" spans="2:19">
      <c r="B1207" s="25">
        <v>167</v>
      </c>
      <c r="C1207" s="45">
        <f t="shared" si="77"/>
        <v>0</v>
      </c>
      <c r="D1207" s="45"/>
      <c r="E1207" s="45"/>
      <c r="F1207" s="45"/>
      <c r="G1207" s="45"/>
      <c r="H1207" s="45"/>
      <c r="I1207" s="45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</row>
    <row r="1208" spans="2:19">
      <c r="B1208" s="25">
        <v>168</v>
      </c>
      <c r="C1208" s="45">
        <f t="shared" si="77"/>
        <v>0</v>
      </c>
      <c r="D1208" s="45"/>
      <c r="E1208" s="45"/>
      <c r="F1208" s="45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</row>
    <row r="1209" spans="2:19">
      <c r="B1209" s="25">
        <v>169</v>
      </c>
      <c r="C1209" s="45">
        <f t="shared" si="77"/>
        <v>0</v>
      </c>
      <c r="D1209" s="45"/>
      <c r="E1209" s="45"/>
      <c r="F1209" s="45"/>
      <c r="G1209" s="45"/>
      <c r="H1209" s="45"/>
      <c r="I1209" s="45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</row>
    <row r="1210" spans="2:19">
      <c r="B1210" s="25">
        <v>170</v>
      </c>
      <c r="C1210" s="45">
        <f t="shared" si="77"/>
        <v>0</v>
      </c>
      <c r="D1210" s="45"/>
      <c r="E1210" s="45"/>
      <c r="F1210" s="45"/>
      <c r="G1210" s="45"/>
      <c r="H1210" s="45"/>
      <c r="I1210" s="45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</row>
    <row r="1211" spans="2:19">
      <c r="B1211" s="25">
        <v>171</v>
      </c>
      <c r="C1211" s="45">
        <f t="shared" si="77"/>
        <v>0</v>
      </c>
      <c r="D1211" s="45"/>
      <c r="E1211" s="45"/>
      <c r="F1211" s="45"/>
      <c r="G1211" s="45"/>
      <c r="H1211" s="45"/>
      <c r="I1211" s="45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</row>
    <row r="1212" spans="2:19">
      <c r="B1212" s="25">
        <v>172</v>
      </c>
      <c r="C1212" s="45">
        <f t="shared" si="77"/>
        <v>0</v>
      </c>
      <c r="D1212" s="45"/>
      <c r="E1212" s="45"/>
      <c r="F1212" s="45"/>
      <c r="G1212" s="45"/>
      <c r="H1212" s="45"/>
      <c r="I1212" s="45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</row>
    <row r="1213" spans="2:19">
      <c r="B1213" s="25">
        <v>173</v>
      </c>
      <c r="C1213" s="45">
        <f t="shared" si="77"/>
        <v>0</v>
      </c>
      <c r="D1213" s="45"/>
      <c r="E1213" s="45"/>
      <c r="F1213" s="45"/>
      <c r="G1213" s="45"/>
      <c r="H1213" s="45"/>
      <c r="I1213" s="45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</row>
    <row r="1214" spans="2:19">
      <c r="B1214" s="25">
        <v>174</v>
      </c>
      <c r="C1214" s="45">
        <f t="shared" si="77"/>
        <v>0</v>
      </c>
      <c r="D1214" s="45"/>
      <c r="E1214" s="45"/>
      <c r="F1214" s="45"/>
      <c r="G1214" s="45"/>
      <c r="H1214" s="45"/>
      <c r="I1214" s="45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</row>
    <row r="1215" spans="2:19">
      <c r="B1215" s="25">
        <v>175</v>
      </c>
      <c r="C1215" s="45">
        <f t="shared" si="77"/>
        <v>0</v>
      </c>
      <c r="D1215" s="45"/>
      <c r="E1215" s="45"/>
      <c r="F1215" s="45"/>
      <c r="G1215" s="45"/>
      <c r="H1215" s="45"/>
      <c r="I1215" s="45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</row>
    <row r="1216" spans="2:19">
      <c r="B1216" s="25">
        <v>176</v>
      </c>
      <c r="C1216" s="45">
        <f t="shared" si="77"/>
        <v>0</v>
      </c>
      <c r="D1216" s="45"/>
      <c r="E1216" s="45"/>
      <c r="F1216" s="45"/>
      <c r="G1216" s="45"/>
      <c r="H1216" s="45"/>
      <c r="I1216" s="45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</row>
    <row r="1217" spans="2:19">
      <c r="B1217" s="25">
        <v>177</v>
      </c>
      <c r="C1217" s="45">
        <f t="shared" si="77"/>
        <v>0</v>
      </c>
      <c r="D1217" s="45"/>
      <c r="E1217" s="45"/>
      <c r="F1217" s="45"/>
      <c r="G1217" s="45"/>
      <c r="H1217" s="45"/>
      <c r="I1217" s="45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</row>
    <row r="1218" spans="2:19">
      <c r="B1218" s="25">
        <v>178</v>
      </c>
      <c r="C1218" s="45">
        <f t="shared" si="77"/>
        <v>0</v>
      </c>
      <c r="D1218" s="45"/>
      <c r="E1218" s="45"/>
      <c r="F1218" s="45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</row>
    <row r="1219" spans="2:19">
      <c r="B1219" s="25">
        <v>179</v>
      </c>
      <c r="C1219" s="45">
        <f t="shared" si="77"/>
        <v>0</v>
      </c>
      <c r="D1219" s="45"/>
      <c r="E1219" s="45"/>
      <c r="F1219" s="45"/>
      <c r="G1219" s="45"/>
      <c r="H1219" s="45"/>
      <c r="I1219" s="45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</row>
    <row r="1220" spans="2:19">
      <c r="B1220" s="25">
        <v>180</v>
      </c>
      <c r="C1220" s="45">
        <f t="shared" si="77"/>
        <v>0</v>
      </c>
      <c r="D1220" s="45"/>
      <c r="E1220" s="45"/>
      <c r="F1220" s="45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</row>
    <row r="1221" spans="2:19">
      <c r="B1221" s="25">
        <v>181</v>
      </c>
      <c r="C1221" s="45">
        <f t="shared" si="77"/>
        <v>0</v>
      </c>
      <c r="D1221" s="45"/>
      <c r="E1221" s="45"/>
      <c r="F1221" s="45"/>
      <c r="G1221" s="45"/>
      <c r="H1221" s="45"/>
      <c r="I1221" s="45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</row>
    <row r="1222" spans="2:19">
      <c r="B1222" s="25">
        <v>182</v>
      </c>
      <c r="C1222" s="45">
        <f t="shared" si="77"/>
        <v>0</v>
      </c>
      <c r="D1222" s="45"/>
      <c r="E1222" s="45"/>
      <c r="F1222" s="45"/>
      <c r="G1222" s="45"/>
      <c r="H1222" s="45"/>
      <c r="I1222" s="45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</row>
    <row r="1223" spans="2:19">
      <c r="B1223" s="25">
        <v>183</v>
      </c>
      <c r="C1223" s="45">
        <f t="shared" si="77"/>
        <v>0</v>
      </c>
      <c r="D1223" s="45"/>
      <c r="E1223" s="45"/>
      <c r="F1223" s="45"/>
      <c r="G1223" s="45"/>
      <c r="H1223" s="45"/>
      <c r="I1223" s="45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</row>
    <row r="1224" spans="2:19">
      <c r="B1224" s="25">
        <v>184</v>
      </c>
      <c r="C1224" s="45">
        <f t="shared" si="77"/>
        <v>0</v>
      </c>
      <c r="D1224" s="45"/>
      <c r="E1224" s="45"/>
      <c r="F1224" s="45"/>
      <c r="G1224" s="45"/>
      <c r="H1224" s="45"/>
      <c r="I1224" s="45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</row>
    <row r="1225" spans="2:19">
      <c r="B1225" s="25">
        <v>185</v>
      </c>
      <c r="C1225" s="45">
        <f t="shared" si="77"/>
        <v>0</v>
      </c>
      <c r="D1225" s="45"/>
      <c r="E1225" s="45"/>
      <c r="F1225" s="45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</row>
    <row r="1226" spans="2:19">
      <c r="B1226" s="25">
        <v>186</v>
      </c>
      <c r="C1226" s="45">
        <f t="shared" si="77"/>
        <v>0</v>
      </c>
      <c r="D1226" s="45"/>
      <c r="E1226" s="45"/>
      <c r="F1226" s="45"/>
      <c r="G1226" s="45"/>
      <c r="H1226" s="45"/>
      <c r="I1226" s="45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</row>
    <row r="1227" spans="2:19">
      <c r="B1227" s="25">
        <v>187</v>
      </c>
      <c r="C1227" s="45">
        <f t="shared" si="77"/>
        <v>0</v>
      </c>
      <c r="D1227" s="45"/>
      <c r="E1227" s="45"/>
      <c r="F1227" s="45"/>
      <c r="G1227" s="45"/>
      <c r="H1227" s="45"/>
      <c r="I1227" s="45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</row>
    <row r="1228" spans="2:19">
      <c r="B1228" s="25">
        <v>188</v>
      </c>
      <c r="C1228" s="45">
        <f t="shared" si="77"/>
        <v>0</v>
      </c>
      <c r="D1228" s="45"/>
      <c r="E1228" s="45"/>
      <c r="F1228" s="45"/>
      <c r="G1228" s="45"/>
      <c r="H1228" s="45"/>
      <c r="I1228" s="45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</row>
    <row r="1229" spans="2:19">
      <c r="B1229" s="25">
        <v>189</v>
      </c>
      <c r="C1229" s="45">
        <f t="shared" si="77"/>
        <v>0</v>
      </c>
      <c r="D1229" s="45"/>
      <c r="E1229" s="45"/>
      <c r="F1229" s="45"/>
      <c r="G1229" s="45"/>
      <c r="H1229" s="45"/>
      <c r="I1229" s="45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</row>
    <row r="1230" spans="2:19">
      <c r="B1230" s="25">
        <v>190</v>
      </c>
      <c r="C1230" s="45">
        <f t="shared" si="77"/>
        <v>0</v>
      </c>
      <c r="D1230" s="45"/>
      <c r="E1230" s="45"/>
      <c r="F1230" s="45"/>
      <c r="G1230" s="45"/>
      <c r="H1230" s="45"/>
      <c r="I1230" s="45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</row>
    <row r="1231" spans="2:19">
      <c r="B1231" s="25">
        <v>191</v>
      </c>
      <c r="C1231" s="45">
        <f t="shared" si="77"/>
        <v>0</v>
      </c>
      <c r="D1231" s="45"/>
      <c r="E1231" s="45"/>
      <c r="F1231" s="45"/>
      <c r="G1231" s="45"/>
      <c r="H1231" s="45"/>
      <c r="I1231" s="45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</row>
    <row r="1232" spans="2:19">
      <c r="B1232" s="25">
        <v>192</v>
      </c>
      <c r="C1232" s="45">
        <f t="shared" si="77"/>
        <v>0</v>
      </c>
      <c r="D1232" s="45"/>
      <c r="E1232" s="45"/>
      <c r="F1232" s="45"/>
      <c r="G1232" s="45"/>
      <c r="H1232" s="45"/>
      <c r="I1232" s="45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</row>
    <row r="1233" spans="1:19">
      <c r="B1233" s="25">
        <v>193</v>
      </c>
      <c r="C1233" s="45">
        <f t="shared" si="77"/>
        <v>0</v>
      </c>
      <c r="D1233" s="45"/>
      <c r="E1233" s="45"/>
      <c r="F1233" s="45"/>
      <c r="G1233" s="45"/>
      <c r="H1233" s="45"/>
      <c r="I1233" s="45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</row>
    <row r="1234" spans="1:19">
      <c r="B1234" s="25">
        <v>194</v>
      </c>
      <c r="C1234" s="45">
        <f t="shared" si="77"/>
        <v>0</v>
      </c>
      <c r="D1234" s="45"/>
      <c r="E1234" s="45"/>
      <c r="F1234" s="45"/>
      <c r="G1234" s="45"/>
      <c r="H1234" s="45"/>
      <c r="I1234" s="45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</row>
    <row r="1235" spans="1:19">
      <c r="B1235" s="25">
        <v>195</v>
      </c>
      <c r="C1235" s="45">
        <f t="shared" si="77"/>
        <v>0</v>
      </c>
      <c r="D1235" s="45"/>
      <c r="E1235" s="45"/>
      <c r="F1235" s="45"/>
      <c r="G1235" s="45"/>
      <c r="H1235" s="45"/>
      <c r="I1235" s="45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</row>
    <row r="1236" spans="1:19">
      <c r="B1236" s="25">
        <v>196</v>
      </c>
      <c r="C1236" s="45">
        <f t="shared" si="77"/>
        <v>0</v>
      </c>
      <c r="D1236" s="45"/>
      <c r="E1236" s="45"/>
      <c r="F1236" s="45"/>
      <c r="G1236" s="45"/>
      <c r="H1236" s="45"/>
      <c r="I1236" s="45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</row>
    <row r="1237" spans="1:19">
      <c r="B1237" s="25">
        <v>197</v>
      </c>
      <c r="C1237" s="45">
        <f t="shared" si="77"/>
        <v>0</v>
      </c>
      <c r="D1237" s="45"/>
      <c r="E1237" s="45"/>
      <c r="F1237" s="45"/>
      <c r="G1237" s="45"/>
      <c r="H1237" s="45"/>
      <c r="I1237" s="45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</row>
    <row r="1238" spans="1:19">
      <c r="B1238" s="25">
        <v>198</v>
      </c>
      <c r="C1238" s="45">
        <f t="shared" si="77"/>
        <v>0</v>
      </c>
      <c r="D1238" s="45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</row>
    <row r="1239" spans="1:19">
      <c r="B1239" s="25">
        <v>199</v>
      </c>
      <c r="C1239" s="45">
        <f t="shared" si="77"/>
        <v>0</v>
      </c>
      <c r="D1239" s="45"/>
      <c r="E1239" s="45"/>
      <c r="F1239" s="45"/>
      <c r="G1239" s="45"/>
      <c r="H1239" s="45"/>
      <c r="I1239" s="45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</row>
    <row r="1240" spans="1:19">
      <c r="B1240" s="25">
        <v>200</v>
      </c>
      <c r="C1240" s="45">
        <f t="shared" si="77"/>
        <v>0</v>
      </c>
      <c r="D1240" s="45"/>
      <c r="E1240" s="45"/>
      <c r="F1240" s="45"/>
      <c r="G1240" s="45"/>
      <c r="H1240" s="45"/>
      <c r="I1240" s="45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</row>
    <row r="1241" spans="1:19">
      <c r="B1241" s="25"/>
    </row>
    <row r="1242" spans="1:19">
      <c r="B1242" s="28" t="s">
        <v>9</v>
      </c>
    </row>
    <row r="1243" spans="1:19">
      <c r="B1243" s="25" t="s">
        <v>26</v>
      </c>
      <c r="C1243" s="24">
        <f t="shared" ref="C1243" ca="1" si="78">C835*C160</f>
        <v>0.25667351129363447</v>
      </c>
      <c r="D1243" s="24" t="str">
        <f>$B$1242&amp;" "&amp;B1243</f>
        <v>Load factor Intermittent</v>
      </c>
      <c r="E1243" s="24"/>
      <c r="F1243" s="24"/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</row>
    <row r="1244" spans="1:19">
      <c r="B1244" s="25" t="s">
        <v>22</v>
      </c>
      <c r="C1244" s="9">
        <f t="shared" ref="C1244" ca="1" si="79">SUMPRODUCT(C1040:C1240,C836:C1036)/C165</f>
        <v>1.0459281432475469</v>
      </c>
      <c r="D1244" s="24" t="str">
        <f>$B$1242&amp;" "&amp;B1244</f>
        <v>Load factor Dispatchable low carbon</v>
      </c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</row>
    <row r="1245" spans="1:19">
      <c r="B1245" s="25" t="s">
        <v>27</v>
      </c>
      <c r="C1245" s="9">
        <f t="shared" ref="C1245" ca="1" si="80">(C180-SUM(C1248:C1249))/(C116*TWh_per_GW)</f>
        <v>0.33764517424792478</v>
      </c>
      <c r="D1245" s="24" t="str">
        <f>$B$1242&amp;" "&amp;B1245</f>
        <v>Load factor High carbon</v>
      </c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</row>
    <row r="1246" spans="1:19">
      <c r="B1246" s="25"/>
    </row>
    <row r="1247" spans="1:19">
      <c r="B1247" s="28" t="s">
        <v>28</v>
      </c>
    </row>
    <row r="1248" spans="1:19">
      <c r="A1248" t="s">
        <v>36</v>
      </c>
      <c r="B1248" s="25" t="s">
        <v>26</v>
      </c>
      <c r="C1248" s="6">
        <f t="shared" ref="C1248" ca="1" si="81">C159*C1243*TWh_per_GW</f>
        <v>15.749999999999998</v>
      </c>
      <c r="D1248" s="24" t="str">
        <f>$B$1247&amp;" "&amp;B1248</f>
        <v>Energy output Intermittent</v>
      </c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</row>
    <row r="1249" spans="1:19">
      <c r="A1249" t="s">
        <v>36</v>
      </c>
      <c r="B1249" s="25" t="s">
        <v>25</v>
      </c>
      <c r="C1249" s="6">
        <f t="shared" ref="C1249" ca="1" si="82">C165*C1244*TWh_per_GW</f>
        <v>140.20632453790267</v>
      </c>
      <c r="D1249" s="24" t="str">
        <f>$B$1247&amp;" "&amp;B1249</f>
        <v>Energy output Low carbon</v>
      </c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</row>
    <row r="1250" spans="1:19">
      <c r="A1250" t="s">
        <v>36</v>
      </c>
      <c r="B1250" s="25" t="s">
        <v>27</v>
      </c>
      <c r="C1250" s="6">
        <f t="shared" ref="C1250" ca="1" si="83">C172*C1245*TWh_per_GW</f>
        <v>197.77367546209734</v>
      </c>
      <c r="D1250" s="24" t="str">
        <f>$B$1247&amp;" "&amp;B1250</f>
        <v>Energy output High carbon</v>
      </c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</row>
    <row r="1251" spans="1:19">
      <c r="A1251" t="s">
        <v>36</v>
      </c>
      <c r="B1251" s="25" t="s">
        <v>29</v>
      </c>
      <c r="C1251" s="8">
        <f ca="1">SUM(C1248:C1250)</f>
        <v>353.73</v>
      </c>
      <c r="D1251" s="24" t="str">
        <f>$B$1247&amp;" "&amp;B1251</f>
        <v>Energy output Total</v>
      </c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</row>
    <row r="1252" spans="1:19">
      <c r="A1252" t="s">
        <v>36</v>
      </c>
      <c r="B1252" s="25" t="s">
        <v>30</v>
      </c>
      <c r="C1252" s="8">
        <f t="shared" ref="C1252" ca="1" si="84">C180-C1251</f>
        <v>0</v>
      </c>
      <c r="D1252" s="24" t="str">
        <f>$B$1247&amp;" "&amp;B1252</f>
        <v>Energy output Error</v>
      </c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</row>
    <row r="1254" spans="1:19">
      <c r="B1254" s="1" t="s">
        <v>39</v>
      </c>
    </row>
    <row r="1255" spans="1:19">
      <c r="A1255" t="s">
        <v>72</v>
      </c>
      <c r="B1255" s="25" t="s">
        <v>27</v>
      </c>
      <c r="C1255" s="8">
        <f t="shared" ref="C1255" ca="1" si="85">C1250*C174/1000</f>
        <v>150.36076377445099</v>
      </c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</row>
    <row r="1256" spans="1:19">
      <c r="A1256" t="s">
        <v>72</v>
      </c>
      <c r="B1256" s="25" t="s">
        <v>116</v>
      </c>
      <c r="C1256" s="8">
        <f>C177</f>
        <v>78</v>
      </c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</row>
    <row r="1257" spans="1:19">
      <c r="A1257" t="s">
        <v>72</v>
      </c>
      <c r="B1257" s="25" t="s">
        <v>29</v>
      </c>
      <c r="C1257" s="8">
        <f ca="1">SUM(C1255:C1256)</f>
        <v>228.36076377445099</v>
      </c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</row>
    <row r="1259" spans="1:19">
      <c r="A1259" t="s">
        <v>119</v>
      </c>
      <c r="B1259" s="25" t="s">
        <v>118</v>
      </c>
      <c r="C1259" s="8">
        <f ca="1">C1255*1000/C1251</f>
        <v>425.07212782192909</v>
      </c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</row>
  </sheetData>
  <conditionalFormatting sqref="P24">
    <cfRule type="cellIs" dxfId="9" priority="11" operator="lessThan">
      <formula>0.3</formula>
    </cfRule>
  </conditionalFormatting>
  <conditionalFormatting sqref="R31">
    <cfRule type="cellIs" dxfId="8" priority="10" operator="greaterThan">
      <formula>0</formula>
    </cfRule>
  </conditionalFormatting>
  <conditionalFormatting sqref="R32">
    <cfRule type="cellIs" dxfId="7" priority="9" operator="greaterThan">
      <formula>0</formula>
    </cfRule>
  </conditionalFormatting>
  <conditionalFormatting sqref="R33">
    <cfRule type="cellIs" dxfId="6" priority="8" operator="greaterThan">
      <formula>0</formula>
    </cfRule>
  </conditionalFormatting>
  <conditionalFormatting sqref="R34">
    <cfRule type="cellIs" dxfId="5" priority="7" operator="greaterThan">
      <formula>0</formula>
    </cfRule>
  </conditionalFormatting>
  <conditionalFormatting sqref="P37">
    <cfRule type="cellIs" dxfId="4" priority="6" operator="greaterThan">
      <formula>1</formula>
    </cfRule>
  </conditionalFormatting>
  <conditionalFormatting sqref="C224">
    <cfRule type="cellIs" dxfId="3" priority="5" operator="notEqual">
      <formula>1</formula>
    </cfRule>
  </conditionalFormatting>
  <conditionalFormatting sqref="D427:S427">
    <cfRule type="cellIs" dxfId="2" priority="1" operator="notEqual">
      <formula>1</formula>
    </cfRule>
  </conditionalFormatting>
  <conditionalFormatting sqref="D224:S224">
    <cfRule type="cellIs" dxfId="1" priority="3" operator="notEqual">
      <formula>1</formula>
    </cfRule>
  </conditionalFormatting>
  <conditionalFormatting sqref="C427">
    <cfRule type="cellIs" dxfId="0" priority="2" operator="notEqual">
      <formula>1</formula>
    </cfRule>
  </conditionalFormatting>
  <hyperlinks>
    <hyperlink ref="B5" r:id="rId1"/>
    <hyperlink ref="I53" r:id="rId2"/>
    <hyperlink ref="I54" r:id="rId3"/>
    <hyperlink ref="I55" r:id="rId4"/>
    <hyperlink ref="I56" r:id="rId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2013-06-01T18:18:57Z</dcterms:created>
  <dcterms:modified xsi:type="dcterms:W3CDTF">2013-06-24T22:27:50Z</dcterms:modified>
</cp:coreProperties>
</file>