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zhang/Desktop/covid-19-data/src/"/>
    </mc:Choice>
  </mc:AlternateContent>
  <xr:revisionPtr revIDLastSave="0" documentId="13_ncr:1_{3CA2FE48-CCDE-E24D-888B-7999699DDA2C}" xr6:coauthVersionLast="45" xr6:coauthVersionMax="45" xr10:uidLastSave="{00000000-0000-0000-0000-000000000000}"/>
  <bookViews>
    <workbookView xWindow="80" yWindow="460" windowWidth="38320" windowHeight="21140" activeTab="1" xr2:uid="{659AFB31-4EA2-8E48-9D82-EDEAA0084353}"/>
  </bookViews>
  <sheets>
    <sheet name="Testing" sheetId="1" r:id="rId1"/>
    <sheet name="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3" i="2"/>
  <c r="I4" i="2"/>
  <c r="I5" i="2"/>
  <c r="I6" i="2"/>
  <c r="I7" i="2"/>
  <c r="I8" i="2"/>
  <c r="I9" i="2"/>
  <c r="I3" i="2"/>
  <c r="H4" i="2"/>
  <c r="H5" i="2"/>
  <c r="H6" i="2"/>
  <c r="H7" i="2"/>
  <c r="H8" i="2"/>
  <c r="H9" i="2"/>
  <c r="H3" i="2"/>
  <c r="F4" i="2"/>
  <c r="F5" i="2"/>
  <c r="F6" i="2"/>
  <c r="F7" i="2"/>
  <c r="F8" i="2"/>
  <c r="F9" i="2"/>
  <c r="F3" i="2"/>
  <c r="D4" i="2"/>
  <c r="D5" i="2" s="1"/>
  <c r="D6" i="2" s="1"/>
  <c r="D7" i="2" s="1"/>
  <c r="D8" i="2" s="1"/>
  <c r="D9" i="2" s="1"/>
  <c r="D3" i="2"/>
  <c r="C4" i="2"/>
  <c r="C5" i="2" s="1"/>
  <c r="C6" i="2" s="1"/>
  <c r="C7" i="2" s="1"/>
  <c r="C8" i="2" s="1"/>
  <c r="C9" i="2" s="1"/>
  <c r="C3" i="2"/>
  <c r="E3" i="2" l="1"/>
  <c r="E4" i="2" s="1"/>
  <c r="E5" i="2" s="1"/>
  <c r="E6" i="2" s="1"/>
  <c r="E7" i="2" s="1"/>
  <c r="E8" i="2" s="1"/>
  <c r="E9" i="2" s="1"/>
  <c r="F4" i="1"/>
  <c r="I4" i="1" s="1"/>
  <c r="F5" i="1"/>
  <c r="G5" i="1" s="1"/>
  <c r="F6" i="1"/>
  <c r="I6" i="1" s="1"/>
  <c r="F7" i="1"/>
  <c r="I7" i="1" s="1"/>
  <c r="F8" i="1"/>
  <c r="G8" i="1" s="1"/>
  <c r="F9" i="1"/>
  <c r="G9" i="1" s="1"/>
  <c r="F3" i="1"/>
  <c r="G3" i="1" s="1"/>
  <c r="E3" i="1"/>
  <c r="E4" i="1" s="1"/>
  <c r="E5" i="1" s="1"/>
  <c r="E6" i="1" s="1"/>
  <c r="E7" i="1" s="1"/>
  <c r="E8" i="1" s="1"/>
  <c r="E9" i="1" s="1"/>
  <c r="G4" i="1"/>
  <c r="G6" i="1"/>
  <c r="G7" i="1"/>
  <c r="H4" i="1"/>
  <c r="H5" i="1"/>
  <c r="H6" i="1"/>
  <c r="H7" i="1"/>
  <c r="H8" i="1"/>
  <c r="H9" i="1"/>
  <c r="H3" i="1"/>
  <c r="C3" i="1"/>
  <c r="C4" i="1" s="1"/>
  <c r="C5" i="1" s="1"/>
  <c r="C6" i="1" s="1"/>
  <c r="C7" i="1" s="1"/>
  <c r="C8" i="1" s="1"/>
  <c r="C9" i="1" s="1"/>
  <c r="D3" i="1"/>
  <c r="D4" i="1"/>
  <c r="D5" i="1"/>
  <c r="D6" i="1"/>
  <c r="D7" i="1"/>
  <c r="D8" i="1"/>
  <c r="D9" i="1"/>
  <c r="I5" i="1" l="1"/>
  <c r="I8" i="1"/>
  <c r="I9" i="1"/>
  <c r="I3" i="1"/>
</calcChain>
</file>

<file path=xl/sharedStrings.xml><?xml version="1.0" encoding="utf-8"?>
<sst xmlns="http://schemas.openxmlformats.org/spreadsheetml/2006/main" count="18" uniqueCount="10">
  <si>
    <t>new_tests</t>
  </si>
  <si>
    <t>new_deaths</t>
  </si>
  <si>
    <t>Ci+</t>
  </si>
  <si>
    <t>Ci-</t>
  </si>
  <si>
    <t>CL</t>
  </si>
  <si>
    <t>Zt</t>
  </si>
  <si>
    <t>Sigma</t>
  </si>
  <si>
    <t>Samples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</si>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</sst>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EWMA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LCL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Testing!$G$3:$G$9</c:f>
              <c:numCache>
                <c:formatCode>General</c:formatCode>
                <c:ptCount val="7"/>
                <c:pt idx="0">
                  <c:v>527536.80000000005</c:v>
                </c:pt>
                <c:pt idx="1">
                  <c:v>513540.29898179037</c:v>
                </c:pt>
                <c:pt idx="2">
                  <c:v>506008.11665809248</c:v>
                </c:pt>
                <c:pt idx="3">
                  <c:v>501579.1286753359</c:v>
                </c:pt>
                <c:pt idx="4">
                  <c:v>498875.54401818931</c:v>
                </c:pt>
                <c:pt idx="5">
                  <c:v>497193.053594005</c:v>
                </c:pt>
                <c:pt idx="6">
                  <c:v>496134.5354517345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A-B949-9CA7-4C964A5579C8}"/>
            </c:ext>
          </c:extLst>
        </c:ser>
        <c:ser>
          <c:idx val="1"/>
          <c:order val="1"/>
          <c:tx>
            <c:v>CL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Testing!$H$3:$H$9</c:f>
              <c:numCache>
                <c:formatCode>General</c:formatCode>
                <c:ptCount val="7"/>
                <c:pt idx="0">
                  <c:v>577413</c:v>
                </c:pt>
                <c:pt idx="1">
                  <c:v>577413</c:v>
                </c:pt>
                <c:pt idx="2">
                  <c:v>577413</c:v>
                </c:pt>
                <c:pt idx="3">
                  <c:v>577413</c:v>
                </c:pt>
                <c:pt idx="4">
                  <c:v>577413</c:v>
                </c:pt>
                <c:pt idx="5">
                  <c:v>577413</c:v>
                </c:pt>
                <c:pt idx="6">
                  <c:v>577413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A-B949-9CA7-4C964A5579C8}"/>
            </c:ext>
          </c:extLst>
        </c:ser>
        <c:ser>
          <c:idx val="2"/>
          <c:order val="2"/>
          <c:tx>
            <c:v>UCL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Testing!$I$3:$I$9</c:f>
              <c:numCache>
                <c:formatCode>General</c:formatCode>
                <c:ptCount val="7"/>
                <c:pt idx="0">
                  <c:v>627289.19999999995</c:v>
                </c:pt>
                <c:pt idx="1">
                  <c:v>641285.70101820969</c:v>
                </c:pt>
                <c:pt idx="2">
                  <c:v>648817.88334190752</c:v>
                </c:pt>
                <c:pt idx="3">
                  <c:v>653246.8713246641</c:v>
                </c:pt>
                <c:pt idx="4">
                  <c:v>655950.45598181069</c:v>
                </c:pt>
                <c:pt idx="5">
                  <c:v>657632.94640599494</c:v>
                </c:pt>
                <c:pt idx="6">
                  <c:v>658691.46454826556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A-B949-9CA7-4C964A5579C8}"/>
            </c:ext>
          </c:extLst>
        </c:ser>
        <c:ser>
          <c:idx val="3"/>
          <c:order val="3"/>
          <c:tx>
            <c:v>Zt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Testing!$E$3:$E$9</c:f>
              <c:numCache>
                <c:formatCode>General</c:formatCode>
                <c:ptCount val="7"/>
                <c:pt idx="0">
                  <c:v>602006.4</c:v>
                </c:pt>
                <c:pt idx="1">
                  <c:v>646280.12000000011</c:v>
                </c:pt>
                <c:pt idx="2">
                  <c:v>644111.49600000016</c:v>
                </c:pt>
                <c:pt idx="3">
                  <c:v>660752.79680000013</c:v>
                </c:pt>
                <c:pt idx="4">
                  <c:v>673022.03744000022</c:v>
                </c:pt>
                <c:pt idx="5">
                  <c:v>690474.02995200024</c:v>
                </c:pt>
                <c:pt idx="6">
                  <c:v>703673.22396160022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EA-B949-9CA7-4C964A557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534480"/>
        <c:axId val="620611792"/>
      </c:lineChart>
      <c:catAx>
        <c:axId val="809534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11792"/>
        <c:crosses val="autoZero"/>
        <c:auto val="1"/>
        <c:lblAlgn val="ctr"/>
        <c:lblOffset val="100"/>
        <c:noMultiLvlLbl val="0"/>
      </c:catAx>
      <c:valAx>
        <c:axId val="620611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53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Testing!$C$3:$C$9</c:f>
              <c:numCache>
                <c:formatCode>General</c:formatCode>
                <c:ptCount val="7"/>
                <c:pt idx="0">
                  <c:v>81403.5</c:v>
                </c:pt>
                <c:pt idx="1">
                  <c:v>285802</c:v>
                </c:pt>
                <c:pt idx="2">
                  <c:v>302262.5</c:v>
                </c:pt>
                <c:pt idx="3">
                  <c:v>410604</c:v>
                </c:pt>
                <c:pt idx="4">
                  <c:v>513726.5</c:v>
                </c:pt>
                <c:pt idx="5">
                  <c:v>655032</c:v>
                </c:pt>
                <c:pt idx="6">
                  <c:v>792525.5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7-834A-9E77-46DF271DB4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Testing!$D$3:$D$9</c:f>
              <c:numCache>
                <c:formatCode>General</c:formatCode>
                <c:ptCount val="7"/>
                <c:pt idx="0">
                  <c:v>415635</c:v>
                </c:pt>
                <c:pt idx="1">
                  <c:v>415635</c:v>
                </c:pt>
                <c:pt idx="2">
                  <c:v>415635</c:v>
                </c:pt>
                <c:pt idx="3">
                  <c:v>415635</c:v>
                </c:pt>
                <c:pt idx="4">
                  <c:v>415635</c:v>
                </c:pt>
                <c:pt idx="5">
                  <c:v>415635</c:v>
                </c:pt>
                <c:pt idx="6">
                  <c:v>415635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7-834A-9E77-46DF271DB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788848"/>
        <c:axId val="755178464"/>
      </c:lineChart>
      <c:catAx>
        <c:axId val="75578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78464"/>
        <c:crosses val="autoZero"/>
        <c:auto val="1"/>
        <c:lblAlgn val="ctr"/>
        <c:lblOffset val="100"/>
        <c:noMultiLvlLbl val="0"/>
      </c:catAx>
      <c:valAx>
        <c:axId val="7551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8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EWMA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LCL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Deaths!$G$3:$G$9</c:f>
              <c:numCache>
                <c:formatCode>General</c:formatCode>
                <c:ptCount val="7"/>
                <c:pt idx="0">
                  <c:v>6.1130760000000004</c:v>
                </c:pt>
                <c:pt idx="1">
                  <c:v>6.0311548720223307</c:v>
                </c:pt>
                <c:pt idx="2">
                  <c:v>5.9870692200948952</c:v>
                </c:pt>
                <c:pt idx="3">
                  <c:v>5.96114647762698</c:v>
                </c:pt>
                <c:pt idx="4">
                  <c:v>5.9453224724410818</c:v>
                </c:pt>
                <c:pt idx="5">
                  <c:v>5.93547490316777</c:v>
                </c:pt>
                <c:pt idx="6">
                  <c:v>5.9292794261634238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2-254B-A6F4-7A2C89CF30C3}"/>
            </c:ext>
          </c:extLst>
        </c:ser>
        <c:ser>
          <c:idx val="1"/>
          <c:order val="1"/>
          <c:tx>
            <c:v>CL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Deaths!$H$3:$H$9</c:f>
              <c:numCache>
                <c:formatCode>General</c:formatCode>
                <c:ptCount val="7"/>
                <c:pt idx="0">
                  <c:v>6.4050000000000002</c:v>
                </c:pt>
                <c:pt idx="1">
                  <c:v>6.4050000000000002</c:v>
                </c:pt>
                <c:pt idx="2">
                  <c:v>6.4050000000000002</c:v>
                </c:pt>
                <c:pt idx="3">
                  <c:v>6.4050000000000002</c:v>
                </c:pt>
                <c:pt idx="4">
                  <c:v>6.4050000000000002</c:v>
                </c:pt>
                <c:pt idx="5">
                  <c:v>6.4050000000000002</c:v>
                </c:pt>
                <c:pt idx="6">
                  <c:v>6.4050000000000002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2-254B-A6F4-7A2C89CF30C3}"/>
            </c:ext>
          </c:extLst>
        </c:ser>
        <c:ser>
          <c:idx val="2"/>
          <c:order val="2"/>
          <c:tx>
            <c:v>UCL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Deaths!$I$3:$I$9</c:f>
              <c:numCache>
                <c:formatCode>General</c:formatCode>
                <c:ptCount val="7"/>
                <c:pt idx="0">
                  <c:v>6.6969240000000001</c:v>
                </c:pt>
                <c:pt idx="1">
                  <c:v>6.7788451279776698</c:v>
                </c:pt>
                <c:pt idx="2">
                  <c:v>6.8229307799051053</c:v>
                </c:pt>
                <c:pt idx="3">
                  <c:v>6.8488535223730205</c:v>
                </c:pt>
                <c:pt idx="4">
                  <c:v>6.8646775275589187</c:v>
                </c:pt>
                <c:pt idx="5">
                  <c:v>6.8745250968322305</c:v>
                </c:pt>
                <c:pt idx="6">
                  <c:v>6.8807205738365766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2-254B-A6F4-7A2C89CF30C3}"/>
            </c:ext>
          </c:extLst>
        </c:ser>
        <c:ser>
          <c:idx val="3"/>
          <c:order val="3"/>
          <c:tx>
            <c:v>Zt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Deaths!$E$3:$E$9</c:f>
              <c:numCache>
                <c:formatCode>General</c:formatCode>
                <c:ptCount val="7"/>
                <c:pt idx="0">
                  <c:v>6.468044031027059</c:v>
                </c:pt>
                <c:pt idx="1">
                  <c:v>6.5523534864925397</c:v>
                </c:pt>
                <c:pt idx="2">
                  <c:v>6.5802995376953568</c:v>
                </c:pt>
                <c:pt idx="3">
                  <c:v>6.5792547982762102</c:v>
                </c:pt>
                <c:pt idx="4">
                  <c:v>6.4571453506180401</c:v>
                </c:pt>
                <c:pt idx="5">
                  <c:v>6.3640091899160289</c:v>
                </c:pt>
                <c:pt idx="6">
                  <c:v>6.4428262528183691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82-254B-A6F4-7A2C89CF3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560688"/>
        <c:axId val="810412000"/>
      </c:lineChart>
      <c:catAx>
        <c:axId val="620560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12000"/>
        <c:crosses val="autoZero"/>
        <c:auto val="1"/>
        <c:lblAlgn val="ctr"/>
        <c:lblOffset val="100"/>
        <c:noMultiLvlLbl val="0"/>
      </c:catAx>
      <c:valAx>
        <c:axId val="810412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56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Deaths!$C$3:$C$9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DA48-8B34-538EC0703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825984"/>
        <c:axId val="810302240"/>
      </c:lineChart>
      <c:catAx>
        <c:axId val="82282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02240"/>
        <c:crosses val="autoZero"/>
        <c:auto val="1"/>
        <c:lblAlgn val="ctr"/>
        <c:lblOffset val="100"/>
        <c:noMultiLvlLbl val="0"/>
      </c:catAx>
      <c:valAx>
        <c:axId val="8103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2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113927</xdr:colOff>
      <xdr:row>11</xdr:row>
      <xdr:rowOff>1120</xdr:rowOff>
    </xdr:from>
    <xdr:to>
      <xdr:col>11</xdr:col>
      <xdr:colOff>545976</xdr:colOff>
      <xdr:row>24</xdr:row>
      <xdr:rowOff>73585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D98EE-84B3-6D45-8BD4-D4A70E032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63376</xdr:rowOff>
    </xdr:from>
    <xdr:to>
      <xdr:col>5</xdr:col>
      <xdr:colOff>432049</xdr:colOff>
      <xdr:row>24</xdr:row>
      <xdr:rowOff>135841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FFD4B-0387-0440-BF9B-B61099FFE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169124</xdr:colOff>
      <xdr:row>10</xdr:row>
      <xdr:rowOff>149885</xdr:rowOff>
    </xdr:from>
    <xdr:to>
      <xdr:col>11</xdr:col>
      <xdr:colOff>623055</xdr:colOff>
      <xdr:row>24</xdr:row>
      <xdr:rowOff>76451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22434C-E3FE-624C-B9A5-3A99B5C86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389174</xdr:colOff>
      <xdr:row>10</xdr:row>
      <xdr:rowOff>68153</xdr:rowOff>
    </xdr:from>
    <xdr:to>
      <xdr:col>6</xdr:col>
      <xdr:colOff>19491</xdr:colOff>
      <xdr:row>23</xdr:row>
      <xdr:rowOff>195907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EED3C-4969-D546-A80E-76C3566B4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1ED6-77F1-FF45-B33C-059FCC096CE2}">
  <dimension ref="A1:Q21"/>
  <sheetViews>
    <sheetView zoomScale="204" zoomScaleNormal="204" workbookViewId="0">
      <selection activeCell="C3" sqref="C3:D9"/>
    </sheetView>
  </sheetViews>
  <sheetFormatPr baseColWidth="10" defaultRowHeight="16" x14ac:dyDescent="0.2"/>
  <sheetData>
    <row r="1" spans="1:9" x14ac:dyDescent="0.2">
      <c r="A1" t="s">
        <v>7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4</v>
      </c>
      <c r="I1" t="s">
        <v>9</v>
      </c>
    </row>
    <row r="2" spans="1:9" x14ac:dyDescent="0.2">
      <c r="E2">
        <v>577413</v>
      </c>
    </row>
    <row r="3" spans="1:9" x14ac:dyDescent="0.2">
      <c r="A3">
        <v>1</v>
      </c>
      <c r="B3">
        <v>700380</v>
      </c>
      <c r="C3">
        <f>MAX(0, B3-(577413+0.5*83127)+C2)</f>
        <v>81403.5</v>
      </c>
      <c r="D3">
        <f>5*83127</f>
        <v>415635</v>
      </c>
      <c r="E3">
        <f>0.2*B3+0.8*E2</f>
        <v>602006.4</v>
      </c>
      <c r="F3">
        <f>83127*SQRT(0.2/1.8*(1-0.8^(2*A3)))</f>
        <v>16625.399999999998</v>
      </c>
      <c r="G3">
        <f>577413-3*F3</f>
        <v>527536.80000000005</v>
      </c>
      <c r="H3">
        <f>577413</f>
        <v>577413</v>
      </c>
      <c r="I3">
        <f>577413+3*F3</f>
        <v>627289.19999999995</v>
      </c>
    </row>
    <row r="4" spans="1:9" x14ac:dyDescent="0.2">
      <c r="A4">
        <v>2</v>
      </c>
      <c r="B4">
        <v>823375</v>
      </c>
      <c r="C4">
        <f t="shared" ref="C4:C9" si="0">MAX(0, B4-(577413+0.5*83127)+C3)</f>
        <v>285802</v>
      </c>
      <c r="D4">
        <f t="shared" ref="D4:D9" si="1">5*83127</f>
        <v>415635</v>
      </c>
      <c r="E4">
        <f t="shared" ref="E4:E9" si="2">0.2*B4+0.8*E3</f>
        <v>646280.12000000011</v>
      </c>
      <c r="F4">
        <f t="shared" ref="F4:F9" si="3">83127*SQRT(0.2/1.8*(1-0.8^(2*A4)))</f>
        <v>21290.900339403212</v>
      </c>
      <c r="G4">
        <f t="shared" ref="G4:G9" si="4">577413-3*F4</f>
        <v>513540.29898179037</v>
      </c>
      <c r="H4">
        <f t="shared" ref="H4:H9" si="5">577413</f>
        <v>577413</v>
      </c>
      <c r="I4">
        <f t="shared" ref="I4:I9" si="6">577413+3*F4</f>
        <v>641285.70101820969</v>
      </c>
    </row>
    <row r="5" spans="1:9" x14ac:dyDescent="0.2">
      <c r="A5">
        <v>3</v>
      </c>
      <c r="B5">
        <v>635437</v>
      </c>
      <c r="C5">
        <f t="shared" si="0"/>
        <v>302262.5</v>
      </c>
      <c r="D5">
        <f t="shared" si="1"/>
        <v>415635</v>
      </c>
      <c r="E5">
        <f t="shared" si="2"/>
        <v>644111.49600000016</v>
      </c>
      <c r="F5">
        <f t="shared" si="3"/>
        <v>23801.627780635845</v>
      </c>
      <c r="G5">
        <f t="shared" si="4"/>
        <v>506008.11665809248</v>
      </c>
      <c r="H5">
        <f t="shared" si="5"/>
        <v>577413</v>
      </c>
      <c r="I5">
        <f t="shared" si="6"/>
        <v>648817.88334190752</v>
      </c>
    </row>
    <row r="6" spans="1:9" x14ac:dyDescent="0.2">
      <c r="A6">
        <v>4</v>
      </c>
      <c r="B6">
        <v>727318</v>
      </c>
      <c r="C6">
        <f t="shared" si="0"/>
        <v>410604</v>
      </c>
      <c r="D6">
        <f t="shared" si="1"/>
        <v>415635</v>
      </c>
      <c r="E6">
        <f t="shared" si="2"/>
        <v>660752.79680000013</v>
      </c>
      <c r="F6">
        <f t="shared" si="3"/>
        <v>25277.957108221362</v>
      </c>
      <c r="G6">
        <f t="shared" si="4"/>
        <v>501579.1286753359</v>
      </c>
      <c r="H6">
        <f t="shared" si="5"/>
        <v>577413</v>
      </c>
      <c r="I6">
        <f t="shared" si="6"/>
        <v>653246.8713246641</v>
      </c>
    </row>
    <row r="7" spans="1:9" x14ac:dyDescent="0.2">
      <c r="A7">
        <v>5</v>
      </c>
      <c r="B7">
        <v>722099</v>
      </c>
      <c r="C7">
        <f t="shared" si="0"/>
        <v>513726.5</v>
      </c>
      <c r="D7">
        <f t="shared" si="1"/>
        <v>415635</v>
      </c>
      <c r="E7">
        <f t="shared" si="2"/>
        <v>673022.03744000022</v>
      </c>
      <c r="F7">
        <f t="shared" si="3"/>
        <v>26179.151993936906</v>
      </c>
      <c r="G7">
        <f t="shared" si="4"/>
        <v>498875.54401818931</v>
      </c>
      <c r="H7">
        <f t="shared" si="5"/>
        <v>577413</v>
      </c>
      <c r="I7">
        <f t="shared" si="6"/>
        <v>655950.45598181069</v>
      </c>
    </row>
    <row r="8" spans="1:9" x14ac:dyDescent="0.2">
      <c r="A8">
        <v>6</v>
      </c>
      <c r="B8">
        <v>760282</v>
      </c>
      <c r="C8">
        <f t="shared" si="0"/>
        <v>655032</v>
      </c>
      <c r="D8">
        <f t="shared" si="1"/>
        <v>415635</v>
      </c>
      <c r="E8">
        <f t="shared" si="2"/>
        <v>690474.02995200024</v>
      </c>
      <c r="F8">
        <f t="shared" si="3"/>
        <v>26739.982135331662</v>
      </c>
      <c r="G8">
        <f t="shared" si="4"/>
        <v>497193.053594005</v>
      </c>
      <c r="H8">
        <f t="shared" si="5"/>
        <v>577413</v>
      </c>
      <c r="I8">
        <f t="shared" si="6"/>
        <v>657632.94640599494</v>
      </c>
    </row>
    <row r="9" spans="1:9" x14ac:dyDescent="0.2">
      <c r="A9">
        <v>7</v>
      </c>
      <c r="B9">
        <v>756470</v>
      </c>
      <c r="C9">
        <f t="shared" si="0"/>
        <v>792525.5</v>
      </c>
      <c r="D9">
        <f t="shared" si="1"/>
        <v>415635</v>
      </c>
      <c r="E9">
        <f t="shared" si="2"/>
        <v>703673.22396160022</v>
      </c>
      <c r="F9">
        <f t="shared" si="3"/>
        <v>27092.821516088501</v>
      </c>
      <c r="G9">
        <f t="shared" si="4"/>
        <v>496134.5354517345</v>
      </c>
      <c r="H9">
        <f t="shared" si="5"/>
        <v>577413</v>
      </c>
      <c r="I9">
        <f t="shared" si="6"/>
        <v>658691.46454826556</v>
      </c>
    </row>
    <row r="21" spans="17:17" x14ac:dyDescent="0.2">
      <c r="Q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4CD-796A-394F-9662-386B53C61F57}">
  <dimension ref="A1:I9"/>
  <sheetViews>
    <sheetView tabSelected="1" zoomScale="202" zoomScaleNormal="202" workbookViewId="0">
      <selection activeCell="J7" sqref="J7"/>
    </sheetView>
  </sheetViews>
  <sheetFormatPr baseColWidth="10" defaultRowHeight="16" x14ac:dyDescent="0.2"/>
  <sheetData>
    <row r="1" spans="1:9" x14ac:dyDescent="0.2">
      <c r="A1" t="s">
        <v>7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4</v>
      </c>
      <c r="I1" t="s">
        <v>9</v>
      </c>
    </row>
    <row r="2" spans="1:9" x14ac:dyDescent="0.2">
      <c r="E2">
        <v>6.4050000000000002</v>
      </c>
    </row>
    <row r="3" spans="1:9" x14ac:dyDescent="0.2">
      <c r="A3">
        <v>1</v>
      </c>
      <c r="B3">
        <v>6.7202201551352898</v>
      </c>
      <c r="C3">
        <f>MAX(0, B3-(6.405+1.5*0.5406)+C2)</f>
        <v>0</v>
      </c>
      <c r="D3">
        <f>MAX(0, 6.405-(1.5*0.5406)-B3+D2)</f>
        <v>0</v>
      </c>
      <c r="E3">
        <f>0.2*B3+0.8*E2</f>
        <v>6.468044031027059</v>
      </c>
      <c r="F3">
        <f>0.5406*SQRT(0.2/1.8*(1-0.8^(2*A3)))</f>
        <v>0.10811999999999997</v>
      </c>
      <c r="G3">
        <f>6.405-2.7*F3</f>
        <v>6.1130760000000004</v>
      </c>
      <c r="H3">
        <f>6.405</f>
        <v>6.4050000000000002</v>
      </c>
      <c r="I3">
        <f>6.405+2.7*F3</f>
        <v>6.6969240000000001</v>
      </c>
    </row>
    <row r="4" spans="1:9" x14ac:dyDescent="0.2">
      <c r="A4">
        <v>2</v>
      </c>
      <c r="B4">
        <v>6.8895913083544604</v>
      </c>
      <c r="C4">
        <f t="shared" ref="C4:C9" si="0">MAX(0, B4-(6.405+1.5*0.5406)+C3)</f>
        <v>0</v>
      </c>
      <c r="D4">
        <f t="shared" ref="D4:D9" si="1">MAX(0, 6.405-(1.5*0.5406)-B4+D3)</f>
        <v>0</v>
      </c>
      <c r="E4">
        <f t="shared" ref="E4:E9" si="2">0.2*B4+0.8*E3</f>
        <v>6.5523534864925397</v>
      </c>
      <c r="F4">
        <f t="shared" ref="F4:F9" si="3">0.5406*SQRT(0.2/1.8*(1-0.8^(2*A4)))</f>
        <v>0.13846115851024787</v>
      </c>
      <c r="G4">
        <f t="shared" ref="G4:G9" si="4">6.405-2.7*F4</f>
        <v>6.0311548720223307</v>
      </c>
      <c r="H4">
        <f t="shared" ref="H4:H9" si="5">6.405</f>
        <v>6.4050000000000002</v>
      </c>
      <c r="I4">
        <f t="shared" ref="I4:I9" si="6">6.405+2.7*F4</f>
        <v>6.7788451279776698</v>
      </c>
    </row>
    <row r="5" spans="1:9" x14ac:dyDescent="0.2">
      <c r="A5">
        <v>3</v>
      </c>
      <c r="B5">
        <v>6.69208374250662</v>
      </c>
      <c r="C5">
        <f t="shared" si="0"/>
        <v>0</v>
      </c>
      <c r="D5">
        <f t="shared" si="1"/>
        <v>0</v>
      </c>
      <c r="E5">
        <f t="shared" si="2"/>
        <v>6.5802995376953568</v>
      </c>
      <c r="F5">
        <f t="shared" si="3"/>
        <v>0.1547891777426316</v>
      </c>
      <c r="G5">
        <f t="shared" si="4"/>
        <v>5.9870692200948952</v>
      </c>
      <c r="H5">
        <f t="shared" si="5"/>
        <v>6.4050000000000002</v>
      </c>
      <c r="I5">
        <f t="shared" si="6"/>
        <v>6.8229307799051053</v>
      </c>
    </row>
    <row r="6" spans="1:9" x14ac:dyDescent="0.2">
      <c r="A6">
        <v>4</v>
      </c>
      <c r="B6">
        <v>6.5750758405996201</v>
      </c>
      <c r="C6">
        <f t="shared" si="0"/>
        <v>0</v>
      </c>
      <c r="D6">
        <f t="shared" si="1"/>
        <v>0</v>
      </c>
      <c r="E6">
        <f t="shared" si="2"/>
        <v>6.5792547982762102</v>
      </c>
      <c r="F6">
        <f t="shared" si="3"/>
        <v>0.16439019347148903</v>
      </c>
      <c r="G6">
        <f t="shared" si="4"/>
        <v>5.96114647762698</v>
      </c>
      <c r="H6">
        <f t="shared" si="5"/>
        <v>6.4050000000000002</v>
      </c>
      <c r="I6">
        <f t="shared" si="6"/>
        <v>6.8488535223730205</v>
      </c>
    </row>
    <row r="7" spans="1:9" x14ac:dyDescent="0.2">
      <c r="A7">
        <v>5</v>
      </c>
      <c r="B7">
        <v>5.9687075599853596</v>
      </c>
      <c r="C7">
        <f t="shared" si="0"/>
        <v>0</v>
      </c>
      <c r="D7">
        <f t="shared" si="1"/>
        <v>0</v>
      </c>
      <c r="E7">
        <f t="shared" si="2"/>
        <v>6.4571453506180401</v>
      </c>
      <c r="F7">
        <f t="shared" si="3"/>
        <v>0.17025093613293263</v>
      </c>
      <c r="G7">
        <f t="shared" si="4"/>
        <v>5.9453224724410818</v>
      </c>
      <c r="H7">
        <f t="shared" si="5"/>
        <v>6.4050000000000002</v>
      </c>
      <c r="I7">
        <f t="shared" si="6"/>
        <v>6.8646775275589187</v>
      </c>
    </row>
    <row r="8" spans="1:9" x14ac:dyDescent="0.2">
      <c r="A8">
        <v>6</v>
      </c>
      <c r="B8">
        <v>5.9914645471079799</v>
      </c>
      <c r="C8">
        <f t="shared" si="0"/>
        <v>0</v>
      </c>
      <c r="D8">
        <f t="shared" si="1"/>
        <v>0</v>
      </c>
      <c r="E8">
        <f t="shared" si="2"/>
        <v>6.3640091899160289</v>
      </c>
      <c r="F8">
        <f t="shared" si="3"/>
        <v>0.1738981840119371</v>
      </c>
      <c r="G8">
        <f t="shared" si="4"/>
        <v>5.93547490316777</v>
      </c>
      <c r="H8">
        <f t="shared" si="5"/>
        <v>6.4050000000000002</v>
      </c>
      <c r="I8">
        <f t="shared" si="6"/>
        <v>6.8745250968322305</v>
      </c>
    </row>
    <row r="9" spans="1:9" x14ac:dyDescent="0.2">
      <c r="A9">
        <v>7</v>
      </c>
      <c r="B9">
        <v>6.7580945044277296</v>
      </c>
      <c r="C9">
        <f t="shared" si="0"/>
        <v>0</v>
      </c>
      <c r="D9">
        <f t="shared" si="1"/>
        <v>0</v>
      </c>
      <c r="E9">
        <f t="shared" si="2"/>
        <v>6.4428262528183691</v>
      </c>
      <c r="F9">
        <f t="shared" si="3"/>
        <v>0.17619280512465799</v>
      </c>
      <c r="G9">
        <f t="shared" si="4"/>
        <v>5.9292794261634238</v>
      </c>
      <c r="H9">
        <f t="shared" si="5"/>
        <v>6.4050000000000002</v>
      </c>
      <c r="I9">
        <f t="shared" si="6"/>
        <v>6.8807205738365766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2020-07-17T21:31:48Z</dcterms:created>
  <dcterms:modified xsi:type="dcterms:W3CDTF">2020-07-18T16:22:20Z</dcterms:modified>
</cp:coreProperties>
</file>