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16-09-2024\"/>
    </mc:Choice>
  </mc:AlternateContent>
  <xr:revisionPtr revIDLastSave="0" documentId="13_ncr:1_{02C851E6-08CB-48D6-9893-6DA2480F9A0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G16" i="2"/>
  <c r="F16" i="2"/>
  <c r="E16" i="2"/>
  <c r="E6" i="2"/>
  <c r="E5" i="2"/>
  <c r="E4" i="2"/>
  <c r="B6" i="2"/>
  <c r="B5" i="2"/>
  <c r="B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14" i="2" l="1"/>
  <c r="D11" i="2"/>
  <c r="B13" i="2"/>
  <c r="B12" i="2"/>
  <c r="B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<sst xmlns="http://schemas.openxmlformats.org/spreadsheetml/2006/main" count="127" uniqueCount="65">
  <si>
    <t>CLIENTES</t>
  </si>
  <si>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</si>
  <si>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</si>
  <si>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</si>
  <si>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</si>
  <si>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</si>
  <si>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</si>
  <si>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</si>
  <si>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</si>
  <si>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</si>
  <si>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</si>
  <si>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</si>
  <si>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</si>
  <si>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</si>
  <si>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</si>
  <si>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</si>
  <si>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</si>
  <si>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</si>
  <si>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</si>
  <si>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</si>
  <si>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</si>
  <si>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</si>
  <si>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</si>
  <si>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</si>
  <si>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</si>
  <si>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</si>
  <si>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</si>
  <si>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</si>
  <si>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</si>
  <si>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</si>
  <si>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</si>
  <si>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</si>
  <si>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</si>
  <si>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</si>
  <si>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</si>
  <si>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</si>
  <si>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</si>
  <si>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</si>
  <si>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</si>
  <si>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</si>
  <si>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</si>
  <si>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</si>
  <si>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</si>
  <si>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</si>
  <si>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</si>
  <si>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</si>
  <si>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</si>
  <si>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</si>
  <si>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</si>
  <si>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</si>
  <si>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</si>
  <si>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</si>
  <si>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</si>
  <si>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</si>
  <si>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</si>
  <si>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Pesos</t>
  </si>
  <si>
    <t>cargo</t>
  </si>
  <si>
    <t>sueldo en Dolares</t>
  </si>
  <si>
    <t>fecha de Ingreso</t>
  </si>
  <si>
    <t>edad</t>
  </si>
  <si>
    <t>dias de vacaciones</t>
  </si>
  <si>
    <t>tabla Vacaciones</t>
  </si>
  <si>
    <t>Punto N° 1</t>
  </si>
  <si>
    <t>Punto N° 2</t>
  </si>
  <si>
    <t>Punto N°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</si>
</sst>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6" fillId="3" borderId="0" xfId="0" applyFont="1" applyFill="1"/>
    <xf numFmtId="0" fontId="0" fillId="4" borderId="11" xfId="0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4" borderId="11" xfId="0" applyNumberFormat="1" applyFill="1" applyBorder="1"/>
    <xf numFmtId="44" fontId="0" fillId="4" borderId="11" xfId="1" applyFont="1" applyFill="1" applyBorder="1"/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en Pesos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resumen!$B$11</c:f>
              <c:strCache>
                <c:ptCount val="1"/>
                <c:pt idx="0">
                  <c:v>inversion en Pesos por provincia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resumen!$A$12:$A$14</c:f>
              <c:strCache>
                <c:ptCount val="3"/>
                <c:pt idx="0">
                  <c:v>Buenos Aires</c:v>
                </c:pt>
                <c:pt idx="1">
                  <c:v>Santa Fe</c:v>
                </c:pt>
                <c:pt idx="2">
                  <c:v>Cordoba</c:v>
                </c:pt>
              </c:strCache>
            </c:strRef>
          </c:cat>
          <c:val>
            <c:numRef>
              <c:f>resumen!$B$12:$B$14</c:f>
              <c:numCache>
                <c:formatCode>General</c:formatCode>
                <c:ptCount val="3"/>
                <c:pt idx="0">
                  <c:v>240000</c:v>
                </c:pt>
                <c:pt idx="1">
                  <c:v>140000</c:v>
                </c:pt>
                <c:pt idx="2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BDE-B3BD-EF44D503E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523455"/>
        <c:axId val="1773525119"/>
      </c:barChart>
      <c:catAx>
        <c:axId val="17735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3525119"/>
        <c:crosses val="autoZero"/>
        <c:auto val="1"/>
        <c:lblAlgn val="ctr"/>
        <c:lblOffset val="100"/>
        <c:noMultiLvlLbl val="0"/>
      </c:catAx>
      <c:valAx>
        <c:axId val="1773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35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AF-4163-B14C-BAA81D996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AF-4163-B14C-BAA81D996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F-4163-B14C-BAA81D996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resumen!$A$4:$A$6</c:f>
              <c:strCache>
                <c:ptCount val="3"/>
                <c:pt idx="0">
                  <c:v>Administrativo</c:v>
                </c:pt>
                <c:pt idx="1">
                  <c:v>Gerente</c:v>
                </c:pt>
                <c:pt idx="2">
                  <c:v>Abogado</c:v>
                </c:pt>
              </c:strCache>
            </c:strRef>
          </c:cat>
          <c:val>
            <c:numRef>
              <c:f>resumen!$B$4:$B$6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AF-4163-B14C-BAA81D996B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Empleados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resumen!$E$3</c:f>
              <c:strCache>
                <c:ptCount val="1"/>
                <c:pt idx="0">
                  <c:v>Cantidad Empleados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56-404F-BC1A-B10054FF1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56-404F-BC1A-B10054FF1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56-404F-BC1A-B10054FF19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resumen!$D$4:$D$6</c:f>
              <c:strCache>
                <c:ptCount val="3"/>
                <c:pt idx="0">
                  <c:v>Buenos Aires</c:v>
                </c:pt>
                <c:pt idx="1">
                  <c:v>Santa Fe</c:v>
                </c:pt>
                <c:pt idx="2">
                  <c:v>Cordoba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56-404F-BC1A-B10054FF19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codigo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9526</xdr:rowOff>
    </xdr:from>
    <xdr:to>
      <xdr:col>6</xdr:col>
      <xdr:colOff>114300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90EAA-9468-469E-AC5F-782906D4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</xdr:row>
      <xdr:rowOff>0</xdr:rowOff>
    </xdr:from>
    <xdr:to>
      <xdr:col>11</xdr:col>
      <xdr:colOff>438150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07F83-B8A3-4DDD-84D9-9D87F7538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504824</xdr:colOff>
      <xdr:row>1</xdr:row>
      <xdr:rowOff>0</xdr:rowOff>
    </xdr:from>
    <xdr:to>
      <xdr:col>16</xdr:col>
      <xdr:colOff>38100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B3B4E4-A29C-49A2-ACE9-B848337D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24"/>
  <sheetViews>
    <sheetView topLeftCell="A10" zoomScale="85" zoomScaleNormal="85" workbookViewId="0">
      <selection activeCell="I21" sqref="I21"/>
    </sheetView>
  </sheetViews>
  <sheetFormatPr baseColWidth="10" defaultRowHeight="15" x14ac:dyDescent="0.25"/>
  <cols>
    <col min="7" max="7" width="15.5703125" customWidth="1"/>
    <col min="8" max="8" width="14.140625" bestFit="1" customWidth="1"/>
    <col min="11" max="11" width="17.28515625" customWidth="1"/>
    <col min="12" max="12" width="11.85546875" bestFit="1" customWidth="1"/>
    <col min="14" max="14" width="12.5703125" bestFit="1" customWidth="1"/>
    <col min="15" max="15" width="11.85546875" bestFit="1" customWidth="1"/>
  </cols>
  <sheetData>
    <row r="1" spans="1:15 16379:16379" ht="19.5" customHeight="1" thickBot="1" x14ac:dyDescent="0.3">
      <c r="A1" s="6" t="s">
        <v>0</v>
      </c>
      <c r="I1" s="4"/>
      <c r="XEY1">
        <v>9</v>
      </c>
    </row>
    <row r="2" spans="1:15 16379:16379" ht="30" customHeight="1" thickBot="1" x14ac:dyDescent="0.3">
      <c r="A2" s="10" t="s">
        <v>1</v>
      </c>
      <c r="B2" s="11" t="s">
        <v>2</v>
      </c>
      <c r="C2" s="11" t="s">
        <v>3</v>
      </c>
      <c r="D2" s="12" t="s">
        <v>59</v>
      </c>
      <c r="E2" s="12" t="s">
        <v>58</v>
      </c>
      <c r="F2" s="12" t="s">
        <v>4</v>
      </c>
      <c r="G2" s="12" t="s">
        <v>5</v>
      </c>
      <c r="H2" s="12" t="s">
        <v>56</v>
      </c>
      <c r="I2" s="13" t="s">
        <v>26</v>
      </c>
      <c r="J2" s="1" t="s">
        <v>60</v>
      </c>
      <c r="K2" s="1" t="s">
        <v>55</v>
      </c>
      <c r="L2" s="1" t="s">
        <v>57</v>
      </c>
    </row>
    <row r="3" spans="1:15 16379:16379" ht="24.95" customHeight="1" thickBot="1" x14ac:dyDescent="0.3">
      <c r="A3" s="7">
        <v>1</v>
      </c>
      <c r="B3" s="8" t="s">
        <v>6</v>
      </c>
      <c r="C3" s="9">
        <v>35949</v>
      </c>
      <c r="D3" s="29">
        <f ca="1">YEAR(TODAY())-YEAR(C3)</f>
        <v>26</v>
      </c>
      <c r="E3" s="4">
        <v>41804</v>
      </c>
      <c r="F3" s="8" t="s">
        <v>27</v>
      </c>
      <c r="G3" s="8" t="s">
        <v>32</v>
      </c>
      <c r="H3" s="8" t="s">
        <v>37</v>
      </c>
      <c r="I3" s="29">
        <f ca="1">YEAR(TODAY())-YEAR(E3)</f>
        <v>10</v>
      </c>
      <c r="J3" s="29">
        <f ca="1">INDEX($N$10:$O$18,MATCH(I3,$N$10:$N$18,1),2)</f>
        <v>16</v>
      </c>
      <c r="K3" s="17">
        <f>INDEX($N$5:$O$7,MATCH(H3,$N$5:$N$7,0),2)</f>
        <v>45000</v>
      </c>
      <c r="L3" s="30">
        <f>K3/1275</f>
        <v>35.294117647058826</v>
      </c>
      <c r="M3" s="25"/>
    </row>
    <row r="4" spans="1:15 16379:16379" ht="24.95" customHeight="1" thickBot="1" x14ac:dyDescent="0.3">
      <c r="A4" s="2">
        <v>2</v>
      </c>
      <c r="B4" s="3" t="s">
        <v>7</v>
      </c>
      <c r="C4" s="5">
        <v>20068</v>
      </c>
      <c r="D4" s="29">
        <f t="shared" ref="D4:D22" ca="1" si="0">YEAR(TODAY())-YEAR(C4)</f>
        <v>70</v>
      </c>
      <c r="E4" s="4">
        <v>35234</v>
      </c>
      <c r="F4" s="3" t="s">
        <v>27</v>
      </c>
      <c r="G4" s="3" t="s">
        <v>32</v>
      </c>
      <c r="H4" s="3" t="s">
        <v>36</v>
      </c>
      <c r="I4" s="29">
        <f t="shared" ref="I4:I22" ca="1" si="1">YEAR(TODAY())-YEAR(E4)</f>
        <v>28</v>
      </c>
      <c r="J4" s="29">
        <f t="shared" ref="J4:J22" ca="1" si="2">INDEX($N$10:$O$18,MATCH(I4,$N$10:$N$18,1),2)</f>
        <v>22</v>
      </c>
      <c r="K4" s="17">
        <f t="shared" ref="K4:K22" si="3">INDEX($N$5:$O$7,MATCH(H4,$N$5:$N$7,0),2)</f>
        <v>35000</v>
      </c>
      <c r="L4" s="30">
        <f t="shared" ref="L4:L22" si="4">K4/1275</f>
        <v>27.450980392156861</v>
      </c>
      <c r="M4" s="25"/>
      <c r="N4" s="13" t="s">
        <v>38</v>
      </c>
      <c r="O4" s="13" t="s">
        <v>39</v>
      </c>
    </row>
    <row r="5" spans="1:15 16379:16379" ht="24.95" customHeight="1" thickBot="1" x14ac:dyDescent="0.3">
      <c r="A5" s="2">
        <v>3</v>
      </c>
      <c r="B5" s="3" t="s">
        <v>8</v>
      </c>
      <c r="C5" s="5">
        <v>23352</v>
      </c>
      <c r="D5" s="29">
        <f t="shared" ca="1" si="0"/>
        <v>61</v>
      </c>
      <c r="E5" s="4">
        <v>43264</v>
      </c>
      <c r="F5" s="3" t="s">
        <v>27</v>
      </c>
      <c r="G5" s="3" t="s">
        <v>32</v>
      </c>
      <c r="H5" s="3" t="s">
        <v>36</v>
      </c>
      <c r="I5" s="29">
        <f t="shared" ca="1" si="1"/>
        <v>6</v>
      </c>
      <c r="J5" s="29">
        <f t="shared" ca="1" si="2"/>
        <v>14</v>
      </c>
      <c r="K5" s="17">
        <f t="shared" si="3"/>
        <v>35000</v>
      </c>
      <c r="L5" s="30">
        <f t="shared" si="4"/>
        <v>27.450980392156861</v>
      </c>
      <c r="M5" s="25"/>
      <c r="N5" s="3" t="s">
        <v>35</v>
      </c>
      <c r="O5" s="14">
        <v>25000</v>
      </c>
    </row>
    <row r="6" spans="1:15 16379:16379" ht="24.95" customHeight="1" thickBot="1" x14ac:dyDescent="0.3">
      <c r="A6" s="2">
        <v>4</v>
      </c>
      <c r="B6" s="3" t="s">
        <v>9</v>
      </c>
      <c r="C6" s="5">
        <v>33156</v>
      </c>
      <c r="D6" s="29">
        <f t="shared" ca="1" si="0"/>
        <v>34</v>
      </c>
      <c r="E6" s="4">
        <v>40344</v>
      </c>
      <c r="F6" s="3" t="s">
        <v>27</v>
      </c>
      <c r="G6" s="3" t="s">
        <v>32</v>
      </c>
      <c r="H6" s="3" t="s">
        <v>36</v>
      </c>
      <c r="I6" s="29">
        <f t="shared" ca="1" si="1"/>
        <v>14</v>
      </c>
      <c r="J6" s="29">
        <f t="shared" ca="1" si="2"/>
        <v>16</v>
      </c>
      <c r="K6" s="17">
        <f t="shared" si="3"/>
        <v>35000</v>
      </c>
      <c r="L6" s="30">
        <f t="shared" si="4"/>
        <v>27.450980392156861</v>
      </c>
      <c r="M6" s="25"/>
      <c r="N6" s="3" t="s">
        <v>36</v>
      </c>
      <c r="O6" s="14">
        <v>35000</v>
      </c>
    </row>
    <row r="7" spans="1:15 16379:16379" ht="24.95" customHeight="1" thickBot="1" x14ac:dyDescent="0.3">
      <c r="A7" s="2">
        <v>5</v>
      </c>
      <c r="B7" s="3" t="s">
        <v>10</v>
      </c>
      <c r="C7" s="5">
        <v>31222</v>
      </c>
      <c r="D7" s="29">
        <f t="shared" ca="1" si="0"/>
        <v>39</v>
      </c>
      <c r="E7" s="4">
        <v>41074</v>
      </c>
      <c r="F7" s="3" t="s">
        <v>28</v>
      </c>
      <c r="G7" s="3" t="s">
        <v>33</v>
      </c>
      <c r="H7" s="3" t="s">
        <v>36</v>
      </c>
      <c r="I7" s="29">
        <f t="shared" ca="1" si="1"/>
        <v>12</v>
      </c>
      <c r="J7" s="29">
        <f t="shared" ca="1" si="2"/>
        <v>16</v>
      </c>
      <c r="K7" s="17">
        <f t="shared" si="3"/>
        <v>35000</v>
      </c>
      <c r="L7" s="30">
        <f t="shared" si="4"/>
        <v>27.450980392156861</v>
      </c>
      <c r="M7" s="25"/>
      <c r="N7" s="3" t="s">
        <v>37</v>
      </c>
      <c r="O7" s="14">
        <v>45000</v>
      </c>
    </row>
    <row r="8" spans="1:15 16379:16379" ht="24.95" customHeight="1" thickBot="1" x14ac:dyDescent="0.3">
      <c r="A8" s="2">
        <v>6</v>
      </c>
      <c r="B8" s="3" t="s">
        <v>11</v>
      </c>
      <c r="C8" s="5">
        <v>26697</v>
      </c>
      <c r="D8" s="29">
        <f t="shared" ca="1" si="0"/>
        <v>51</v>
      </c>
      <c r="E8" s="4">
        <v>41804</v>
      </c>
      <c r="F8" s="3" t="s">
        <v>28</v>
      </c>
      <c r="G8" s="3" t="s">
        <v>33</v>
      </c>
      <c r="H8" s="3" t="s">
        <v>36</v>
      </c>
      <c r="I8" s="29">
        <f t="shared" ca="1" si="1"/>
        <v>10</v>
      </c>
      <c r="J8" s="29">
        <f t="shared" ca="1" si="2"/>
        <v>16</v>
      </c>
      <c r="K8" s="17">
        <f t="shared" si="3"/>
        <v>35000</v>
      </c>
      <c r="L8" s="30">
        <f t="shared" si="4"/>
        <v>27.450980392156861</v>
      </c>
      <c r="M8" s="25"/>
    </row>
    <row r="9" spans="1:15 16379:16379" ht="24.95" customHeight="1" thickBot="1" x14ac:dyDescent="0.3">
      <c r="A9" s="2">
        <v>7</v>
      </c>
      <c r="B9" s="3" t="s">
        <v>12</v>
      </c>
      <c r="C9" s="5">
        <v>34952</v>
      </c>
      <c r="D9" s="29">
        <f t="shared" ca="1" si="0"/>
        <v>29</v>
      </c>
      <c r="E9" s="4">
        <v>40709</v>
      </c>
      <c r="F9" s="3" t="s">
        <v>28</v>
      </c>
      <c r="G9" s="3" t="s">
        <v>33</v>
      </c>
      <c r="H9" s="3" t="s">
        <v>36</v>
      </c>
      <c r="I9" s="29">
        <f t="shared" ca="1" si="1"/>
        <v>13</v>
      </c>
      <c r="J9" s="29">
        <f t="shared" ca="1" si="2"/>
        <v>16</v>
      </c>
      <c r="K9" s="17">
        <f t="shared" si="3"/>
        <v>35000</v>
      </c>
      <c r="L9" s="30">
        <f t="shared" si="4"/>
        <v>27.450980392156861</v>
      </c>
      <c r="M9" s="25"/>
      <c r="N9" s="27" t="s">
        <v>61</v>
      </c>
      <c r="O9" s="28"/>
    </row>
    <row r="10" spans="1:15 16379:16379" ht="24.95" customHeight="1" thickBot="1" x14ac:dyDescent="0.3">
      <c r="A10" s="2">
        <v>8</v>
      </c>
      <c r="B10" s="3" t="s">
        <v>13</v>
      </c>
      <c r="C10" s="5">
        <v>35139</v>
      </c>
      <c r="D10" s="29">
        <f t="shared" ca="1" si="0"/>
        <v>28</v>
      </c>
      <c r="E10" s="4">
        <v>39249</v>
      </c>
      <c r="F10" s="3" t="s">
        <v>28</v>
      </c>
      <c r="G10" s="3" t="s">
        <v>33</v>
      </c>
      <c r="H10" s="3" t="s">
        <v>36</v>
      </c>
      <c r="I10" s="29">
        <f t="shared" ca="1" si="1"/>
        <v>17</v>
      </c>
      <c r="J10" s="29">
        <f t="shared" ca="1" si="2"/>
        <v>18</v>
      </c>
      <c r="K10" s="17">
        <f t="shared" si="3"/>
        <v>35000</v>
      </c>
      <c r="L10" s="30">
        <f t="shared" si="4"/>
        <v>27.450980392156861</v>
      </c>
      <c r="M10" s="25"/>
      <c r="N10" s="26">
        <v>1</v>
      </c>
      <c r="O10" s="26">
        <v>6</v>
      </c>
    </row>
    <row r="11" spans="1:15 16379:16379" ht="24.95" customHeight="1" thickBot="1" x14ac:dyDescent="0.3">
      <c r="A11" s="2">
        <v>9</v>
      </c>
      <c r="B11" s="3" t="s">
        <v>14</v>
      </c>
      <c r="C11" s="5">
        <v>30241</v>
      </c>
      <c r="D11" s="29">
        <f t="shared" ca="1" si="0"/>
        <v>42</v>
      </c>
      <c r="E11" s="4">
        <v>39979</v>
      </c>
      <c r="F11" s="3" t="s">
        <v>29</v>
      </c>
      <c r="G11" s="3" t="s">
        <v>34</v>
      </c>
      <c r="H11" s="3" t="s">
        <v>35</v>
      </c>
      <c r="I11" s="29">
        <f t="shared" ca="1" si="1"/>
        <v>15</v>
      </c>
      <c r="J11" s="29">
        <f t="shared" ca="1" si="2"/>
        <v>18</v>
      </c>
      <c r="K11" s="17">
        <f t="shared" si="3"/>
        <v>25000</v>
      </c>
      <c r="L11" s="30">
        <f t="shared" si="4"/>
        <v>19.607843137254903</v>
      </c>
      <c r="M11" s="25"/>
      <c r="N11" s="26">
        <v>2</v>
      </c>
      <c r="O11" s="26">
        <v>8</v>
      </c>
    </row>
    <row r="12" spans="1:15 16379:16379" ht="24.95" customHeight="1" thickBot="1" x14ac:dyDescent="0.3">
      <c r="A12" s="2">
        <v>10</v>
      </c>
      <c r="B12" s="3" t="s">
        <v>15</v>
      </c>
      <c r="C12" s="5">
        <v>31607</v>
      </c>
      <c r="D12" s="29">
        <f t="shared" ca="1" si="0"/>
        <v>38</v>
      </c>
      <c r="E12" s="4">
        <v>42899</v>
      </c>
      <c r="F12" s="3" t="s">
        <v>29</v>
      </c>
      <c r="G12" s="3" t="s">
        <v>34</v>
      </c>
      <c r="H12" s="3" t="s">
        <v>35</v>
      </c>
      <c r="I12" s="29">
        <f t="shared" ca="1" si="1"/>
        <v>7</v>
      </c>
      <c r="J12" s="29">
        <f t="shared" ca="1" si="2"/>
        <v>14</v>
      </c>
      <c r="K12" s="17">
        <f t="shared" si="3"/>
        <v>25000</v>
      </c>
      <c r="L12" s="30">
        <f t="shared" si="4"/>
        <v>19.607843137254903</v>
      </c>
      <c r="M12" s="25"/>
      <c r="N12" s="26">
        <v>3</v>
      </c>
      <c r="O12" s="26">
        <v>10</v>
      </c>
    </row>
    <row r="13" spans="1:15 16379:16379" ht="24.95" customHeight="1" thickBot="1" x14ac:dyDescent="0.3">
      <c r="A13" s="2">
        <v>11</v>
      </c>
      <c r="B13" s="3" t="s">
        <v>16</v>
      </c>
      <c r="C13" s="5">
        <v>34226</v>
      </c>
      <c r="D13" s="29">
        <f t="shared" ca="1" si="0"/>
        <v>31</v>
      </c>
      <c r="E13" s="4">
        <v>43264</v>
      </c>
      <c r="F13" s="3" t="s">
        <v>29</v>
      </c>
      <c r="G13" s="3" t="s">
        <v>34</v>
      </c>
      <c r="H13" s="3" t="s">
        <v>35</v>
      </c>
      <c r="I13" s="29">
        <f t="shared" ca="1" si="1"/>
        <v>6</v>
      </c>
      <c r="J13" s="29">
        <f t="shared" ca="1" si="2"/>
        <v>14</v>
      </c>
      <c r="K13" s="17">
        <f t="shared" si="3"/>
        <v>25000</v>
      </c>
      <c r="L13" s="30">
        <f t="shared" si="4"/>
        <v>19.607843137254903</v>
      </c>
      <c r="M13" s="25"/>
      <c r="N13" s="26">
        <v>4</v>
      </c>
      <c r="O13" s="26">
        <v>12</v>
      </c>
    </row>
    <row r="14" spans="1:15 16379:16379" ht="24.95" customHeight="1" thickBot="1" x14ac:dyDescent="0.3">
      <c r="A14" s="2">
        <v>12</v>
      </c>
      <c r="B14" s="3" t="s">
        <v>17</v>
      </c>
      <c r="C14" s="5">
        <v>25600</v>
      </c>
      <c r="D14" s="29">
        <f t="shared" ca="1" si="0"/>
        <v>54</v>
      </c>
      <c r="E14" s="4">
        <v>39614</v>
      </c>
      <c r="F14" s="3" t="s">
        <v>29</v>
      </c>
      <c r="G14" s="3" t="s">
        <v>34</v>
      </c>
      <c r="H14" s="3" t="s">
        <v>36</v>
      </c>
      <c r="I14" s="29">
        <f t="shared" ca="1" si="1"/>
        <v>16</v>
      </c>
      <c r="J14" s="29">
        <f t="shared" ca="1" si="2"/>
        <v>18</v>
      </c>
      <c r="K14" s="17">
        <f t="shared" si="3"/>
        <v>35000</v>
      </c>
      <c r="L14" s="30">
        <f t="shared" si="4"/>
        <v>27.450980392156861</v>
      </c>
      <c r="M14" s="25"/>
      <c r="N14" s="26">
        <v>5</v>
      </c>
      <c r="O14" s="26">
        <v>14</v>
      </c>
    </row>
    <row r="15" spans="1:15 16379:16379" ht="24.95" customHeight="1" thickBot="1" x14ac:dyDescent="0.3">
      <c r="A15" s="2">
        <v>13</v>
      </c>
      <c r="B15" s="3" t="s">
        <v>18</v>
      </c>
      <c r="C15" s="5">
        <v>32651</v>
      </c>
      <c r="D15" s="29">
        <f t="shared" ca="1" si="0"/>
        <v>35</v>
      </c>
      <c r="E15" s="4">
        <v>42899</v>
      </c>
      <c r="F15" s="3" t="s">
        <v>29</v>
      </c>
      <c r="G15" s="3" t="s">
        <v>34</v>
      </c>
      <c r="H15" s="3" t="s">
        <v>36</v>
      </c>
      <c r="I15" s="29">
        <f t="shared" ca="1" si="1"/>
        <v>7</v>
      </c>
      <c r="J15" s="29">
        <f t="shared" ca="1" si="2"/>
        <v>14</v>
      </c>
      <c r="K15" s="17">
        <f t="shared" si="3"/>
        <v>35000</v>
      </c>
      <c r="L15" s="30">
        <f t="shared" si="4"/>
        <v>27.450980392156861</v>
      </c>
      <c r="M15" s="25"/>
      <c r="N15" s="26">
        <v>10</v>
      </c>
      <c r="O15" s="26">
        <v>16</v>
      </c>
    </row>
    <row r="16" spans="1:15 16379:16379" ht="24.95" customHeight="1" thickBot="1" x14ac:dyDescent="0.3">
      <c r="A16" s="2">
        <v>14</v>
      </c>
      <c r="B16" s="3" t="s">
        <v>19</v>
      </c>
      <c r="C16" s="5">
        <v>33101</v>
      </c>
      <c r="D16" s="29">
        <f t="shared" ca="1" si="0"/>
        <v>34</v>
      </c>
      <c r="E16" s="4">
        <v>42534</v>
      </c>
      <c r="F16" s="3" t="s">
        <v>29</v>
      </c>
      <c r="G16" s="3" t="s">
        <v>34</v>
      </c>
      <c r="H16" s="3" t="s">
        <v>35</v>
      </c>
      <c r="I16" s="29">
        <f t="shared" ca="1" si="1"/>
        <v>8</v>
      </c>
      <c r="J16" s="29">
        <f t="shared" ca="1" si="2"/>
        <v>14</v>
      </c>
      <c r="K16" s="17">
        <f t="shared" si="3"/>
        <v>25000</v>
      </c>
      <c r="L16" s="30">
        <f t="shared" si="4"/>
        <v>19.607843137254903</v>
      </c>
      <c r="M16" s="25"/>
      <c r="N16" s="26">
        <v>15</v>
      </c>
      <c r="O16" s="26">
        <v>18</v>
      </c>
    </row>
    <row r="17" spans="1:15" ht="24.95" customHeight="1" thickBot="1" x14ac:dyDescent="0.3">
      <c r="A17" s="2">
        <v>15</v>
      </c>
      <c r="B17" s="3" t="s">
        <v>20</v>
      </c>
      <c r="C17" s="5">
        <v>36558</v>
      </c>
      <c r="D17" s="29">
        <f t="shared" ca="1" si="0"/>
        <v>24</v>
      </c>
      <c r="E17" s="4">
        <v>41804</v>
      </c>
      <c r="F17" s="3" t="s">
        <v>29</v>
      </c>
      <c r="G17" s="3" t="s">
        <v>34</v>
      </c>
      <c r="H17" s="3" t="s">
        <v>35</v>
      </c>
      <c r="I17" s="29">
        <f t="shared" ca="1" si="1"/>
        <v>10</v>
      </c>
      <c r="J17" s="29">
        <f t="shared" ca="1" si="2"/>
        <v>16</v>
      </c>
      <c r="K17" s="17">
        <f t="shared" si="3"/>
        <v>25000</v>
      </c>
      <c r="L17" s="30">
        <f t="shared" si="4"/>
        <v>19.607843137254903</v>
      </c>
      <c r="M17" s="25"/>
      <c r="N17" s="26">
        <v>20</v>
      </c>
      <c r="O17" s="26">
        <v>20</v>
      </c>
    </row>
    <row r="18" spans="1:15" ht="24.95" customHeight="1" thickBot="1" x14ac:dyDescent="0.3">
      <c r="A18" s="2">
        <v>16</v>
      </c>
      <c r="B18" s="3" t="s">
        <v>21</v>
      </c>
      <c r="C18" s="5">
        <v>35046</v>
      </c>
      <c r="D18" s="29">
        <f t="shared" ca="1" si="0"/>
        <v>29</v>
      </c>
      <c r="E18" s="4">
        <v>41804</v>
      </c>
      <c r="F18" s="3" t="s">
        <v>30</v>
      </c>
      <c r="G18" s="3" t="s">
        <v>34</v>
      </c>
      <c r="H18" s="3" t="s">
        <v>37</v>
      </c>
      <c r="I18" s="29">
        <f t="shared" ca="1" si="1"/>
        <v>10</v>
      </c>
      <c r="J18" s="29">
        <f t="shared" ca="1" si="2"/>
        <v>16</v>
      </c>
      <c r="K18" s="17">
        <f t="shared" si="3"/>
        <v>45000</v>
      </c>
      <c r="L18" s="30">
        <f t="shared" si="4"/>
        <v>35.294117647058826</v>
      </c>
      <c r="M18" s="25"/>
      <c r="N18" s="26">
        <v>25</v>
      </c>
      <c r="O18" s="26">
        <v>22</v>
      </c>
    </row>
    <row r="19" spans="1:15" ht="24.95" customHeight="1" thickBot="1" x14ac:dyDescent="0.3">
      <c r="A19" s="2">
        <v>17</v>
      </c>
      <c r="B19" s="3" t="s">
        <v>22</v>
      </c>
      <c r="C19" s="5">
        <v>29177</v>
      </c>
      <c r="D19" s="29">
        <f t="shared" ca="1" si="0"/>
        <v>45</v>
      </c>
      <c r="E19" s="4">
        <v>34504</v>
      </c>
      <c r="F19" s="3" t="s">
        <v>31</v>
      </c>
      <c r="G19" s="3" t="s">
        <v>32</v>
      </c>
      <c r="H19" s="3" t="s">
        <v>36</v>
      </c>
      <c r="I19" s="29">
        <f t="shared" ca="1" si="1"/>
        <v>30</v>
      </c>
      <c r="J19" s="29">
        <f t="shared" ca="1" si="2"/>
        <v>22</v>
      </c>
      <c r="K19" s="17">
        <f t="shared" si="3"/>
        <v>35000</v>
      </c>
      <c r="L19" s="30">
        <f t="shared" si="4"/>
        <v>27.450980392156861</v>
      </c>
      <c r="M19" s="25"/>
    </row>
    <row r="20" spans="1:15" ht="24.95" customHeight="1" thickBot="1" x14ac:dyDescent="0.3">
      <c r="A20" s="2">
        <v>18</v>
      </c>
      <c r="B20" s="3" t="s">
        <v>23</v>
      </c>
      <c r="C20" s="5">
        <v>30136</v>
      </c>
      <c r="D20" s="29">
        <f t="shared" ca="1" si="0"/>
        <v>42</v>
      </c>
      <c r="E20" s="4">
        <v>41439</v>
      </c>
      <c r="F20" s="3" t="s">
        <v>31</v>
      </c>
      <c r="G20" s="3" t="s">
        <v>32</v>
      </c>
      <c r="H20" s="3" t="s">
        <v>35</v>
      </c>
      <c r="I20" s="29">
        <f t="shared" ca="1" si="1"/>
        <v>11</v>
      </c>
      <c r="J20" s="29">
        <f t="shared" ca="1" si="2"/>
        <v>16</v>
      </c>
      <c r="K20" s="17">
        <f t="shared" si="3"/>
        <v>25000</v>
      </c>
      <c r="L20" s="30">
        <f t="shared" si="4"/>
        <v>19.607843137254903</v>
      </c>
      <c r="M20" s="25"/>
    </row>
    <row r="21" spans="1:15" ht="24.95" customHeight="1" thickBot="1" x14ac:dyDescent="0.3">
      <c r="A21" s="2">
        <v>19</v>
      </c>
      <c r="B21" s="3" t="s">
        <v>24</v>
      </c>
      <c r="C21" s="5">
        <v>36161</v>
      </c>
      <c r="D21" s="29">
        <f t="shared" ca="1" si="0"/>
        <v>25</v>
      </c>
      <c r="E21" s="4">
        <v>40344</v>
      </c>
      <c r="F21" s="3" t="s">
        <v>31</v>
      </c>
      <c r="G21" s="3" t="s">
        <v>32</v>
      </c>
      <c r="H21" s="3" t="s">
        <v>35</v>
      </c>
      <c r="I21" s="29">
        <f t="shared" ca="1" si="1"/>
        <v>14</v>
      </c>
      <c r="J21" s="29">
        <f t="shared" ca="1" si="2"/>
        <v>16</v>
      </c>
      <c r="K21" s="17">
        <f t="shared" si="3"/>
        <v>25000</v>
      </c>
      <c r="L21" s="30">
        <f t="shared" si="4"/>
        <v>19.607843137254903</v>
      </c>
      <c r="M21" s="25"/>
    </row>
    <row r="22" spans="1:15" ht="24.95" customHeight="1" thickBot="1" x14ac:dyDescent="0.3">
      <c r="A22" s="2">
        <v>20</v>
      </c>
      <c r="B22" s="3" t="s">
        <v>25</v>
      </c>
      <c r="C22" s="5">
        <v>27123</v>
      </c>
      <c r="D22" s="29">
        <f t="shared" ca="1" si="0"/>
        <v>50</v>
      </c>
      <c r="E22" s="4">
        <v>42899</v>
      </c>
      <c r="F22" s="3" t="s">
        <v>31</v>
      </c>
      <c r="G22" s="3" t="s">
        <v>32</v>
      </c>
      <c r="H22" s="3" t="s">
        <v>36</v>
      </c>
      <c r="I22" s="29">
        <f t="shared" ca="1" si="1"/>
        <v>7</v>
      </c>
      <c r="J22" s="29">
        <f t="shared" ca="1" si="2"/>
        <v>14</v>
      </c>
      <c r="K22" s="17">
        <f t="shared" si="3"/>
        <v>35000</v>
      </c>
      <c r="L22" s="30">
        <f t="shared" si="4"/>
        <v>27.450980392156861</v>
      </c>
      <c r="M22" s="25"/>
    </row>
    <row r="23" spans="1:15" ht="24.95" customHeight="1" x14ac:dyDescent="0.25"/>
    <row r="24" spans="1:15" ht="24.95" customHeight="1" x14ac:dyDescent="0.25"/>
  </sheetData>
  <mergeCells count="1">
    <mergeCell ref="N9:O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6"/>
  <sheetViews>
    <sheetView workbookViewId="0">
      <selection activeCell="E19" sqref="E19"/>
    </sheetView>
  </sheetViews>
  <sheetFormatPr baseColWidth="10" defaultRowHeight="15" x14ac:dyDescent="0.25"/>
  <cols>
    <col min="1" max="1" width="18.7109375" bestFit="1" customWidth="1"/>
    <col min="2" max="2" width="16.7109375" customWidth="1"/>
    <col min="4" max="4" width="22.7109375" customWidth="1"/>
    <col min="6" max="6" width="14.140625" bestFit="1" customWidth="1"/>
  </cols>
  <sheetData>
    <row r="2" spans="1:10" ht="15.75" thickBot="1" x14ac:dyDescent="0.3">
      <c r="A2" s="15" t="s">
        <v>40</v>
      </c>
      <c r="D2" s="15" t="s">
        <v>41</v>
      </c>
    </row>
    <row r="3" spans="1:10" ht="26.25" x14ac:dyDescent="0.25">
      <c r="A3" s="22" t="s">
        <v>42</v>
      </c>
      <c r="B3" s="21" t="s">
        <v>43</v>
      </c>
      <c r="D3" s="18" t="s">
        <v>44</v>
      </c>
      <c r="E3" s="19" t="s">
        <v>52</v>
      </c>
    </row>
    <row r="4" spans="1:10" ht="30" customHeight="1" x14ac:dyDescent="0.25">
      <c r="A4" s="22" t="s">
        <v>35</v>
      </c>
      <c r="B4" s="33">
        <f>COUNTIF('HOJA DE DATOS'!$H$3:$H$22,resumen!A4)</f>
        <v>7</v>
      </c>
      <c r="D4" s="20" t="s">
        <v>34</v>
      </c>
      <c r="E4" s="21">
        <f>COUNTIF('HOJA DE DATOS'!$G$3:$G$22,resumen!D4)</f>
        <v>8</v>
      </c>
    </row>
    <row r="5" spans="1:10" ht="30" customHeight="1" x14ac:dyDescent="0.25">
      <c r="A5" s="22" t="s">
        <v>36</v>
      </c>
      <c r="B5" s="33">
        <f>COUNTIF('HOJA DE DATOS'!$H$3:$H$22,resumen!A5)</f>
        <v>11</v>
      </c>
      <c r="D5" s="20" t="s">
        <v>33</v>
      </c>
      <c r="E5" s="21">
        <f>COUNTIF('HOJA DE DATOS'!$G$3:$G$22,resumen!D5)</f>
        <v>4</v>
      </c>
    </row>
    <row r="6" spans="1:10" ht="30" customHeight="1" x14ac:dyDescent="0.25">
      <c r="A6" s="22" t="s">
        <v>37</v>
      </c>
      <c r="B6" s="33">
        <f>COUNTIF('HOJA DE DATOS'!$H$3:$H$22,resumen!A6)</f>
        <v>2</v>
      </c>
      <c r="D6" s="20" t="s">
        <v>32</v>
      </c>
      <c r="E6" s="21">
        <f>COUNTIF('HOJA DE DATOS'!$G$3:$G$22,resumen!D6)</f>
        <v>8</v>
      </c>
    </row>
    <row r="10" spans="1:10" ht="15.75" thickBot="1" x14ac:dyDescent="0.3">
      <c r="A10" s="15" t="s">
        <v>45</v>
      </c>
      <c r="D10" s="15" t="s">
        <v>54</v>
      </c>
    </row>
    <row r="11" spans="1:10" ht="25.5" x14ac:dyDescent="0.25">
      <c r="A11" s="18" t="s">
        <v>44</v>
      </c>
      <c r="B11" s="23" t="s">
        <v>53</v>
      </c>
      <c r="D11" s="21">
        <f ca="1">COUNTIF('HOJA DE DATOS'!I3:I22, "&gt;"&amp;5)</f>
        <v>20</v>
      </c>
    </row>
    <row r="12" spans="1:10" ht="24.95" customHeight="1" x14ac:dyDescent="0.25">
      <c r="A12" s="20" t="s">
        <v>34</v>
      </c>
      <c r="B12" s="21">
        <f ca="1">SUMIF('HOJA DE DATOS'!$G$3:$K$22,resumen!A12,'HOJA DE DATOS'!$K$3:$K$22)</f>
        <v>240000</v>
      </c>
      <c r="I12" s="15" t="s">
        <v>62</v>
      </c>
      <c r="J12" s="21">
        <f>COUNTIFS('HOJA DE DATOS'!G3:G22,resumen!D5,'HOJA DE DATOS'!H3:H22,resumen!A4)</f>
        <v>0</v>
      </c>
    </row>
    <row r="13" spans="1:10" ht="24.95" customHeight="1" x14ac:dyDescent="0.25">
      <c r="A13" s="20" t="s">
        <v>33</v>
      </c>
      <c r="B13" s="21">
        <f ca="1">SUMIF('HOJA DE DATOS'!$G$3:$K$22,resumen!A13,'HOJA DE DATOS'!$K$3:$K$22)</f>
        <v>140000</v>
      </c>
      <c r="I13" s="15" t="s">
        <v>63</v>
      </c>
      <c r="J13" s="21">
        <f>SUMIFS('HOJA DE DATOS'!K3:K22,'HOJA DE DATOS'!H3:H22,"Abogado")</f>
        <v>90000</v>
      </c>
    </row>
    <row r="14" spans="1:10" ht="24.95" customHeight="1" x14ac:dyDescent="0.25">
      <c r="A14" s="20" t="s">
        <v>32</v>
      </c>
      <c r="B14" s="21">
        <f ca="1">SUMIF('HOJA DE DATOS'!$G$3:$K$22,resumen!A14,'HOJA DE DATOS'!$K$3:$K$22)</f>
        <v>270000</v>
      </c>
      <c r="D14" s="15" t="s">
        <v>47</v>
      </c>
      <c r="I14" s="15" t="s">
        <v>64</v>
      </c>
      <c r="J14" s="21">
        <f>SUM(B4:B6)</f>
        <v>20</v>
      </c>
    </row>
    <row r="15" spans="1:10" x14ac:dyDescent="0.25">
      <c r="A15" s="16" t="s">
        <v>46</v>
      </c>
      <c r="B15" s="31" t="str">
        <f ca="1">INDEX(A12:B14,MATCH(MAX(B12:B14),B12:B14,0),1)</f>
        <v>Cordoba</v>
      </c>
      <c r="D15" s="24" t="s">
        <v>48</v>
      </c>
      <c r="E15" s="24" t="s">
        <v>49</v>
      </c>
      <c r="F15" s="24" t="s">
        <v>50</v>
      </c>
      <c r="G15" s="24" t="s">
        <v>51</v>
      </c>
    </row>
    <row r="16" spans="1:10" x14ac:dyDescent="0.25">
      <c r="D16" s="32">
        <v>5</v>
      </c>
      <c r="E16" s="32" t="str">
        <f>INDEX('HOJA DE DATOS'!$A$3:$L$22,MATCH(resumen!$D$16,'HOJA DE DATOS'!$A$3:$A$22,0),2)</f>
        <v>Mercedes</v>
      </c>
      <c r="F16" s="32" t="str">
        <f>INDEX('HOJA DE DATOS'!$A$3:$L$22,MATCH(resumen!$D$16,'HOJA DE DATOS'!$A$3:$A$22,0),8)</f>
        <v>Gerente</v>
      </c>
      <c r="G16" s="32">
        <f>INDEX('HOJA DE DATOS'!$A$3:$L$22,MATCH(resumen!$D$16,'HOJA DE DATOS'!$A$3:$A$22,0),11)</f>
        <v>35000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F95556-146B-4C40-84F1-843079BBAD45}">
          <x14:formula1>
            <xm:f>'HOJA DE DATOS'!$A$3:$A$22</xm:f>
          </x14:formula1>
          <xm:sqref>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J22" sqref="J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Alumno</cp:lastModifiedBy>
  <dcterms:created xsi:type="dcterms:W3CDTF">2018-06-07T23:17:58Z</dcterms:created>
  <dcterms:modified xsi:type="dcterms:W3CDTF">2024-09-17T01:28:18Z</dcterms:modified>
</cp:coreProperties>
</file>