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mia\OneDrive\Escritorio\"/>
    </mc:Choice>
  </mc:AlternateContent>
  <xr:revisionPtr revIDLastSave="0" documentId="13_ncr:1_{0D271E80-3114-4578-A100-28284058B5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u de Consulta" sheetId="9" r:id="rId1"/>
    <sheet name="Datos" sheetId="1" r:id="rId2"/>
    <sheet name="Tablas" sheetId="3" r:id="rId3"/>
    <sheet name="Consulta" sheetId="8" r:id="rId4"/>
  </sheets>
  <definedNames>
    <definedName name="_xlnm._FilterDatabase" localSheetId="1" hidden="1">Datos!$B$2:$D$118</definedName>
    <definedName name="_xlnm._FilterDatabase" localSheetId="0" hidden="1">'Menu de Consulta'!#REF!</definedName>
    <definedName name="_xlnm.Extract" localSheetId="1">Datos!#REF!</definedName>
    <definedName name="_xlnm.Extract" localSheetId="0">'Menu de Consulta'!#REF!</definedName>
    <definedName name="_xlnm.Print_Area" localSheetId="0">'Menu de Consulta'!$A$1:$P$47</definedName>
    <definedName name="categorias" localSheetId="0">'Menu de Consulta'!#REF!</definedName>
    <definedName name="categorias">Datos!$C$3:$C$118</definedName>
    <definedName name="_xlnm.Criteria" localSheetId="1">Datos!#REF!</definedName>
    <definedName name="_xlnm.Criteria" localSheetId="0">'Menu de Consulta'!#REF!</definedName>
    <definedName name="TablaPsicofisico">Tablas!$A$3:$C$7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1" i="1"/>
  <c r="K10" i="1"/>
  <c r="B5" i="8"/>
  <c r="D5" i="8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3" i="1"/>
  <c r="B13" i="8"/>
  <c r="K16" i="1"/>
  <c r="D11" i="8"/>
  <c r="C11" i="8"/>
  <c r="B11" i="8"/>
  <c r="A11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4" i="1"/>
  <c r="F3" i="1"/>
</calcChain>
</file>

<file path=xl/sharedStrings.xml><?xml version="1.0" encoding="utf-8"?>
<sst xmlns="http://schemas.openxmlformats.org/spreadsheetml/2006/main" count="269" uniqueCount="150">
  <si>
    <t>ALARZA, DAVID</t>
  </si>
  <si>
    <t>ALCORTA, PAULA</t>
  </si>
  <si>
    <t>ALONSO, ALVARO</t>
  </si>
  <si>
    <t>BARRALLO, DAVID</t>
  </si>
  <si>
    <t>BLANCO, LAIA</t>
  </si>
  <si>
    <t>BLANCO, CECILIA</t>
  </si>
  <si>
    <t>BLANCO, JOSE LUIS</t>
  </si>
  <si>
    <t>CAMBIL, JOSE ALEJANDRO</t>
  </si>
  <si>
    <t>CAÑADA, JONATAN</t>
  </si>
  <si>
    <t>CARBONELL, ONA</t>
  </si>
  <si>
    <t>CARRASCO, ISRAEL</t>
  </si>
  <si>
    <t>CASANOVA, GLORIA ESTHER</t>
  </si>
  <si>
    <t>CASTAÑO, CARLOS</t>
  </si>
  <si>
    <t>CEDRES, MANUEL</t>
  </si>
  <si>
    <t>CHAU, HOI PUI</t>
  </si>
  <si>
    <t>CONDE, JOSE JAVIER</t>
  </si>
  <si>
    <t>DASSAEVA, ELMIRA</t>
  </si>
  <si>
    <t>DE LA PUENTE, MARIA</t>
  </si>
  <si>
    <t>DE SIMONE, LENIKA</t>
  </si>
  <si>
    <t>Apellido y Nombre</t>
  </si>
  <si>
    <t>Categoría</t>
  </si>
  <si>
    <t>Cod Categoría</t>
  </si>
  <si>
    <t>PIL</t>
  </si>
  <si>
    <t>CPI</t>
  </si>
  <si>
    <t>TCP</t>
  </si>
  <si>
    <t>MEC</t>
  </si>
  <si>
    <t>AUX</t>
  </si>
  <si>
    <t>Piloto</t>
  </si>
  <si>
    <t>Copiloto</t>
  </si>
  <si>
    <t>Tripulante Cabina Pasajeros</t>
  </si>
  <si>
    <t>Mecánico de Aeronaves</t>
  </si>
  <si>
    <t>Auxiliares de Pista</t>
  </si>
  <si>
    <t>Tabla Examen Psicofísico</t>
  </si>
  <si>
    <t>Cód. Categoría</t>
  </si>
  <si>
    <t>AGUDO, FATIMA</t>
  </si>
  <si>
    <t>ALVAREZ, SARA</t>
  </si>
  <si>
    <t>ARENAS, VANESA</t>
  </si>
  <si>
    <t>BENITO, JULIA</t>
  </si>
  <si>
    <t>BOTELLA, ISAAC</t>
  </si>
  <si>
    <t>BOTELLO, RAFAEL</t>
  </si>
  <si>
    <t>CAMPOS, LAURA</t>
  </si>
  <si>
    <t>CASADO, RUBEN</t>
  </si>
  <si>
    <t>CASADO, JOSE</t>
  </si>
  <si>
    <t>CASTAÑO, CESAR</t>
  </si>
  <si>
    <t>COGOLLUDO, MIRIAM</t>
  </si>
  <si>
    <t>COLOMAR, IRENE</t>
  </si>
  <si>
    <t>CONDE, MARIA FE</t>
  </si>
  <si>
    <t>DIAZ, ZEBENSUY</t>
  </si>
  <si>
    <t>DOMINGUEZ, LOURDES</t>
  </si>
  <si>
    <t>DONET, RUBEN</t>
  </si>
  <si>
    <t>ELIAS, ARNAU</t>
  </si>
  <si>
    <t>ELORRIAGA, UNAI</t>
  </si>
  <si>
    <t>ESCUDERO, ROCIO</t>
  </si>
  <si>
    <t>ESCUREDO, JOSE ANTONIO</t>
  </si>
  <si>
    <t>ESPAÑA, DAVID</t>
  </si>
  <si>
    <t>FEO, CRISTINA</t>
  </si>
  <si>
    <t>FERNANDEZ, ISABEL</t>
  </si>
  <si>
    <t>GALLARDO, ALMUDENA</t>
  </si>
  <si>
    <t>GALVEZ, ISAAC</t>
  </si>
  <si>
    <t>GARCIA, LAURA</t>
  </si>
  <si>
    <t>GENER, TANIA</t>
  </si>
  <si>
    <t>GOMEZ, ANDRES</t>
  </si>
  <si>
    <t>GOMEZ, MARTA CRISTINA</t>
  </si>
  <si>
    <t>GOMEZ, JOSE ANGEL</t>
  </si>
  <si>
    <t>GONZALEZ, ALBA</t>
  </si>
  <si>
    <t>GUTIERREZ, VICTOR MANUEL</t>
  </si>
  <si>
    <t>HERNANDEZ, KATISH HIDARI</t>
  </si>
  <si>
    <t>JIMENEZ, RUTH</t>
  </si>
  <si>
    <t>JIMENEZ, DAVID</t>
  </si>
  <si>
    <t>JUAN, ESTEFANIA</t>
  </si>
  <si>
    <t>KLAMBURG, PAULA</t>
  </si>
  <si>
    <t>LEYVA, ANTONIO</t>
  </si>
  <si>
    <t>LIZARRAGA, CLAIRE</t>
  </si>
  <si>
    <t>LLANERAS, JUAN</t>
  </si>
  <si>
    <t>LLI, VICENTE</t>
  </si>
  <si>
    <t>LOPEZ, CAROLINA SUSANA</t>
  </si>
  <si>
    <t>LOPEZ, LAURA</t>
  </si>
  <si>
    <t>LUQUE, DAVID ISMAEL</t>
  </si>
  <si>
    <t>MADERA, JORGE</t>
  </si>
  <si>
    <t>MARTIN, RAFAEL</t>
  </si>
  <si>
    <t>MARTIN, SARAY</t>
  </si>
  <si>
    <t>MEDINA, ANA ISABEL</t>
  </si>
  <si>
    <t>MELIA, SALVADOR</t>
  </si>
  <si>
    <t>MENDEZ, FCO. JESUS</t>
  </si>
  <si>
    <t>MENDEZ, Mª TERESA</t>
  </si>
  <si>
    <t>MILAN, ALEJANDRO</t>
  </si>
  <si>
    <t>MOLINA, JUAN MANUEL</t>
  </si>
  <si>
    <t>MONTERO, JULIAN</t>
  </si>
  <si>
    <t>MORENO, SANDRO</t>
  </si>
  <si>
    <t>MORENO, SARA</t>
  </si>
  <si>
    <t>MORENO, PABLO</t>
  </si>
  <si>
    <t>MORENO, PATRICIA</t>
  </si>
  <si>
    <t>MORILLO, DANIEL</t>
  </si>
  <si>
    <t>MUÑOZ, SERGIO</t>
  </si>
  <si>
    <t>MUÑOZ, ALMUDENA</t>
  </si>
  <si>
    <t>MUNTANER, SEBASTIAN DAVID</t>
  </si>
  <si>
    <t>NADAL, RAFAEL</t>
  </si>
  <si>
    <t>NAVARRO, ARACELI</t>
  </si>
  <si>
    <t>NAVIO, ANABEL</t>
  </si>
  <si>
    <t>ODRIOZOLA, MIKEL</t>
  </si>
  <si>
    <t>PAREJO, IVAN</t>
  </si>
  <si>
    <t>PASCUAL, GEMA</t>
  </si>
  <si>
    <t>PEREZ, ANIOL</t>
  </si>
  <si>
    <t>PERIS, GEMA</t>
  </si>
  <si>
    <t>PUIGBO, ROGER</t>
  </si>
  <si>
    <t>QUIÑONES, ISABEL</t>
  </si>
  <si>
    <t>QUINTERO, DAMIAN HUGO</t>
  </si>
  <si>
    <t>RONCO, MARIA TERESA</t>
  </si>
  <si>
    <t>RUANO, VIRGINIA</t>
  </si>
  <si>
    <t>SAINZ, CRISTINA</t>
  </si>
  <si>
    <t>SAN JOSE, FERNANDO</t>
  </si>
  <si>
    <t>SAN MIGUEL, ESTHER</t>
  </si>
  <si>
    <t>SANCHEZ, BENJAMIN</t>
  </si>
  <si>
    <t>SANCHEZ, DANIEL</t>
  </si>
  <si>
    <t>SANTANA, DAVID</t>
  </si>
  <si>
    <t>SERRANO, NOELIA</t>
  </si>
  <si>
    <t>SOHA-ESCOLAR, THAIS</t>
  </si>
  <si>
    <t>TORRENT, CARLOS</t>
  </si>
  <si>
    <t>TORRES, ALEXANDRA</t>
  </si>
  <si>
    <t>TORRES, DANIEL</t>
  </si>
  <si>
    <t>VALENTIN, LIDIA</t>
  </si>
  <si>
    <t>VICENTE, CARMEN</t>
  </si>
  <si>
    <t>VILLAECIJA, ERIKA</t>
  </si>
  <si>
    <t>VIOLAN, CRISTINA</t>
  </si>
  <si>
    <t>YAGÜE, ANTONIO</t>
  </si>
  <si>
    <t>ROC, AGUSTIN</t>
  </si>
  <si>
    <t>SANCHEZ, ANTONIO</t>
  </si>
  <si>
    <t>SERRANO, MARIO MARCELO</t>
  </si>
  <si>
    <t>Período en meses</t>
  </si>
  <si>
    <t>JIMENEZ, SEBASTIAN</t>
  </si>
  <si>
    <t>FERNANDEZ, FRANCISCO</t>
  </si>
  <si>
    <t>GUERRERO, JAVIER</t>
  </si>
  <si>
    <t>Fecha Próximo Examen</t>
  </si>
  <si>
    <t>Personal</t>
  </si>
  <si>
    <t>Cód.Categoría</t>
  </si>
  <si>
    <t>Total por Categoría Porcentual</t>
  </si>
  <si>
    <t>Punto 3</t>
  </si>
  <si>
    <t>Punto 1</t>
  </si>
  <si>
    <t>Total General de examinados</t>
  </si>
  <si>
    <t>Personal Examinado</t>
  </si>
  <si>
    <t>Personal en Vuelo</t>
  </si>
  <si>
    <t>Personal en Tierra</t>
  </si>
  <si>
    <t>total</t>
  </si>
  <si>
    <t>punto 6</t>
  </si>
  <si>
    <t>Punto 5</t>
  </si>
  <si>
    <t>Fecha Último Exámen de TCP, PIL, CPI</t>
  </si>
  <si>
    <t>Auxiliar, Mecanico</t>
  </si>
  <si>
    <t>T3</t>
  </si>
  <si>
    <t>Codigo de Empleado</t>
  </si>
  <si>
    <t>Punto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</si>
</sst>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theme="4" tint="-0.249977111117893"/>
      <name val="Arial"/>
      <family val="2"/>
    </font>
    <font>
      <b/>
      <sz val="12"/>
      <color rgb="FFFF0000"/>
      <name val="Arial"/>
      <family val="2"/>
    </font>
    <font>
      <b/>
      <u/>
      <sz val="12"/>
      <name val="Arial"/>
      <family val="2"/>
    </font>
    <font>
      <b/>
      <sz val="12"/>
      <color theme="4" tint="-0.249977111117893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4" borderId="1" xfId="0" applyFill="1" applyBorder="1"/>
    <xf numFmtId="0" fontId="0" fillId="5" borderId="0" xfId="0" applyFill="1"/>
    <xf numFmtId="0" fontId="6" fillId="5" borderId="0" xfId="0" applyFont="1" applyFill="1"/>
    <xf numFmtId="0" fontId="9" fillId="5" borderId="0" xfId="0" applyFont="1" applyFill="1"/>
    <xf numFmtId="0" fontId="13" fillId="5" borderId="0" xfId="0" applyFont="1" applyFill="1"/>
    <xf numFmtId="0" fontId="12" fillId="5" borderId="0" xfId="0" applyFont="1" applyFill="1"/>
    <xf numFmtId="0" fontId="7" fillId="5" borderId="0" xfId="0" applyFont="1" applyFill="1"/>
    <xf numFmtId="0" fontId="14" fillId="5" borderId="0" xfId="0" applyFont="1" applyFill="1"/>
    <xf numFmtId="0" fontId="11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15" fillId="3" borderId="1" xfId="0" applyFont="1" applyFill="1" applyBorder="1"/>
    <xf numFmtId="14" fontId="0" fillId="4" borderId="1" xfId="0" applyNumberFormat="1" applyFill="1" applyBorder="1"/>
    <xf numFmtId="9" fontId="0" fillId="0" borderId="1" xfId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8E-4DA2-972C-2C46772B42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8E-4DA2-972C-2C46772B422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Consulta!$B$10:$D$10</c15:sqref>
                  </c15:fullRef>
                </c:ext>
              </c:extLst>
              <c:f>Consulta!$B$10:$C$10</c:f>
              <c:strCache>
                <c:ptCount val="2"/>
                <c:pt idx="0">
                  <c:v>Personal en Vuelo</c:v>
                </c:pt>
                <c:pt idx="1">
                  <c:v>Personal en Tierra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Consulta!$B$11:$D$11</c15:sqref>
                  </c15:fullRef>
                </c:ext>
              </c:extLst>
              <c:f>Consulta!$B$11:$C$11</c:f>
              <c:numCache>
                <c:formatCode>General</c:formatCode>
                <c:ptCount val="2"/>
                <c:pt idx="0">
                  <c:v>84</c:v>
                </c:pt>
                <c:pt idx="1">
                  <c:v>32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CBC8-4735-BCEC-FBD1E3C4A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onsulta!B11"/><Relationship Id="rId7" Type="http://schemas.openxmlformats.org/officeDocument/2006/relationships/hyperlink" Target="#Datos!J1"/><Relationship Id="rId2" Type="http://schemas.openxmlformats.org/officeDocument/2006/relationships/hyperlink" Target="#Datos!F3"/><Relationship Id="rId1" Type="http://schemas.openxmlformats.org/officeDocument/2006/relationships/hyperlink" Target="#Datos!A3"/><Relationship Id="rId6" Type="http://schemas.openxmlformats.org/officeDocument/2006/relationships/hyperlink" Target="#Consulta!C5"/><Relationship Id="rId5" Type="http://schemas.openxmlformats.org/officeDocument/2006/relationships/hyperlink" Target="#Consulta!B10"/><Relationship Id="rId4" Type="http://schemas.openxmlformats.org/officeDocument/2006/relationships/hyperlink" Target="#Consulta!C13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enu de Consulta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#'Menu de Consulta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34925</xdr:rowOff>
    </xdr:from>
    <xdr:to>
      <xdr:col>7</xdr:col>
      <xdr:colOff>523874</xdr:colOff>
      <xdr:row>25</xdr:row>
      <xdr:rowOff>12700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47E7B-AF5A-1CBE-8BA5-30AFDD6FC8DD}"/>
            </a:ext>
          </a:extLst>
        </xdr:cNvPr>
        <xdr:cNvSpPr/>
      </xdr:nvSpPr>
      <xdr:spPr>
        <a:xfrm>
          <a:off x="0" y="2854325"/>
          <a:ext cx="5603874" cy="1831975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s-AR" sz="1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Constriur el Codigo del Empleado</a:t>
          </a:r>
          <a:r>
            <a:rPr lang="es-AR" sz="14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el mismo</a:t>
          </a:r>
          <a:r>
            <a:rPr lang="es-AR" sz="1400"/>
            <a:t>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Debera anteponerlo</a:t>
          </a:r>
          <a:r>
            <a:rPr lang="es-AR" sz="14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la Columna de Apellido y Nombre</a:t>
          </a:r>
          <a:r>
            <a:rPr lang="es-AR" sz="1400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Estara compuesto por:</a:t>
          </a:r>
          <a:r>
            <a:rPr lang="es-AR" sz="1400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tres Primeras letras seran la categoria,</a:t>
          </a:r>
          <a:r>
            <a:rPr lang="es-AR" sz="1400" b="1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luego vendra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 guion, luego </a:t>
          </a:r>
          <a:r>
            <a:rPr lang="es-AR" sz="1400" b="1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primeras letras del apellido </a:t>
          </a:r>
          <a:r>
            <a:rPr lang="es-AR" sz="1400" b="1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 los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ultimos caracteres del apellido en su numero ascii</a:t>
          </a:r>
          <a:r>
            <a:rPr lang="es-AR" sz="1400" b="1"/>
            <a:t> </a:t>
          </a:r>
        </a:p>
      </xdr:txBody>
    </xdr:sp>
    <xdr:clientData/>
  </xdr:twoCellAnchor>
  <xdr:twoCellAnchor>
    <xdr:from>
      <xdr:col>0</xdr:col>
      <xdr:colOff>12700</xdr:colOff>
      <xdr:row>0</xdr:row>
      <xdr:rowOff>50800</xdr:rowOff>
    </xdr:from>
    <xdr:to>
      <xdr:col>8</xdr:col>
      <xdr:colOff>19049</xdr:colOff>
      <xdr:row>14</xdr:row>
      <xdr:rowOff>158750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68F6C0-D182-B34F-8ACD-5B1B1E817D1C}"/>
            </a:ext>
          </a:extLst>
        </xdr:cNvPr>
        <xdr:cNvSpPr/>
      </xdr:nvSpPr>
      <xdr:spPr>
        <a:xfrm>
          <a:off x="12700" y="50800"/>
          <a:ext cx="5848349" cy="2730500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fecha del Proximo Examen, esta dada</a:t>
          </a:r>
          <a:r>
            <a:rPr lang="es-AR" sz="1600"/>
            <a:t>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la cantidad de meses dispuesta en la solapa tablas Tabla Examen Psicofísico</a:t>
          </a:r>
          <a:r>
            <a:rPr lang="es-AR" sz="1600"/>
            <a:t> </a:t>
          </a:r>
          <a:r>
            <a:rPr lang="es-AR" sz="1400" b="1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personal de Vuelo esta integrado por </a:t>
          </a:r>
          <a:r>
            <a:rPr lang="es-AR" sz="1600"/>
            <a:t> </a:t>
          </a:r>
          <a:br>
            <a:rPr lang="es-AR" sz="1600"/>
          </a:br>
          <a:r>
            <a:rPr lang="es-AR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Piloto (PIL)</a:t>
          </a:r>
          <a:r>
            <a:rPr lang="es-AR" sz="1600">
              <a:solidFill>
                <a:srgbClr val="FF0000"/>
              </a:solidFill>
            </a:rPr>
            <a:t> ,</a:t>
          </a:r>
          <a:r>
            <a:rPr lang="es-AR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Copiloto (CPI), Tripulantes(TCP)</a:t>
          </a:r>
          <a:r>
            <a:rPr lang="es-AR" sz="1600">
              <a:solidFill>
                <a:srgbClr val="FF0000"/>
              </a:solidFill>
            </a:rPr>
            <a:t> </a:t>
          </a:r>
          <a:br>
            <a:rPr lang="es-AR" sz="1600">
              <a:solidFill>
                <a:srgbClr val="FF0000"/>
              </a:solidFill>
            </a:rPr>
          </a:br>
          <a:r>
            <a:rPr lang="es-AR" sz="14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Personal de Tierra</a:t>
          </a:r>
          <a:r>
            <a:rPr lang="es-AR" sz="1600">
              <a:solidFill>
                <a:schemeClr val="tx1"/>
              </a:solidFill>
            </a:rPr>
            <a:t> </a:t>
          </a:r>
          <a:br>
            <a:rPr lang="es-AR" sz="1600"/>
          </a:br>
          <a:r>
            <a:rPr lang="es-AR" sz="14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Mecanicos (MEC), Auxiliares AUX)</a:t>
          </a:r>
          <a:r>
            <a:rPr lang="es-AR" sz="1600">
              <a:solidFill>
                <a:srgbClr val="002060"/>
              </a:solidFill>
            </a:rPr>
            <a:t> </a:t>
          </a:r>
          <a:br>
            <a:rPr lang="es-AR" sz="1600"/>
          </a:br>
          <a:r>
            <a:rPr lang="es-AR" sz="1400" b="1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Determinar Las fechas del Periodo de Examen de cada uno</a:t>
          </a:r>
          <a:r>
            <a:rPr lang="es-AR" sz="1600"/>
            <a:t> </a:t>
          </a:r>
          <a:endParaRPr lang="es-AR" sz="1400" b="1"/>
        </a:p>
      </xdr:txBody>
    </xdr:sp>
    <xdr:clientData/>
  </xdr:twoCellAnchor>
  <xdr:twoCellAnchor>
    <xdr:from>
      <xdr:col>0</xdr:col>
      <xdr:colOff>396874</xdr:colOff>
      <xdr:row>25</xdr:row>
      <xdr:rowOff>149226</xdr:rowOff>
    </xdr:from>
    <xdr:to>
      <xdr:col>7</xdr:col>
      <xdr:colOff>123826</xdr:colOff>
      <xdr:row>32</xdr:row>
      <xdr:rowOff>66676</xdr:rowOff>
    </xdr:to>
    <xdr:sp macro="" textlink="">
      <xdr:nvSpPr>
        <xdr:cNvPr id="4" name="Rectángulo: esquinas redondeada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872A92-65A8-50A6-06C5-20A4D73D0CF2}"/>
            </a:ext>
          </a:extLst>
        </xdr:cNvPr>
        <xdr:cNvSpPr/>
      </xdr:nvSpPr>
      <xdr:spPr>
        <a:xfrm>
          <a:off x="396874" y="4822826"/>
          <a:ext cx="4806952" cy="1028700"/>
        </a:xfrm>
        <a:prstGeom prst="roundRect">
          <a:avLst>
            <a:gd name="adj" fmla="val 50000"/>
          </a:avLst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s-AR" sz="1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Determinar Cuanto Personal Hay de Vuelo (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solapa Consulta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AR" sz="1600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 Cuanto de Tierra</a:t>
          </a:r>
          <a:r>
            <a:rPr lang="es-AR" sz="1600"/>
            <a:t> </a:t>
          </a:r>
          <a:endParaRPr lang="es-AR" sz="1600" b="1"/>
        </a:p>
      </xdr:txBody>
    </xdr:sp>
    <xdr:clientData/>
  </xdr:twoCellAnchor>
  <xdr:twoCellAnchor>
    <xdr:from>
      <xdr:col>8</xdr:col>
      <xdr:colOff>476249</xdr:colOff>
      <xdr:row>0</xdr:row>
      <xdr:rowOff>104776</xdr:rowOff>
    </xdr:from>
    <xdr:to>
      <xdr:col>14</xdr:col>
      <xdr:colOff>711201</xdr:colOff>
      <xdr:row>6</xdr:row>
      <xdr:rowOff>34926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D1791A-AF44-EAFC-23E6-59E985155A22}"/>
            </a:ext>
          </a:extLst>
        </xdr:cNvPr>
        <xdr:cNvSpPr/>
      </xdr:nvSpPr>
      <xdr:spPr>
        <a:xfrm>
          <a:off x="6318249" y="104776"/>
          <a:ext cx="4806952" cy="1035050"/>
        </a:xfrm>
        <a:prstGeom prst="roundRect">
          <a:avLst>
            <a:gd name="adj" fmla="val 50000"/>
          </a:avLst>
        </a:prstGeom>
        <a:solidFill>
          <a:schemeClr val="accent5"/>
        </a:solidFill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s-AR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Quien Posee Mas Personal en el Punto 3 muestre la leyenda</a:t>
          </a:r>
          <a:r>
            <a:rPr lang="es-AR" sz="1800"/>
            <a:t> "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Personal de tierra " ó  "Personal de Vuelo</a:t>
          </a:r>
          <a:r>
            <a:rPr lang="es-AR" sz="1800"/>
            <a:t> "</a:t>
          </a:r>
          <a:endParaRPr lang="es-AR" sz="1800" b="1"/>
        </a:p>
      </xdr:txBody>
    </xdr:sp>
    <xdr:clientData/>
  </xdr:twoCellAnchor>
  <xdr:twoCellAnchor>
    <xdr:from>
      <xdr:col>8</xdr:col>
      <xdr:colOff>501649</xdr:colOff>
      <xdr:row>6</xdr:row>
      <xdr:rowOff>152401</xdr:rowOff>
    </xdr:from>
    <xdr:to>
      <xdr:col>14</xdr:col>
      <xdr:colOff>736601</xdr:colOff>
      <xdr:row>11</xdr:row>
      <xdr:rowOff>158751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35B405-AAE2-94CD-139D-4A841C5434FA}"/>
            </a:ext>
          </a:extLst>
        </xdr:cNvPr>
        <xdr:cNvSpPr/>
      </xdr:nvSpPr>
      <xdr:spPr>
        <a:xfrm>
          <a:off x="6343649" y="1257301"/>
          <a:ext cx="4806952" cy="990600"/>
        </a:xfrm>
        <a:prstGeom prst="roundRect">
          <a:avLst>
            <a:gd name="adj" fmla="val 50000"/>
          </a:avLst>
        </a:prstGeom>
        <a:solidFill>
          <a:schemeClr val="accent4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Armar un Grafico Estadistico( </a:t>
          </a:r>
          <a:r>
            <a:rPr lang="es-AR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la Solapa Consulta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aprovechando la Tabla de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Personal Examinado</a:t>
          </a:r>
          <a:r>
            <a:rPr lang="es-AR" sz="1600" b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8</xdr:col>
      <xdr:colOff>314322</xdr:colOff>
      <xdr:row>12</xdr:row>
      <xdr:rowOff>73026</xdr:rowOff>
    </xdr:from>
    <xdr:to>
      <xdr:col>15</xdr:col>
      <xdr:colOff>215900</xdr:colOff>
      <xdr:row>25</xdr:row>
      <xdr:rowOff>76200</xdr:rowOff>
    </xdr:to>
    <xdr:sp macro="" textlink="">
      <xdr:nvSpPr>
        <xdr:cNvPr id="8" name="Rectángulo: esquinas redondeada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586D4C-BCE3-7B2C-9640-F1AA9CE5FAEE}"/>
            </a:ext>
          </a:extLst>
        </xdr:cNvPr>
        <xdr:cNvSpPr/>
      </xdr:nvSpPr>
      <xdr:spPr>
        <a:xfrm>
          <a:off x="6156322" y="2339976"/>
          <a:ext cx="5235578" cy="2409824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realizar lo siguiente en la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solapa Consulta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deberas armar una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 desplegable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 las 5 categorias que tenemos (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PIL,CPI,TCP,MEC,AUX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C5</a:t>
          </a:r>
          <a:r>
            <a:rPr lang="es-AR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devolver el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B5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General de examinados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 dato</a:t>
          </a:r>
          <a:r>
            <a:rPr lang="es-AR" sz="18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seleccionado en la celda C5,</a:t>
          </a:r>
          <a:r>
            <a:rPr lang="es-AR" sz="18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 ultimo calcular el  Total Porcentual de dicha Categoría</a:t>
          </a:r>
          <a:r>
            <a:rPr lang="es-AR" sz="18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D5</a:t>
          </a:r>
          <a:r>
            <a:rPr lang="es-AR" sz="1800">
              <a:solidFill>
                <a:schemeClr val="tx1"/>
              </a:solidFill>
            </a:rPr>
            <a:t> .</a:t>
          </a:r>
          <a:endParaRPr lang="es-A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26</xdr:row>
      <xdr:rowOff>31750</xdr:rowOff>
    </xdr:from>
    <xdr:to>
      <xdr:col>15</xdr:col>
      <xdr:colOff>285751</xdr:colOff>
      <xdr:row>42</xdr:row>
      <xdr:rowOff>12700</xdr:rowOff>
    </xdr:to>
    <xdr:sp macro="" textlink="">
      <xdr:nvSpPr>
        <xdr:cNvPr id="10" name="Rectángulo: esquinas redondeada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1A91F1-9534-9776-C8F5-60639DB52929}"/>
            </a:ext>
          </a:extLst>
        </xdr:cNvPr>
        <xdr:cNvSpPr/>
      </xdr:nvSpPr>
      <xdr:spPr>
        <a:xfrm>
          <a:off x="5613400" y="4864100"/>
          <a:ext cx="5848351" cy="2520950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6"/>
        </a:lnRef>
        <a:fillRef idx="1002">
          <a:schemeClr val="dk2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Dada la tabla que se encuentra en </a:t>
          </a:r>
          <a:r>
            <a:rPr lang="es-AR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hoja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datos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resaltar con el color que desee, toda la linea, desde el codigo hasta  fecha de proximo examen,  los  datos que coincidan con el valor ingresado</a:t>
          </a:r>
          <a:r>
            <a:rPr lang="es-AR" sz="24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J1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AR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la misma tendra una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 desplegable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donde figuraran las categorias </a:t>
          </a:r>
          <a:r>
            <a:rPr lang="es-AR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(PIL,CPI,TCP,MEC,AUX).</a:t>
          </a:r>
          <a:endParaRPr lang="es-AR" sz="24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730250</xdr:colOff>
      <xdr:row>0</xdr:row>
      <xdr:rowOff>57150</xdr:rowOff>
    </xdr:from>
    <xdr:to>
      <xdr:col>1</xdr:col>
      <xdr:colOff>1504950</xdr:colOff>
      <xdr:row>0</xdr:row>
      <xdr:rowOff>292100</xdr:rowOff>
    </xdr:to>
    <xdr:sp macro="" textlink="">
      <xdr:nvSpPr>
        <xdr:cNvPr id="2" name="Elips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0A5B7-4139-0BA0-51A3-57724748402B}"/>
            </a:ext>
          </a:extLst>
        </xdr:cNvPr>
        <xdr:cNvSpPr/>
      </xdr:nvSpPr>
      <xdr:spPr>
        <a:xfrm>
          <a:off x="1492250" y="57150"/>
          <a:ext cx="774700" cy="234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279400</xdr:colOff>
      <xdr:row>9</xdr:row>
      <xdr:rowOff>44450</xdr:rowOff>
    </xdr:to>
    <xdr:sp macro="" textlink="">
      <xdr:nvSpPr>
        <xdr:cNvPr id="2" name="Elips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292AD-1E5D-423D-B789-3873E4AB2E94}"/>
            </a:ext>
          </a:extLst>
        </xdr:cNvPr>
        <xdr:cNvSpPr/>
      </xdr:nvSpPr>
      <xdr:spPr>
        <a:xfrm>
          <a:off x="3746500" y="1885950"/>
          <a:ext cx="1041400" cy="406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menu</a:t>
          </a:r>
        </a:p>
      </xdr:txBody>
    </xdr:sp>
    <xdr:clientData/>
  </xdr:twoCellAnchor>
  <xdr:twoCellAnchor>
    <xdr:from>
      <xdr:col>6</xdr:col>
      <xdr:colOff>9525</xdr:colOff>
      <xdr:row>2</xdr:row>
      <xdr:rowOff>19050</xdr:rowOff>
    </xdr:from>
    <xdr:to>
      <xdr:col>12</xdr:col>
      <xdr:colOff>723900</xdr:colOff>
      <xdr:row>16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8F0FFD-CEE4-B41D-85A3-F473C762E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52C5-AEAB-4FCC-A4B9-CAE77D71E4EE}">
  <sheetPr codeName="Hoja1">
    <tabColor rgb="FF00B0F0"/>
  </sheetPr>
  <dimension ref="D1:XEY43"/>
  <sheetViews>
    <sheetView showGridLines="0" topLeftCell="A3" zoomScaleNormal="100" workbookViewId="0">
      <selection activeCell="I13" sqref="I13"/>
    </sheetView>
  </sheetViews>
  <sheetFormatPr baseColWidth="10" defaultColWidth="10.85546875" defaultRowHeight="12.75" x14ac:dyDescent="0.2"/>
  <cols>
    <col min="1" max="2" width="10.85546875" style="28"/>
    <col min="3" max="3" width="7.28515625" style="28" customWidth="1"/>
    <col min="4" max="16384" width="10.85546875" style="28"/>
  </cols>
  <sheetData>
    <row r="1" spans="4:9 16379:16379" x14ac:dyDescent="0.2">
      <c r="XEY1" s="29" t="s">
        <v>147</v>
      </c>
    </row>
    <row r="3" spans="4:9 16379:16379" ht="15.75" x14ac:dyDescent="0.25">
      <c r="D3" s="30"/>
      <c r="E3" s="30"/>
      <c r="F3" s="30"/>
      <c r="G3" s="30"/>
      <c r="H3" s="30"/>
      <c r="I3" s="30"/>
    </row>
    <row r="4" spans="4:9 16379:16379" ht="15.75" x14ac:dyDescent="0.25">
      <c r="D4" s="30"/>
      <c r="E4" s="30"/>
      <c r="F4" s="30"/>
      <c r="G4" s="30"/>
      <c r="H4" s="30"/>
      <c r="I4" s="30"/>
    </row>
    <row r="5" spans="4:9 16379:16379" ht="15.75" x14ac:dyDescent="0.25">
      <c r="D5" s="31"/>
      <c r="E5" s="31"/>
      <c r="F5" s="31"/>
      <c r="G5" s="31"/>
      <c r="H5" s="30"/>
      <c r="I5" s="30"/>
    </row>
    <row r="6" spans="4:9 16379:16379" ht="15.75" x14ac:dyDescent="0.25">
      <c r="D6" s="32"/>
      <c r="E6" s="33"/>
    </row>
    <row r="7" spans="4:9 16379:16379" ht="15.75" x14ac:dyDescent="0.25">
      <c r="D7" s="32"/>
      <c r="E7" s="33"/>
    </row>
    <row r="8" spans="4:9 16379:16379" ht="15.75" x14ac:dyDescent="0.25">
      <c r="D8" s="32"/>
      <c r="E8" s="33"/>
    </row>
    <row r="9" spans="4:9 16379:16379" ht="15.75" x14ac:dyDescent="0.25">
      <c r="D9" s="31"/>
      <c r="E9" s="33"/>
    </row>
    <row r="10" spans="4:9 16379:16379" ht="15.75" x14ac:dyDescent="0.25">
      <c r="D10" s="34"/>
      <c r="E10" s="35"/>
    </row>
    <row r="11" spans="4:9 16379:16379" ht="15.75" x14ac:dyDescent="0.25">
      <c r="D11" s="34"/>
      <c r="E11" s="35"/>
    </row>
    <row r="12" spans="4:9 16379:16379" ht="15" x14ac:dyDescent="0.25">
      <c r="D12" s="36"/>
    </row>
    <row r="14" spans="4:9 16379:16379" ht="15" x14ac:dyDescent="0.2">
      <c r="D14" s="37"/>
      <c r="E14" s="37"/>
      <c r="F14" s="37"/>
      <c r="G14" s="37"/>
      <c r="H14" s="37"/>
    </row>
    <row r="15" spans="4:9 16379:16379" ht="15" x14ac:dyDescent="0.2">
      <c r="D15" s="37"/>
      <c r="E15" s="37"/>
      <c r="F15" s="37"/>
      <c r="G15" s="37"/>
      <c r="H15" s="37"/>
    </row>
    <row r="16" spans="4:9 16379:16379" ht="15.75" x14ac:dyDescent="0.25">
      <c r="D16" s="30"/>
      <c r="E16" s="37"/>
      <c r="F16" s="37"/>
      <c r="G16" s="37"/>
      <c r="H16" s="37"/>
    </row>
    <row r="17" spans="4:8" ht="15" x14ac:dyDescent="0.2">
      <c r="D17" s="37"/>
      <c r="E17" s="37"/>
      <c r="F17" s="37"/>
      <c r="G17" s="37"/>
      <c r="H17" s="37"/>
    </row>
    <row r="18" spans="4:8" ht="15" x14ac:dyDescent="0.2">
      <c r="D18" s="37"/>
      <c r="E18" s="37"/>
      <c r="F18" s="37"/>
      <c r="G18" s="37"/>
      <c r="H18" s="37"/>
    </row>
    <row r="19" spans="4:8" ht="15" x14ac:dyDescent="0.2">
      <c r="D19" s="37"/>
      <c r="E19" s="37"/>
      <c r="F19" s="37"/>
      <c r="G19" s="37"/>
      <c r="H19" s="37"/>
    </row>
    <row r="20" spans="4:8" ht="15" x14ac:dyDescent="0.2">
      <c r="D20" s="37"/>
      <c r="E20" s="37"/>
      <c r="F20" s="37"/>
      <c r="G20" s="37"/>
      <c r="H20" s="37"/>
    </row>
    <row r="21" spans="4:8" ht="15" x14ac:dyDescent="0.2">
      <c r="D21" s="37"/>
      <c r="E21" s="37"/>
      <c r="F21" s="37"/>
      <c r="G21" s="37"/>
      <c r="H21" s="37"/>
    </row>
    <row r="22" spans="4:8" ht="15" x14ac:dyDescent="0.2">
      <c r="D22" s="37"/>
      <c r="E22" s="37"/>
      <c r="F22" s="37"/>
      <c r="G22" s="37"/>
      <c r="H22" s="37"/>
    </row>
    <row r="23" spans="4:8" x14ac:dyDescent="0.2">
      <c r="D23" s="29"/>
    </row>
    <row r="24" spans="4:8" x14ac:dyDescent="0.2">
      <c r="D24" s="29"/>
    </row>
    <row r="26" spans="4:8" x14ac:dyDescent="0.2">
      <c r="D26" s="29"/>
    </row>
    <row r="27" spans="4:8" x14ac:dyDescent="0.2">
      <c r="D27" s="29"/>
    </row>
    <row r="29" spans="4:8" x14ac:dyDescent="0.2">
      <c r="D29" s="29"/>
    </row>
    <row r="30" spans="4:8" x14ac:dyDescent="0.2">
      <c r="D30" s="29"/>
    </row>
    <row r="32" spans="4:8" x14ac:dyDescent="0.2">
      <c r="D32" s="29"/>
    </row>
    <row r="33" spans="4:4" x14ac:dyDescent="0.2">
      <c r="D33" s="29"/>
    </row>
    <row r="34" spans="4:4" x14ac:dyDescent="0.2">
      <c r="D34" s="29"/>
    </row>
    <row r="35" spans="4:4" x14ac:dyDescent="0.2">
      <c r="D35" s="29"/>
    </row>
    <row r="36" spans="4:4" x14ac:dyDescent="0.2">
      <c r="D36" s="29"/>
    </row>
    <row r="37" spans="4:4" x14ac:dyDescent="0.2">
      <c r="D37" s="29"/>
    </row>
    <row r="38" spans="4:4" x14ac:dyDescent="0.2">
      <c r="D38" s="29"/>
    </row>
    <row r="40" spans="4:4" x14ac:dyDescent="0.2">
      <c r="D40" s="29"/>
    </row>
    <row r="41" spans="4:4" x14ac:dyDescent="0.2">
      <c r="D41" s="29"/>
    </row>
    <row r="42" spans="4:4" x14ac:dyDescent="0.2">
      <c r="D42" s="29"/>
    </row>
    <row r="43" spans="4:4" x14ac:dyDescent="0.2">
      <c r="D43" s="29"/>
    </row>
  </sheetData>
  <pageMargins left="0.75" right="0.75" top="1" bottom="1" header="0" footer="0"/>
  <pageSetup scale="53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4" tint="-0.249977111117893"/>
  </sheetPr>
  <dimension ref="A1:XEY118"/>
  <sheetViews>
    <sheetView tabSelected="1" workbookViewId="0">
      <selection activeCell="K20" sqref="K20"/>
    </sheetView>
  </sheetViews>
  <sheetFormatPr baseColWidth="10" defaultRowHeight="12.75" x14ac:dyDescent="0.2"/>
  <cols>
    <col min="1" max="1" width="13.85546875" bestFit="1" customWidth="1"/>
    <col min="2" max="2" width="31.5703125" bestFit="1" customWidth="1"/>
    <col min="7" max="7" width="12.7109375" bestFit="1" customWidth="1"/>
    <col min="8" max="8" width="12.28515625" bestFit="1" customWidth="1"/>
    <col min="9" max="9" width="7.28515625" customWidth="1"/>
    <col min="11" max="11" width="12.5703125" bestFit="1" customWidth="1"/>
  </cols>
  <sheetData>
    <row r="1" spans="1:11 16379:16379" ht="29.1" customHeight="1" x14ac:dyDescent="0.25">
      <c r="F1" s="7" t="s">
        <v>137</v>
      </c>
      <c r="J1" s="38" t="s">
        <v>25</v>
      </c>
      <c r="XEY1" s="5" t="s">
        <v>147</v>
      </c>
    </row>
    <row r="2" spans="1:11 16379:16379" ht="63.75" x14ac:dyDescent="0.2">
      <c r="A2" s="4" t="s">
        <v>148</v>
      </c>
      <c r="B2" s="3" t="s">
        <v>19</v>
      </c>
      <c r="C2" s="4" t="s">
        <v>33</v>
      </c>
      <c r="D2" s="4" t="s">
        <v>145</v>
      </c>
      <c r="E2" s="4" t="s">
        <v>146</v>
      </c>
      <c r="F2" s="4" t="s">
        <v>132</v>
      </c>
    </row>
    <row r="3" spans="1:11 16379:16379" x14ac:dyDescent="0.2">
      <c r="A3" s="27" t="str">
        <f>_xlfn.CONCAT(C3,"-",MID(Datos!B3,1,2),"-",CODE(RIGHT(_xlfn.TEXTBEFORE(B3,","),2)),CODE(RIGHT(_xlfn.TEXTBEFORE(B3,","),1)))</f>
        <v>TCP-AG-6879</v>
      </c>
      <c r="B3" s="20" t="s">
        <v>34</v>
      </c>
      <c r="C3" s="1" t="s">
        <v>24</v>
      </c>
      <c r="D3" s="21">
        <v>39401</v>
      </c>
      <c r="E3" s="21">
        <v>39767</v>
      </c>
      <c r="F3" s="39">
        <f>EDATE(D3,INDEX(TablaPsicofisico,MATCH(Datos!C3,Tablas!$A$3:$A$7,0),3))</f>
        <v>39767</v>
      </c>
      <c r="G3" t="b">
        <f>F3&gt;D3</f>
        <v>1</v>
      </c>
    </row>
    <row r="4" spans="1:11 16379:16379" x14ac:dyDescent="0.2">
      <c r="A4" s="27" t="str">
        <f>_xlfn.CONCAT(C4,"-",MID(Datos!B4,1,2),"-",CODE(RIGHT(_xlfn.TEXTBEFORE(B4,","),2)),CODE(RIGHT(_xlfn.TEXTBEFORE(B4,","),1)))</f>
        <v>TCP-AL-9065</v>
      </c>
      <c r="B4" s="20" t="s">
        <v>0</v>
      </c>
      <c r="C4" s="1" t="s">
        <v>24</v>
      </c>
      <c r="D4" s="21">
        <v>39377</v>
      </c>
      <c r="E4" s="21">
        <v>39743</v>
      </c>
      <c r="F4" s="39">
        <f>EDATE(D4,INDEX(TablaPsicofisico,MATCH(Datos!C4,Tablas!$A$3:$A$7,0),3))</f>
        <v>39743</v>
      </c>
      <c r="G4" t="b">
        <f t="shared" ref="G4:G67" si="0">F4&gt;D4</f>
        <v>1</v>
      </c>
    </row>
    <row r="5" spans="1:11 16379:16379" x14ac:dyDescent="0.2">
      <c r="A5" s="27" t="str">
        <f>_xlfn.CONCAT(C5,"-",MID(Datos!B5,1,2),"-",CODE(RIGHT(_xlfn.TEXTBEFORE(B5,","),2)),CODE(RIGHT(_xlfn.TEXTBEFORE(B5,","),1)))</f>
        <v>MEC-AL-8465</v>
      </c>
      <c r="B5" s="20" t="s">
        <v>1</v>
      </c>
      <c r="C5" s="1" t="s">
        <v>25</v>
      </c>
      <c r="D5" s="21">
        <v>39353</v>
      </c>
      <c r="E5" s="21">
        <v>40084</v>
      </c>
      <c r="F5" s="39">
        <f>EDATE(D5,INDEX(TablaPsicofisico,MATCH(Datos!C5,Tablas!$A$3:$A$7,0),3))</f>
        <v>40084</v>
      </c>
      <c r="G5" t="b">
        <f t="shared" si="0"/>
        <v>1</v>
      </c>
    </row>
    <row r="6" spans="1:11 16379:16379" x14ac:dyDescent="0.2">
      <c r="A6" s="27" t="str">
        <f>_xlfn.CONCAT(C6,"-",MID(Datos!B6,1,2),"-",CODE(RIGHT(_xlfn.TEXTBEFORE(B6,","),2)),CODE(RIGHT(_xlfn.TEXTBEFORE(B6,","),1)))</f>
        <v>PIL-AL-8379</v>
      </c>
      <c r="B6" s="20" t="s">
        <v>2</v>
      </c>
      <c r="C6" s="1" t="s">
        <v>22</v>
      </c>
      <c r="D6" s="21">
        <v>39329</v>
      </c>
      <c r="E6" s="21">
        <v>39511</v>
      </c>
      <c r="F6" s="39">
        <f>EDATE(D6,INDEX(TablaPsicofisico,MATCH(Datos!C6,Tablas!$A$3:$A$7,0),3))</f>
        <v>39511</v>
      </c>
      <c r="G6" t="b">
        <f t="shared" si="0"/>
        <v>1</v>
      </c>
    </row>
    <row r="7" spans="1:11 16379:16379" x14ac:dyDescent="0.2">
      <c r="A7" s="27" t="str">
        <f>_xlfn.CONCAT(C7,"-",MID(Datos!B7,1,2),"-",CODE(RIGHT(_xlfn.TEXTBEFORE(B7,","),2)),CODE(RIGHT(_xlfn.TEXTBEFORE(B7,","),1)))</f>
        <v>TCP-AL-6990</v>
      </c>
      <c r="B7" s="20" t="s">
        <v>35</v>
      </c>
      <c r="C7" s="1" t="s">
        <v>24</v>
      </c>
      <c r="D7" s="21">
        <v>39203</v>
      </c>
      <c r="E7" s="21">
        <v>39569</v>
      </c>
      <c r="F7" s="39">
        <f>EDATE(D7,INDEX(TablaPsicofisico,MATCH(Datos!C7,Tablas!$A$3:$A$7,0),3))</f>
        <v>39569</v>
      </c>
      <c r="G7" t="b">
        <f t="shared" si="0"/>
        <v>1</v>
      </c>
    </row>
    <row r="8" spans="1:11 16379:16379" x14ac:dyDescent="0.2">
      <c r="A8" s="27" t="str">
        <f>_xlfn.CONCAT(C8,"-",MID(Datos!B8,1,2),"-",CODE(RIGHT(_xlfn.TEXTBEFORE(B8,","),2)),CODE(RIGHT(_xlfn.TEXTBEFORE(B8,","),1)))</f>
        <v>TCP-AR-6583</v>
      </c>
      <c r="B8" s="20" t="s">
        <v>36</v>
      </c>
      <c r="C8" s="1" t="s">
        <v>24</v>
      </c>
      <c r="D8" s="21">
        <v>39312</v>
      </c>
      <c r="E8" s="21">
        <v>39678</v>
      </c>
      <c r="F8" s="39">
        <f>EDATE(D8,INDEX(TablaPsicofisico,MATCH(Datos!C8,Tablas!$A$3:$A$7,0),3))</f>
        <v>39678</v>
      </c>
      <c r="G8" t="b">
        <f t="shared" si="0"/>
        <v>1</v>
      </c>
    </row>
    <row r="9" spans="1:11 16379:16379" x14ac:dyDescent="0.2">
      <c r="A9" s="27" t="str">
        <f>_xlfn.CONCAT(C9,"-",MID(Datos!B9,1,2),"-",CODE(RIGHT(_xlfn.TEXTBEFORE(B9,","),2)),CODE(RIGHT(_xlfn.TEXTBEFORE(B9,","),1)))</f>
        <v>CPI-BA-7679</v>
      </c>
      <c r="B9" s="20" t="s">
        <v>3</v>
      </c>
      <c r="C9" s="1" t="s">
        <v>23</v>
      </c>
      <c r="D9" s="21">
        <v>39145</v>
      </c>
      <c r="E9" s="21">
        <v>39511</v>
      </c>
      <c r="F9" s="39">
        <f>EDATE(D9,INDEX(TablaPsicofisico,MATCH(Datos!C9,Tablas!$A$3:$A$7,0),3))</f>
        <v>39511</v>
      </c>
      <c r="G9" t="b">
        <f t="shared" si="0"/>
        <v>1</v>
      </c>
    </row>
    <row r="10" spans="1:11 16379:16379" x14ac:dyDescent="0.2">
      <c r="A10" s="27" t="str">
        <f>_xlfn.CONCAT(C10,"-",MID(Datos!B10,1,2),"-",CODE(RIGHT(_xlfn.TEXTBEFORE(B10,","),2)),CODE(RIGHT(_xlfn.TEXTBEFORE(B10,","),1)))</f>
        <v>TCP-BE-8479</v>
      </c>
      <c r="B10" s="20" t="s">
        <v>37</v>
      </c>
      <c r="C10" s="1" t="s">
        <v>24</v>
      </c>
      <c r="D10" s="21">
        <v>39326</v>
      </c>
      <c r="E10" s="21">
        <v>39692</v>
      </c>
      <c r="F10" s="39">
        <f>EDATE(D10,INDEX(TablaPsicofisico,MATCH(Datos!C10,Tablas!$A$3:$A$7,0),3))</f>
        <v>39692</v>
      </c>
      <c r="G10" t="b">
        <f t="shared" si="0"/>
        <v>1</v>
      </c>
      <c r="K10" t="str">
        <f>CHAR(68)</f>
        <v>D</v>
      </c>
    </row>
    <row r="11" spans="1:11 16379:16379" x14ac:dyDescent="0.2">
      <c r="A11" s="27" t="str">
        <f>_xlfn.CONCAT(C11,"-",MID(Datos!B11,1,2),"-",CODE(RIGHT(_xlfn.TEXTBEFORE(B11,","),2)),CODE(RIGHT(_xlfn.TEXTBEFORE(B11,","),1)))</f>
        <v>TCP-BL-6779</v>
      </c>
      <c r="B11" s="20" t="s">
        <v>4</v>
      </c>
      <c r="C11" s="1" t="s">
        <v>24</v>
      </c>
      <c r="D11" s="21">
        <v>39333</v>
      </c>
      <c r="E11" s="21">
        <v>39699</v>
      </c>
      <c r="F11" s="39">
        <f>EDATE(D11,INDEX(TablaPsicofisico,MATCH(Datos!C11,Tablas!$A$3:$A$7,0),3))</f>
        <v>39699</v>
      </c>
      <c r="G11" t="b">
        <f t="shared" si="0"/>
        <v>1</v>
      </c>
      <c r="K11" t="str">
        <f>CHAR(79)</f>
        <v>O</v>
      </c>
    </row>
    <row r="12" spans="1:11 16379:16379" x14ac:dyDescent="0.2">
      <c r="A12" s="27" t="str">
        <f>_xlfn.CONCAT(C12,"-",MID(Datos!B12,1,2),"-",CODE(RIGHT(_xlfn.TEXTBEFORE(B12,","),2)),CODE(RIGHT(_xlfn.TEXTBEFORE(B12,","),1)))</f>
        <v>TCP-BL-6779</v>
      </c>
      <c r="B12" s="20" t="s">
        <v>5</v>
      </c>
      <c r="C12" s="1" t="s">
        <v>24</v>
      </c>
      <c r="D12" s="21">
        <v>39340</v>
      </c>
      <c r="E12" s="21">
        <v>39706</v>
      </c>
      <c r="F12" s="39">
        <f>EDATE(D12,INDEX(TablaPsicofisico,MATCH(Datos!C12,Tablas!$A$3:$A$7,0),3))</f>
        <v>39706</v>
      </c>
      <c r="G12" t="b">
        <f t="shared" si="0"/>
        <v>1</v>
      </c>
    </row>
    <row r="13" spans="1:11 16379:16379" x14ac:dyDescent="0.2">
      <c r="A13" s="27" t="str">
        <f>_xlfn.CONCAT(C13,"-",MID(Datos!B13,1,2),"-",CODE(RIGHT(_xlfn.TEXTBEFORE(B13,","),2)),CODE(RIGHT(_xlfn.TEXTBEFORE(B13,","),1)))</f>
        <v>PIL-BL-6779</v>
      </c>
      <c r="B13" s="20" t="s">
        <v>6</v>
      </c>
      <c r="C13" s="1" t="s">
        <v>22</v>
      </c>
      <c r="D13" s="21">
        <v>39469</v>
      </c>
      <c r="E13" s="21">
        <v>39651</v>
      </c>
      <c r="F13" s="39">
        <f>EDATE(D13,INDEX(TablaPsicofisico,MATCH(Datos!C13,Tablas!$A$3:$A$7,0),3))</f>
        <v>39651</v>
      </c>
      <c r="G13" t="b">
        <f t="shared" si="0"/>
        <v>1</v>
      </c>
    </row>
    <row r="14" spans="1:11 16379:16379" x14ac:dyDescent="0.2">
      <c r="A14" s="27" t="str">
        <f>_xlfn.CONCAT(C14,"-",MID(Datos!B14,1,2),"-",CODE(RIGHT(_xlfn.TEXTBEFORE(B14,","),2)),CODE(RIGHT(_xlfn.TEXTBEFORE(B14,","),1)))</f>
        <v>PIL-BO-7665</v>
      </c>
      <c r="B14" s="20" t="s">
        <v>38</v>
      </c>
      <c r="C14" s="1" t="s">
        <v>22</v>
      </c>
      <c r="D14" s="21">
        <v>39445</v>
      </c>
      <c r="E14" s="21">
        <v>39628</v>
      </c>
      <c r="F14" s="39">
        <f>EDATE(D14,INDEX(TablaPsicofisico,MATCH(Datos!C14,Tablas!$A$3:$A$7,0),3))</f>
        <v>39628</v>
      </c>
      <c r="G14" t="b">
        <f t="shared" si="0"/>
        <v>1</v>
      </c>
    </row>
    <row r="15" spans="1:11 16379:16379" x14ac:dyDescent="0.2">
      <c r="A15" s="27" t="str">
        <f>_xlfn.CONCAT(C15,"-",MID(Datos!B15,1,2),"-",CODE(RIGHT(_xlfn.TEXTBEFORE(B15,","),2)),CODE(RIGHT(_xlfn.TEXTBEFORE(B15,","),1)))</f>
        <v>TCP-BO-7679</v>
      </c>
      <c r="B15" s="20" t="s">
        <v>39</v>
      </c>
      <c r="C15" s="1" t="s">
        <v>24</v>
      </c>
      <c r="D15" s="21">
        <v>39361</v>
      </c>
      <c r="E15" s="21">
        <v>39727</v>
      </c>
      <c r="F15" s="39">
        <f>EDATE(D15,INDEX(TablaPsicofisico,MATCH(Datos!C15,Tablas!$A$3:$A$7,0),3))</f>
        <v>39727</v>
      </c>
      <c r="G15" t="b">
        <f t="shared" si="0"/>
        <v>1</v>
      </c>
    </row>
    <row r="16" spans="1:11 16379:16379" x14ac:dyDescent="0.2">
      <c r="A16" s="27" t="str">
        <f>_xlfn.CONCAT(C16,"-",MID(Datos!B16,1,2),"-",CODE(RIGHT(_xlfn.TEXTBEFORE(B16,","),2)),CODE(RIGHT(_xlfn.TEXTBEFORE(B16,","),1)))</f>
        <v>PIL-CA-7376</v>
      </c>
      <c r="B16" s="20" t="s">
        <v>7</v>
      </c>
      <c r="C16" s="1" t="s">
        <v>22</v>
      </c>
      <c r="D16" s="21">
        <v>39399</v>
      </c>
      <c r="E16" s="21">
        <v>39581</v>
      </c>
      <c r="F16" s="39">
        <f>EDATE(D16,INDEX(TablaPsicofisico,MATCH(Datos!C16,Tablas!$A$3:$A$7,0),3))</f>
        <v>39581</v>
      </c>
      <c r="G16" t="b">
        <f t="shared" si="0"/>
        <v>1</v>
      </c>
      <c r="K16">
        <f>COUNTA(B3:B118)</f>
        <v>116</v>
      </c>
    </row>
    <row r="17" spans="1:11" x14ac:dyDescent="0.2">
      <c r="A17" s="27" t="str">
        <f>_xlfn.CONCAT(C17,"-",MID(Datos!B17,1,2),"-",CODE(RIGHT(_xlfn.TEXTBEFORE(B17,","),2)),CODE(RIGHT(_xlfn.TEXTBEFORE(B17,","),1)))</f>
        <v>CPI-CA-7983</v>
      </c>
      <c r="B17" s="20" t="s">
        <v>40</v>
      </c>
      <c r="C17" s="1" t="s">
        <v>23</v>
      </c>
      <c r="D17" s="21">
        <v>39375</v>
      </c>
      <c r="E17" s="21">
        <v>39741</v>
      </c>
      <c r="F17" s="39">
        <f>EDATE(D17,INDEX(TablaPsicofisico,MATCH(Datos!C17,Tablas!$A$3:$A$7,0),3))</f>
        <v>39741</v>
      </c>
      <c r="G17" t="b">
        <f t="shared" si="0"/>
        <v>1</v>
      </c>
    </row>
    <row r="18" spans="1:11" x14ac:dyDescent="0.2">
      <c r="A18" s="27" t="str">
        <f>_xlfn.CONCAT(C18,"-",MID(Datos!B18,1,2),"-",CODE(RIGHT(_xlfn.TEXTBEFORE(B18,","),2)),CODE(RIGHT(_xlfn.TEXTBEFORE(B18,","),1)))</f>
        <v>AUX-CA-6865</v>
      </c>
      <c r="B18" s="20" t="s">
        <v>8</v>
      </c>
      <c r="C18" s="1" t="s">
        <v>26</v>
      </c>
      <c r="D18" s="21">
        <v>38428</v>
      </c>
      <c r="E18" s="21">
        <v>39524</v>
      </c>
      <c r="F18" s="39">
        <f>EDATE(D18,INDEX(TablaPsicofisico,MATCH(Datos!C18,Tablas!$A$3:$A$7,0),3))</f>
        <v>39524</v>
      </c>
      <c r="G18" t="b">
        <f t="shared" si="0"/>
        <v>1</v>
      </c>
    </row>
    <row r="19" spans="1:11" x14ac:dyDescent="0.2">
      <c r="A19" s="27" t="str">
        <f>_xlfn.CONCAT(C19,"-",MID(Datos!B19,1,2),"-",CODE(RIGHT(_xlfn.TEXTBEFORE(B19,","),2)),CODE(RIGHT(_xlfn.TEXTBEFORE(B19,","),1)))</f>
        <v>TCP-CA-7676</v>
      </c>
      <c r="B19" s="20" t="s">
        <v>9</v>
      </c>
      <c r="C19" s="1" t="s">
        <v>24</v>
      </c>
      <c r="D19" s="21">
        <v>39173</v>
      </c>
      <c r="E19" s="21">
        <v>39539</v>
      </c>
      <c r="F19" s="39">
        <f>EDATE(D19,INDEX(TablaPsicofisico,MATCH(Datos!C19,Tablas!$A$3:$A$7,0),3))</f>
        <v>39539</v>
      </c>
      <c r="G19" t="b">
        <f t="shared" si="0"/>
        <v>1</v>
      </c>
    </row>
    <row r="20" spans="1:11" x14ac:dyDescent="0.2">
      <c r="A20" s="27" t="str">
        <f>_xlfn.CONCAT(C20,"-",MID(Datos!B20,1,2),"-",CODE(RIGHT(_xlfn.TEXTBEFORE(B20,","),2)),CODE(RIGHT(_xlfn.TEXTBEFORE(B20,","),1)))</f>
        <v>MEC-CA-6779</v>
      </c>
      <c r="B20" s="20" t="s">
        <v>10</v>
      </c>
      <c r="C20" s="1" t="s">
        <v>25</v>
      </c>
      <c r="D20" s="21">
        <v>39188</v>
      </c>
      <c r="E20" s="21">
        <v>39919</v>
      </c>
      <c r="F20" s="39">
        <f>EDATE(D20,INDEX(TablaPsicofisico,MATCH(Datos!C20,Tablas!$A$3:$A$7,0),3))</f>
        <v>39919</v>
      </c>
      <c r="G20" t="b">
        <f t="shared" si="0"/>
        <v>1</v>
      </c>
      <c r="K20" t="str">
        <f>_xlfn.CONCAT(C3,"-",LEFT(B3,2),"-",CODE(RIGHT(_xlfn.TEXTBEFORE(B3,","),2)),CODE(RIGHT(_xlfn.TEXTBEFORE(B3,","),1)))</f>
        <v>TCP-AG-6879</v>
      </c>
    </row>
    <row r="21" spans="1:11" x14ac:dyDescent="0.2">
      <c r="A21" s="27" t="str">
        <f>_xlfn.CONCAT(C21,"-",MID(Datos!B21,1,2),"-",CODE(RIGHT(_xlfn.TEXTBEFORE(B21,","),2)),CODE(RIGHT(_xlfn.TEXTBEFORE(B21,","),1)))</f>
        <v>CPI-CA-6879</v>
      </c>
      <c r="B21" s="20" t="s">
        <v>41</v>
      </c>
      <c r="C21" s="1" t="s">
        <v>23</v>
      </c>
      <c r="D21" s="21">
        <v>39203</v>
      </c>
      <c r="E21" s="21">
        <v>39569</v>
      </c>
      <c r="F21" s="39">
        <f>EDATE(D21,INDEX(TablaPsicofisico,MATCH(Datos!C21,Tablas!$A$3:$A$7,0),3))</f>
        <v>39569</v>
      </c>
      <c r="G21" t="b">
        <f t="shared" si="0"/>
        <v>1</v>
      </c>
    </row>
    <row r="22" spans="1:11" x14ac:dyDescent="0.2">
      <c r="A22" s="27" t="str">
        <f>_xlfn.CONCAT(C22,"-",MID(Datos!B22,1,2),"-",CODE(RIGHT(_xlfn.TEXTBEFORE(B22,","),2)),CODE(RIGHT(_xlfn.TEXTBEFORE(B22,","),1)))</f>
        <v>AUX-CA-6879</v>
      </c>
      <c r="B22" s="22" t="s">
        <v>42</v>
      </c>
      <c r="C22" s="1" t="s">
        <v>26</v>
      </c>
      <c r="D22" s="21">
        <v>38853</v>
      </c>
      <c r="E22" s="21">
        <v>39949</v>
      </c>
      <c r="F22" s="39">
        <f>EDATE(D22,INDEX(TablaPsicofisico,MATCH(Datos!C22,Tablas!$A$3:$A$7,0),3))</f>
        <v>39949</v>
      </c>
      <c r="G22" t="b">
        <f t="shared" si="0"/>
        <v>1</v>
      </c>
    </row>
    <row r="23" spans="1:11" x14ac:dyDescent="0.2">
      <c r="A23" s="27" t="str">
        <f>_xlfn.CONCAT(C23,"-",MID(Datos!B23,1,2),"-",CODE(RIGHT(_xlfn.TEXTBEFORE(B23,","),2)),CODE(RIGHT(_xlfn.TEXTBEFORE(B23,","),1)))</f>
        <v>MEC-CA-8665</v>
      </c>
      <c r="B23" s="22" t="s">
        <v>11</v>
      </c>
      <c r="C23" s="1" t="s">
        <v>25</v>
      </c>
      <c r="D23" s="21">
        <v>39233</v>
      </c>
      <c r="E23" s="21">
        <v>39964</v>
      </c>
      <c r="F23" s="39">
        <f>EDATE(D23,INDEX(TablaPsicofisico,MATCH(Datos!C23,Tablas!$A$3:$A$7,0),3))</f>
        <v>39964</v>
      </c>
      <c r="G23" t="b">
        <f t="shared" si="0"/>
        <v>1</v>
      </c>
    </row>
    <row r="24" spans="1:11" x14ac:dyDescent="0.2">
      <c r="A24" s="27" t="str">
        <f>_xlfn.CONCAT(C24,"-",MID(Datos!B24,1,2),"-",CODE(RIGHT(_xlfn.TEXTBEFORE(B24,","),2)),CODE(RIGHT(_xlfn.TEXTBEFORE(B24,","),1)))</f>
        <v>PIL-CA-20979</v>
      </c>
      <c r="B24" s="22" t="s">
        <v>43</v>
      </c>
      <c r="C24" s="1" t="s">
        <v>22</v>
      </c>
      <c r="D24" s="21">
        <v>39522</v>
      </c>
      <c r="E24" s="21">
        <v>39706</v>
      </c>
      <c r="F24" s="39">
        <f>EDATE(D24,INDEX(TablaPsicofisico,MATCH(Datos!C24,Tablas!$A$3:$A$7,0),3))</f>
        <v>39706</v>
      </c>
      <c r="G24" t="b">
        <f t="shared" si="0"/>
        <v>1</v>
      </c>
    </row>
    <row r="25" spans="1:11" x14ac:dyDescent="0.2">
      <c r="A25" s="27" t="str">
        <f>_xlfn.CONCAT(C25,"-",MID(Datos!B25,1,2),"-",CODE(RIGHT(_xlfn.TEXTBEFORE(B25,","),2)),CODE(RIGHT(_xlfn.TEXTBEFORE(B25,","),1)))</f>
        <v>MEC-CA-20979</v>
      </c>
      <c r="B25" s="22" t="s">
        <v>12</v>
      </c>
      <c r="C25" s="1" t="s">
        <v>25</v>
      </c>
      <c r="D25" s="21">
        <v>39263</v>
      </c>
      <c r="E25" s="21">
        <v>39994</v>
      </c>
      <c r="F25" s="39">
        <f>EDATE(D25,INDEX(TablaPsicofisico,MATCH(Datos!C25,Tablas!$A$3:$A$7,0),3))</f>
        <v>39994</v>
      </c>
      <c r="G25" t="b">
        <f t="shared" si="0"/>
        <v>1</v>
      </c>
    </row>
    <row r="26" spans="1:11" x14ac:dyDescent="0.2">
      <c r="A26" s="27" t="str">
        <f>_xlfn.CONCAT(C26,"-",MID(Datos!B26,1,2),"-",CODE(RIGHT(_xlfn.TEXTBEFORE(B26,","),2)),CODE(RIGHT(_xlfn.TEXTBEFORE(B26,","),1)))</f>
        <v>PIL-CE-6983</v>
      </c>
      <c r="B26" s="23" t="s">
        <v>13</v>
      </c>
      <c r="C26" s="1" t="s">
        <v>22</v>
      </c>
      <c r="D26" s="21">
        <v>39401</v>
      </c>
      <c r="E26" s="21">
        <v>39583</v>
      </c>
      <c r="F26" s="39">
        <f>EDATE(D26,INDEX(TablaPsicofisico,MATCH(Datos!C26,Tablas!$A$3:$A$7,0),3))</f>
        <v>39583</v>
      </c>
      <c r="G26" t="b">
        <f t="shared" si="0"/>
        <v>1</v>
      </c>
    </row>
    <row r="27" spans="1:11" x14ac:dyDescent="0.2">
      <c r="A27" s="27" t="str">
        <f>_xlfn.CONCAT(C27,"-",MID(Datos!B27,1,2),"-",CODE(RIGHT(_xlfn.TEXTBEFORE(B27,","),2)),CODE(RIGHT(_xlfn.TEXTBEFORE(B27,","),1)))</f>
        <v>TCP-CH-6585</v>
      </c>
      <c r="B27" s="23" t="s">
        <v>14</v>
      </c>
      <c r="C27" s="1" t="s">
        <v>24</v>
      </c>
      <c r="D27" s="21">
        <v>39377</v>
      </c>
      <c r="E27" s="21">
        <v>39743</v>
      </c>
      <c r="F27" s="39">
        <f>EDATE(D27,INDEX(TablaPsicofisico,MATCH(Datos!C27,Tablas!$A$3:$A$7,0),3))</f>
        <v>39743</v>
      </c>
      <c r="G27" t="b">
        <f t="shared" si="0"/>
        <v>1</v>
      </c>
    </row>
    <row r="28" spans="1:11" x14ac:dyDescent="0.2">
      <c r="A28" s="27" t="str">
        <f>_xlfn.CONCAT(C28,"-",MID(Datos!B28,1,2),"-",CODE(RIGHT(_xlfn.TEXTBEFORE(B28,","),2)),CODE(RIGHT(_xlfn.TEXTBEFORE(B28,","),1)))</f>
        <v>MEC-CO-6879</v>
      </c>
      <c r="B28" s="1" t="s">
        <v>44</v>
      </c>
      <c r="C28" s="1" t="s">
        <v>25</v>
      </c>
      <c r="D28" s="21">
        <v>39353</v>
      </c>
      <c r="E28" s="21">
        <v>40084</v>
      </c>
      <c r="F28" s="39">
        <f>EDATE(D28,INDEX(TablaPsicofisico,MATCH(Datos!C28,Tablas!$A$3:$A$7,0),3))</f>
        <v>40084</v>
      </c>
      <c r="G28" t="b">
        <f t="shared" si="0"/>
        <v>1</v>
      </c>
    </row>
    <row r="29" spans="1:11" x14ac:dyDescent="0.2">
      <c r="A29" s="27" t="str">
        <f>_xlfn.CONCAT(C29,"-",MID(Datos!B29,1,2),"-",CODE(RIGHT(_xlfn.TEXTBEFORE(B29,","),2)),CODE(RIGHT(_xlfn.TEXTBEFORE(B29,","),1)))</f>
        <v>MEC-CO-6582</v>
      </c>
      <c r="B29" s="1" t="s">
        <v>45</v>
      </c>
      <c r="C29" s="1" t="s">
        <v>25</v>
      </c>
      <c r="D29" s="21">
        <v>39329</v>
      </c>
      <c r="E29" s="21">
        <v>40060</v>
      </c>
      <c r="F29" s="39">
        <f>EDATE(D29,INDEX(TablaPsicofisico,MATCH(Datos!C29,Tablas!$A$3:$A$7,0),3))</f>
        <v>40060</v>
      </c>
      <c r="G29" t="b">
        <f t="shared" si="0"/>
        <v>1</v>
      </c>
    </row>
    <row r="30" spans="1:11" x14ac:dyDescent="0.2">
      <c r="A30" s="27" t="str">
        <f>_xlfn.CONCAT(C30,"-",MID(Datos!B30,1,2),"-",CODE(RIGHT(_xlfn.TEXTBEFORE(B30,","),2)),CODE(RIGHT(_xlfn.TEXTBEFORE(B30,","),1)))</f>
        <v>TCP-CO-6869</v>
      </c>
      <c r="B30" s="1" t="s">
        <v>15</v>
      </c>
      <c r="C30" s="1" t="s">
        <v>24</v>
      </c>
      <c r="D30" s="21">
        <v>39305</v>
      </c>
      <c r="E30" s="21">
        <v>39671</v>
      </c>
      <c r="F30" s="39">
        <f>EDATE(D30,INDEX(TablaPsicofisico,MATCH(Datos!C30,Tablas!$A$3:$A$7,0),3))</f>
        <v>39671</v>
      </c>
      <c r="G30" t="b">
        <f t="shared" si="0"/>
        <v>1</v>
      </c>
    </row>
    <row r="31" spans="1:11" x14ac:dyDescent="0.2">
      <c r="A31" s="27" t="str">
        <f>_xlfn.CONCAT(C31,"-",MID(Datos!B31,1,2),"-",CODE(RIGHT(_xlfn.TEXTBEFORE(B31,","),2)),CODE(RIGHT(_xlfn.TEXTBEFORE(B31,","),1)))</f>
        <v>CPI-CO-6869</v>
      </c>
      <c r="B31" s="1" t="s">
        <v>46</v>
      </c>
      <c r="C31" s="1" t="s">
        <v>23</v>
      </c>
      <c r="D31" s="21">
        <v>39312</v>
      </c>
      <c r="E31" s="21">
        <v>39678</v>
      </c>
      <c r="F31" s="39">
        <f>EDATE(D31,INDEX(TablaPsicofisico,MATCH(Datos!C31,Tablas!$A$3:$A$7,0),3))</f>
        <v>39678</v>
      </c>
      <c r="G31" t="b">
        <f t="shared" si="0"/>
        <v>1</v>
      </c>
    </row>
    <row r="32" spans="1:11" x14ac:dyDescent="0.2">
      <c r="A32" s="27" t="str">
        <f>_xlfn.CONCAT(C32,"-",MID(Datos!B32,1,2),"-",CODE(RIGHT(_xlfn.TEXTBEFORE(B32,","),2)),CODE(RIGHT(_xlfn.TEXTBEFORE(B32,","),1)))</f>
        <v>CPI-DA-8665</v>
      </c>
      <c r="B32" s="1" t="s">
        <v>16</v>
      </c>
      <c r="C32" s="1" t="s">
        <v>23</v>
      </c>
      <c r="D32" s="21">
        <v>39319</v>
      </c>
      <c r="E32" s="21">
        <v>39685</v>
      </c>
      <c r="F32" s="39">
        <f>EDATE(D32,INDEX(TablaPsicofisico,MATCH(Datos!C32,Tablas!$A$3:$A$7,0),3))</f>
        <v>39685</v>
      </c>
      <c r="G32" t="b">
        <f t="shared" si="0"/>
        <v>1</v>
      </c>
    </row>
    <row r="33" spans="1:7" x14ac:dyDescent="0.2">
      <c r="A33" s="27" t="str">
        <f>_xlfn.CONCAT(C33,"-",MID(Datos!B33,1,2),"-",CODE(RIGHT(_xlfn.TEXTBEFORE(B33,","),2)),CODE(RIGHT(_xlfn.TEXTBEFORE(B33,","),1)))</f>
        <v>TCP-DE-8469</v>
      </c>
      <c r="B33" s="1" t="s">
        <v>17</v>
      </c>
      <c r="C33" s="1" t="s">
        <v>24</v>
      </c>
      <c r="D33" s="21">
        <v>39326</v>
      </c>
      <c r="E33" s="21">
        <v>39692</v>
      </c>
      <c r="F33" s="39">
        <f>EDATE(D33,INDEX(TablaPsicofisico,MATCH(Datos!C33,Tablas!$A$3:$A$7,0),3))</f>
        <v>39692</v>
      </c>
      <c r="G33" t="b">
        <f t="shared" si="0"/>
        <v>1</v>
      </c>
    </row>
    <row r="34" spans="1:7" x14ac:dyDescent="0.2">
      <c r="A34" s="27" t="str">
        <f>_xlfn.CONCAT(C34,"-",MID(Datos!B34,1,2),"-",CODE(RIGHT(_xlfn.TEXTBEFORE(B34,","),2)),CODE(RIGHT(_xlfn.TEXTBEFORE(B34,","),1)))</f>
        <v>TCP-DE-7869</v>
      </c>
      <c r="B34" s="1" t="s">
        <v>18</v>
      </c>
      <c r="C34" s="1" t="s">
        <v>24</v>
      </c>
      <c r="D34" s="21">
        <v>39333</v>
      </c>
      <c r="E34" s="21">
        <v>39699</v>
      </c>
      <c r="F34" s="39">
        <f>EDATE(D34,INDEX(TablaPsicofisico,MATCH(Datos!C34,Tablas!$A$3:$A$7,0),3))</f>
        <v>39699</v>
      </c>
      <c r="G34" t="b">
        <f t="shared" si="0"/>
        <v>1</v>
      </c>
    </row>
    <row r="35" spans="1:7" x14ac:dyDescent="0.2">
      <c r="A35" s="27" t="str">
        <f>_xlfn.CONCAT(C35,"-",MID(Datos!B35,1,2),"-",CODE(RIGHT(_xlfn.TEXTBEFORE(B35,","),2)),CODE(RIGHT(_xlfn.TEXTBEFORE(B35,","),1)))</f>
        <v>PIL-DI-6590</v>
      </c>
      <c r="B35" s="1" t="s">
        <v>47</v>
      </c>
      <c r="C35" s="1" t="s">
        <v>22</v>
      </c>
      <c r="D35" s="21">
        <v>39340</v>
      </c>
      <c r="E35" s="21">
        <v>39522</v>
      </c>
      <c r="F35" s="39">
        <f>EDATE(D35,INDEX(TablaPsicofisico,MATCH(Datos!C35,Tablas!$A$3:$A$7,0),3))</f>
        <v>39522</v>
      </c>
      <c r="G35" t="b">
        <f t="shared" si="0"/>
        <v>1</v>
      </c>
    </row>
    <row r="36" spans="1:7" x14ac:dyDescent="0.2">
      <c r="A36" s="27" t="str">
        <f>_xlfn.CONCAT(C36,"-",MID(Datos!B36,1,2),"-",CODE(RIGHT(_xlfn.TEXTBEFORE(B36,","),2)),CODE(RIGHT(_xlfn.TEXTBEFORE(B36,","),1)))</f>
        <v>TCP-DO-6990</v>
      </c>
      <c r="B36" s="1" t="s">
        <v>48</v>
      </c>
      <c r="C36" s="1" t="s">
        <v>24</v>
      </c>
      <c r="D36" s="21">
        <v>39347</v>
      </c>
      <c r="E36" s="21">
        <v>39713</v>
      </c>
      <c r="F36" s="39">
        <f>EDATE(D36,INDEX(TablaPsicofisico,MATCH(Datos!C36,Tablas!$A$3:$A$7,0),3))</f>
        <v>39713</v>
      </c>
      <c r="G36" t="b">
        <f t="shared" si="0"/>
        <v>1</v>
      </c>
    </row>
    <row r="37" spans="1:7" x14ac:dyDescent="0.2">
      <c r="A37" s="27" t="str">
        <f>_xlfn.CONCAT(C37,"-",MID(Datos!B37,1,2),"-",CODE(RIGHT(_xlfn.TEXTBEFORE(B37,","),2)),CODE(RIGHT(_xlfn.TEXTBEFORE(B37,","),1)))</f>
        <v>PIL-DO-6984</v>
      </c>
      <c r="B37" s="1" t="s">
        <v>49</v>
      </c>
      <c r="C37" s="1" t="s">
        <v>22</v>
      </c>
      <c r="D37" s="21">
        <v>39445</v>
      </c>
      <c r="E37" s="21">
        <v>39628</v>
      </c>
      <c r="F37" s="39">
        <f>EDATE(D37,INDEX(TablaPsicofisico,MATCH(Datos!C37,Tablas!$A$3:$A$7,0),3))</f>
        <v>39628</v>
      </c>
      <c r="G37" t="b">
        <f t="shared" si="0"/>
        <v>1</v>
      </c>
    </row>
    <row r="38" spans="1:7" x14ac:dyDescent="0.2">
      <c r="A38" s="27" t="str">
        <f>_xlfn.CONCAT(C38,"-",MID(Datos!B38,1,2),"-",CODE(RIGHT(_xlfn.TEXTBEFORE(B38,","),2)),CODE(RIGHT(_xlfn.TEXTBEFORE(B38,","),1)))</f>
        <v>TCP-EL-6583</v>
      </c>
      <c r="B38" s="1" t="s">
        <v>50</v>
      </c>
      <c r="C38" s="1" t="s">
        <v>24</v>
      </c>
      <c r="D38" s="21">
        <v>39361</v>
      </c>
      <c r="E38" s="21">
        <v>39727</v>
      </c>
      <c r="F38" s="39">
        <f>EDATE(D38,INDEX(TablaPsicofisico,MATCH(Datos!C38,Tablas!$A$3:$A$7,0),3))</f>
        <v>39727</v>
      </c>
      <c r="G38" t="b">
        <f t="shared" si="0"/>
        <v>1</v>
      </c>
    </row>
    <row r="39" spans="1:7" x14ac:dyDescent="0.2">
      <c r="A39" s="27" t="str">
        <f>_xlfn.CONCAT(C39,"-",MID(Datos!B39,1,2),"-",CODE(RIGHT(_xlfn.TEXTBEFORE(B39,","),2)),CODE(RIGHT(_xlfn.TEXTBEFORE(B39,","),1)))</f>
        <v>PIL-EL-7165</v>
      </c>
      <c r="B39" s="1" t="s">
        <v>51</v>
      </c>
      <c r="C39" s="1" t="s">
        <v>22</v>
      </c>
      <c r="D39" s="21">
        <v>39368</v>
      </c>
      <c r="E39" s="21">
        <v>39551</v>
      </c>
      <c r="F39" s="39">
        <f>EDATE(D39,INDEX(TablaPsicofisico,MATCH(Datos!C39,Tablas!$A$3:$A$7,0),3))</f>
        <v>39551</v>
      </c>
      <c r="G39" t="b">
        <f t="shared" si="0"/>
        <v>1</v>
      </c>
    </row>
    <row r="40" spans="1:7" x14ac:dyDescent="0.2">
      <c r="A40" s="27" t="str">
        <f>_xlfn.CONCAT(C40,"-",MID(Datos!B40,1,2),"-",CODE(RIGHT(_xlfn.TEXTBEFORE(B40,","),2)),CODE(RIGHT(_xlfn.TEXTBEFORE(B40,","),1)))</f>
        <v>CPI-ES-8279</v>
      </c>
      <c r="B40" s="1" t="s">
        <v>52</v>
      </c>
      <c r="C40" s="1" t="s">
        <v>23</v>
      </c>
      <c r="D40" s="21">
        <v>39375</v>
      </c>
      <c r="E40" s="21">
        <v>39741</v>
      </c>
      <c r="F40" s="39">
        <f>EDATE(D40,INDEX(TablaPsicofisico,MATCH(Datos!C40,Tablas!$A$3:$A$7,0),3))</f>
        <v>39741</v>
      </c>
      <c r="G40" t="b">
        <f t="shared" si="0"/>
        <v>1</v>
      </c>
    </row>
    <row r="41" spans="1:7" x14ac:dyDescent="0.2">
      <c r="A41" s="27" t="str">
        <f>_xlfn.CONCAT(C41,"-",MID(Datos!B41,1,2),"-",CODE(RIGHT(_xlfn.TEXTBEFORE(B41,","),2)),CODE(RIGHT(_xlfn.TEXTBEFORE(B41,","),1)))</f>
        <v>AUX-ES-6879</v>
      </c>
      <c r="B41" s="1" t="s">
        <v>53</v>
      </c>
      <c r="C41" s="1" t="s">
        <v>26</v>
      </c>
      <c r="D41" s="21">
        <v>39158</v>
      </c>
      <c r="E41" s="21">
        <v>40254</v>
      </c>
      <c r="F41" s="39">
        <f>EDATE(D41,INDEX(TablaPsicofisico,MATCH(Datos!C41,Tablas!$A$3:$A$7,0),3))</f>
        <v>40254</v>
      </c>
      <c r="G41" t="b">
        <f t="shared" si="0"/>
        <v>1</v>
      </c>
    </row>
    <row r="42" spans="1:7" x14ac:dyDescent="0.2">
      <c r="A42" s="27" t="str">
        <f>_xlfn.CONCAT(C42,"-",MID(Datos!B42,1,2),"-",CODE(RIGHT(_xlfn.TEXTBEFORE(B42,","),2)),CODE(RIGHT(_xlfn.TEXTBEFORE(B42,","),1)))</f>
        <v>TCP-ES-20965</v>
      </c>
      <c r="B42" s="1" t="s">
        <v>54</v>
      </c>
      <c r="C42" s="1" t="s">
        <v>24</v>
      </c>
      <c r="D42" s="21">
        <v>39173</v>
      </c>
      <c r="E42" s="21">
        <v>39539</v>
      </c>
      <c r="F42" s="39">
        <f>EDATE(D42,INDEX(TablaPsicofisico,MATCH(Datos!C42,Tablas!$A$3:$A$7,0),3))</f>
        <v>39539</v>
      </c>
      <c r="G42" t="b">
        <f t="shared" si="0"/>
        <v>1</v>
      </c>
    </row>
    <row r="43" spans="1:7" x14ac:dyDescent="0.2">
      <c r="A43" s="27" t="str">
        <f>_xlfn.CONCAT(C43,"-",MID(Datos!B43,1,2),"-",CODE(RIGHT(_xlfn.TEXTBEFORE(B43,","),2)),CODE(RIGHT(_xlfn.TEXTBEFORE(B43,","),1)))</f>
        <v>MEC-FE-6979</v>
      </c>
      <c r="B43" s="1" t="s">
        <v>55</v>
      </c>
      <c r="C43" s="1" t="s">
        <v>25</v>
      </c>
      <c r="D43" s="21">
        <v>39188</v>
      </c>
      <c r="E43" s="21">
        <v>39919</v>
      </c>
      <c r="F43" s="39">
        <f>EDATE(D43,INDEX(TablaPsicofisico,MATCH(Datos!C43,Tablas!$A$3:$A$7,0),3))</f>
        <v>39919</v>
      </c>
      <c r="G43" t="b">
        <f t="shared" si="0"/>
        <v>1</v>
      </c>
    </row>
    <row r="44" spans="1:7" x14ac:dyDescent="0.2">
      <c r="A44" s="27" t="str">
        <f>_xlfn.CONCAT(C44,"-",MID(Datos!B44,1,2),"-",CODE(RIGHT(_xlfn.TEXTBEFORE(B44,","),2)),CODE(RIGHT(_xlfn.TEXTBEFORE(B44,","),1)))</f>
        <v>CPI-FE-6990</v>
      </c>
      <c r="B44" s="1" t="s">
        <v>56</v>
      </c>
      <c r="C44" s="1" t="s">
        <v>23</v>
      </c>
      <c r="D44" s="21">
        <v>39203</v>
      </c>
      <c r="E44" s="21">
        <v>39569</v>
      </c>
      <c r="F44" s="39">
        <f>EDATE(D44,INDEX(TablaPsicofisico,MATCH(Datos!C44,Tablas!$A$3:$A$7,0),3))</f>
        <v>39569</v>
      </c>
      <c r="G44" t="b">
        <f t="shared" si="0"/>
        <v>1</v>
      </c>
    </row>
    <row r="45" spans="1:7" x14ac:dyDescent="0.2">
      <c r="A45" s="27" t="str">
        <f>_xlfn.CONCAT(C45,"-",MID(Datos!B45,1,2),"-",CODE(RIGHT(_xlfn.TEXTBEFORE(B45,","),2)),CODE(RIGHT(_xlfn.TEXTBEFORE(B45,","),1)))</f>
        <v>AUX-FE-6990</v>
      </c>
      <c r="B45" s="1" t="s">
        <v>130</v>
      </c>
      <c r="C45" s="1" t="s">
        <v>26</v>
      </c>
      <c r="D45" s="21">
        <v>38853</v>
      </c>
      <c r="E45" s="21">
        <v>39949</v>
      </c>
      <c r="F45" s="39">
        <f>EDATE(D45,INDEX(TablaPsicofisico,MATCH(Datos!C45,Tablas!$A$3:$A$7,0),3))</f>
        <v>39949</v>
      </c>
      <c r="G45" t="b">
        <f t="shared" si="0"/>
        <v>1</v>
      </c>
    </row>
    <row r="46" spans="1:7" x14ac:dyDescent="0.2">
      <c r="A46" s="27" t="str">
        <f>_xlfn.CONCAT(C46,"-",MID(Datos!B46,1,2),"-",CODE(RIGHT(_xlfn.TEXTBEFORE(B46,","),2)),CODE(RIGHT(_xlfn.TEXTBEFORE(B46,","),1)))</f>
        <v>MEC-GA-6879</v>
      </c>
      <c r="B46" s="1" t="s">
        <v>57</v>
      </c>
      <c r="C46" s="1" t="s">
        <v>25</v>
      </c>
      <c r="D46" s="21">
        <v>39233</v>
      </c>
      <c r="E46" s="21">
        <v>39964</v>
      </c>
      <c r="F46" s="39">
        <f>EDATE(D46,INDEX(TablaPsicofisico,MATCH(Datos!C46,Tablas!$A$3:$A$7,0),3))</f>
        <v>39964</v>
      </c>
      <c r="G46" t="b">
        <f t="shared" si="0"/>
        <v>1</v>
      </c>
    </row>
    <row r="47" spans="1:7" x14ac:dyDescent="0.2">
      <c r="A47" s="27" t="str">
        <f>_xlfn.CONCAT(C47,"-",MID(Datos!B47,1,2),"-",CODE(RIGHT(_xlfn.TEXTBEFORE(B47,","),2)),CODE(RIGHT(_xlfn.TEXTBEFORE(B47,","),1)))</f>
        <v>PIL-GA-6990</v>
      </c>
      <c r="B47" s="1" t="s">
        <v>58</v>
      </c>
      <c r="C47" s="1" t="s">
        <v>22</v>
      </c>
      <c r="D47" s="21">
        <v>39493</v>
      </c>
      <c r="E47" s="21">
        <v>39675</v>
      </c>
      <c r="F47" s="39">
        <f>EDATE(D47,INDEX(TablaPsicofisico,MATCH(Datos!C47,Tablas!$A$3:$A$7,0),3))</f>
        <v>39675</v>
      </c>
      <c r="G47" t="b">
        <f t="shared" si="0"/>
        <v>1</v>
      </c>
    </row>
    <row r="48" spans="1:7" x14ac:dyDescent="0.2">
      <c r="A48" s="27" t="str">
        <f>_xlfn.CONCAT(C48,"-",MID(Datos!B48,1,2),"-",CODE(RIGHT(_xlfn.TEXTBEFORE(B48,","),2)),CODE(RIGHT(_xlfn.TEXTBEFORE(B48,","),1)))</f>
        <v>MEC-GA-7365</v>
      </c>
      <c r="B48" s="1" t="s">
        <v>59</v>
      </c>
      <c r="C48" s="1" t="s">
        <v>25</v>
      </c>
      <c r="D48" s="21">
        <v>39263</v>
      </c>
      <c r="E48" s="21">
        <v>39994</v>
      </c>
      <c r="F48" s="39">
        <f>EDATE(D48,INDEX(TablaPsicofisico,MATCH(Datos!C48,Tablas!$A$3:$A$7,0),3))</f>
        <v>39994</v>
      </c>
      <c r="G48" t="b">
        <f t="shared" si="0"/>
        <v>1</v>
      </c>
    </row>
    <row r="49" spans="1:7" x14ac:dyDescent="0.2">
      <c r="A49" s="27" t="str">
        <f>_xlfn.CONCAT(C49,"-",MID(Datos!B49,1,2),"-",CODE(RIGHT(_xlfn.TEXTBEFORE(B49,","),2)),CODE(RIGHT(_xlfn.TEXTBEFORE(B49,","),1)))</f>
        <v>TCP-GE-6982</v>
      </c>
      <c r="B49" s="1" t="s">
        <v>60</v>
      </c>
      <c r="C49" s="1" t="s">
        <v>24</v>
      </c>
      <c r="D49" s="21">
        <v>39401</v>
      </c>
      <c r="E49" s="21">
        <v>39767</v>
      </c>
      <c r="F49" s="39">
        <f>EDATE(D49,INDEX(TablaPsicofisico,MATCH(Datos!C49,Tablas!$A$3:$A$7,0),3))</f>
        <v>39767</v>
      </c>
      <c r="G49" t="b">
        <f t="shared" si="0"/>
        <v>1</v>
      </c>
    </row>
    <row r="50" spans="1:7" x14ac:dyDescent="0.2">
      <c r="A50" s="27" t="str">
        <f>_xlfn.CONCAT(C50,"-",MID(Datos!B50,1,2),"-",CODE(RIGHT(_xlfn.TEXTBEFORE(B50,","),2)),CODE(RIGHT(_xlfn.TEXTBEFORE(B50,","),1)))</f>
        <v>TCP-GO-6990</v>
      </c>
      <c r="B50" s="1" t="s">
        <v>61</v>
      </c>
      <c r="C50" s="1" t="s">
        <v>24</v>
      </c>
      <c r="D50" s="21">
        <v>39377</v>
      </c>
      <c r="E50" s="21">
        <v>39743</v>
      </c>
      <c r="F50" s="39">
        <f>EDATE(D50,INDEX(TablaPsicofisico,MATCH(Datos!C50,Tablas!$A$3:$A$7,0),3))</f>
        <v>39743</v>
      </c>
      <c r="G50" t="b">
        <f t="shared" si="0"/>
        <v>1</v>
      </c>
    </row>
    <row r="51" spans="1:7" x14ac:dyDescent="0.2">
      <c r="A51" s="27" t="str">
        <f>_xlfn.CONCAT(C51,"-",MID(Datos!B51,1,2),"-",CODE(RIGHT(_xlfn.TEXTBEFORE(B51,","),2)),CODE(RIGHT(_xlfn.TEXTBEFORE(B51,","),1)))</f>
        <v>MEC-GO-6990</v>
      </c>
      <c r="B51" s="1" t="s">
        <v>62</v>
      </c>
      <c r="C51" s="1" t="s">
        <v>25</v>
      </c>
      <c r="D51" s="21">
        <v>39353</v>
      </c>
      <c r="E51" s="21">
        <v>40084</v>
      </c>
      <c r="F51" s="39">
        <f>EDATE(D51,INDEX(TablaPsicofisico,MATCH(Datos!C51,Tablas!$A$3:$A$7,0),3))</f>
        <v>40084</v>
      </c>
      <c r="G51" t="b">
        <f t="shared" si="0"/>
        <v>1</v>
      </c>
    </row>
    <row r="52" spans="1:7" x14ac:dyDescent="0.2">
      <c r="A52" s="27" t="str">
        <f>_xlfn.CONCAT(C52,"-",MID(Datos!B52,1,2),"-",CODE(RIGHT(_xlfn.TEXTBEFORE(B52,","),2)),CODE(RIGHT(_xlfn.TEXTBEFORE(B52,","),1)))</f>
        <v>PIL-GO-6990</v>
      </c>
      <c r="B52" s="1" t="s">
        <v>63</v>
      </c>
      <c r="C52" s="1" t="s">
        <v>22</v>
      </c>
      <c r="D52" s="21">
        <v>39329</v>
      </c>
      <c r="E52" s="21">
        <v>39511</v>
      </c>
      <c r="F52" s="39">
        <f>EDATE(D52,INDEX(TablaPsicofisico,MATCH(Datos!C52,Tablas!$A$3:$A$7,0),3))</f>
        <v>39511</v>
      </c>
      <c r="G52" t="b">
        <f t="shared" si="0"/>
        <v>1</v>
      </c>
    </row>
    <row r="53" spans="1:7" x14ac:dyDescent="0.2">
      <c r="A53" s="27" t="str">
        <f>_xlfn.CONCAT(C53,"-",MID(Datos!B53,1,2),"-",CODE(RIGHT(_xlfn.TEXTBEFORE(B53,","),2)),CODE(RIGHT(_xlfn.TEXTBEFORE(B53,","),1)))</f>
        <v>TCP-GO-6990</v>
      </c>
      <c r="B53" s="1" t="s">
        <v>64</v>
      </c>
      <c r="C53" s="1" t="s">
        <v>24</v>
      </c>
      <c r="D53" s="21">
        <v>39305</v>
      </c>
      <c r="E53" s="21">
        <v>39671</v>
      </c>
      <c r="F53" s="39">
        <f>EDATE(D53,INDEX(TablaPsicofisico,MATCH(Datos!C53,Tablas!$A$3:$A$7,0),3))</f>
        <v>39671</v>
      </c>
      <c r="G53" t="b">
        <f t="shared" si="0"/>
        <v>1</v>
      </c>
    </row>
    <row r="54" spans="1:7" x14ac:dyDescent="0.2">
      <c r="A54" s="27" t="str">
        <f>_xlfn.CONCAT(C54,"-",MID(Datos!B54,1,2),"-",CODE(RIGHT(_xlfn.TEXTBEFORE(B54,","),2)),CODE(RIGHT(_xlfn.TEXTBEFORE(B54,","),1)))</f>
        <v>PIL-GU-8279</v>
      </c>
      <c r="B54" s="1" t="s">
        <v>131</v>
      </c>
      <c r="C54" s="1" t="s">
        <v>22</v>
      </c>
      <c r="D54" s="21">
        <v>39312</v>
      </c>
      <c r="E54" s="21">
        <v>39496</v>
      </c>
      <c r="F54" s="39">
        <f>EDATE(D54,INDEX(TablaPsicofisico,MATCH(Datos!C54,Tablas!$A$3:$A$7,0),3))</f>
        <v>39496</v>
      </c>
      <c r="G54" t="b">
        <f t="shared" si="0"/>
        <v>1</v>
      </c>
    </row>
    <row r="55" spans="1:7" x14ac:dyDescent="0.2">
      <c r="A55" s="27" t="str">
        <f>_xlfn.CONCAT(C55,"-",MID(Datos!B55,1,2),"-",CODE(RIGHT(_xlfn.TEXTBEFORE(B55,","),2)),CODE(RIGHT(_xlfn.TEXTBEFORE(B55,","),1)))</f>
        <v>CPI-GU-6990</v>
      </c>
      <c r="B55" s="1" t="s">
        <v>65</v>
      </c>
      <c r="C55" s="1" t="s">
        <v>23</v>
      </c>
      <c r="D55" s="21">
        <v>39319</v>
      </c>
      <c r="E55" s="21">
        <v>39685</v>
      </c>
      <c r="F55" s="39">
        <f>EDATE(D55,INDEX(TablaPsicofisico,MATCH(Datos!C55,Tablas!$A$3:$A$7,0),3))</f>
        <v>39685</v>
      </c>
      <c r="G55" t="b">
        <f t="shared" si="0"/>
        <v>1</v>
      </c>
    </row>
    <row r="56" spans="1:7" x14ac:dyDescent="0.2">
      <c r="A56" s="27" t="str">
        <f>_xlfn.CONCAT(C56,"-",MID(Datos!B56,1,2),"-",CODE(RIGHT(_xlfn.TEXTBEFORE(B56,","),2)),CODE(RIGHT(_xlfn.TEXTBEFORE(B56,","),1)))</f>
        <v>TCP-HE-6990</v>
      </c>
      <c r="B56" s="1" t="s">
        <v>66</v>
      </c>
      <c r="C56" s="1" t="s">
        <v>24</v>
      </c>
      <c r="D56" s="21">
        <v>39326</v>
      </c>
      <c r="E56" s="21">
        <v>39692</v>
      </c>
      <c r="F56" s="39">
        <f>EDATE(D56,INDEX(TablaPsicofisico,MATCH(Datos!C56,Tablas!$A$3:$A$7,0),3))</f>
        <v>39692</v>
      </c>
      <c r="G56" t="b">
        <f t="shared" si="0"/>
        <v>1</v>
      </c>
    </row>
    <row r="57" spans="1:7" x14ac:dyDescent="0.2">
      <c r="A57" s="27" t="str">
        <f>_xlfn.CONCAT(C57,"-",MID(Datos!B57,1,2),"-",CODE(RIGHT(_xlfn.TEXTBEFORE(B57,","),2)),CODE(RIGHT(_xlfn.TEXTBEFORE(B57,","),1)))</f>
        <v>TCP-JI-6990</v>
      </c>
      <c r="B57" s="1" t="s">
        <v>67</v>
      </c>
      <c r="C57" s="1" t="s">
        <v>24</v>
      </c>
      <c r="D57" s="21">
        <v>39333</v>
      </c>
      <c r="E57" s="21">
        <v>39699</v>
      </c>
      <c r="F57" s="39">
        <f>EDATE(D57,INDEX(TablaPsicofisico,MATCH(Datos!C57,Tablas!$A$3:$A$7,0),3))</f>
        <v>39699</v>
      </c>
      <c r="G57" t="b">
        <f t="shared" si="0"/>
        <v>1</v>
      </c>
    </row>
    <row r="58" spans="1:7" x14ac:dyDescent="0.2">
      <c r="A58" s="27" t="str">
        <f>_xlfn.CONCAT(C58,"-",MID(Datos!B58,1,2),"-",CODE(RIGHT(_xlfn.TEXTBEFORE(B58,","),2)),CODE(RIGHT(_xlfn.TEXTBEFORE(B58,","),1)))</f>
        <v>TCP-JI-6990</v>
      </c>
      <c r="B58" s="1" t="s">
        <v>68</v>
      </c>
      <c r="C58" s="1" t="s">
        <v>24</v>
      </c>
      <c r="D58" s="21">
        <v>39340</v>
      </c>
      <c r="E58" s="21">
        <v>39706</v>
      </c>
      <c r="F58" s="39">
        <f>EDATE(D58,INDEX(TablaPsicofisico,MATCH(Datos!C58,Tablas!$A$3:$A$7,0),3))</f>
        <v>39706</v>
      </c>
      <c r="G58" t="b">
        <f t="shared" si="0"/>
        <v>1</v>
      </c>
    </row>
    <row r="59" spans="1:7" x14ac:dyDescent="0.2">
      <c r="A59" s="27" t="str">
        <f>_xlfn.CONCAT(C59,"-",MID(Datos!B59,1,2),"-",CODE(RIGHT(_xlfn.TEXTBEFORE(B59,","),2)),CODE(RIGHT(_xlfn.TEXTBEFORE(B59,","),1)))</f>
        <v>PIL-JI-6990</v>
      </c>
      <c r="B59" s="1" t="s">
        <v>129</v>
      </c>
      <c r="C59" s="1" t="s">
        <v>22</v>
      </c>
      <c r="D59" s="21">
        <v>39743</v>
      </c>
      <c r="E59" s="21">
        <v>39925</v>
      </c>
      <c r="F59" s="39">
        <f>EDATE(D59,INDEX(TablaPsicofisico,MATCH(Datos!C59,Tablas!$A$3:$A$7,0),3))</f>
        <v>39925</v>
      </c>
      <c r="G59" t="b">
        <f t="shared" si="0"/>
        <v>1</v>
      </c>
    </row>
    <row r="60" spans="1:7" x14ac:dyDescent="0.2">
      <c r="A60" s="27" t="str">
        <f>_xlfn.CONCAT(C60,"-",MID(Datos!B60,1,2),"-",CODE(RIGHT(_xlfn.TEXTBEFORE(B60,","),2)),CODE(RIGHT(_xlfn.TEXTBEFORE(B60,","),1)))</f>
        <v>CPI-JU-6578</v>
      </c>
      <c r="B60" s="1" t="s">
        <v>69</v>
      </c>
      <c r="C60" s="1" t="s">
        <v>23</v>
      </c>
      <c r="D60" s="21">
        <v>39354</v>
      </c>
      <c r="E60" s="21">
        <v>39720</v>
      </c>
      <c r="F60" s="39">
        <f>EDATE(D60,INDEX(TablaPsicofisico,MATCH(Datos!C60,Tablas!$A$3:$A$7,0),3))</f>
        <v>39720</v>
      </c>
      <c r="G60" t="b">
        <f t="shared" si="0"/>
        <v>1</v>
      </c>
    </row>
    <row r="61" spans="1:7" x14ac:dyDescent="0.2">
      <c r="A61" s="27" t="str">
        <f>_xlfn.CONCAT(C61,"-",MID(Datos!B61,1,2),"-",CODE(RIGHT(_xlfn.TEXTBEFORE(B61,","),2)),CODE(RIGHT(_xlfn.TEXTBEFORE(B61,","),1)))</f>
        <v>TCP-KL-8271</v>
      </c>
      <c r="B61" s="1" t="s">
        <v>70</v>
      </c>
      <c r="C61" s="1" t="s">
        <v>24</v>
      </c>
      <c r="D61" s="21">
        <v>39361</v>
      </c>
      <c r="E61" s="21">
        <v>39727</v>
      </c>
      <c r="F61" s="39">
        <f>EDATE(D61,INDEX(TablaPsicofisico,MATCH(Datos!C61,Tablas!$A$3:$A$7,0),3))</f>
        <v>39727</v>
      </c>
      <c r="G61" t="b">
        <f t="shared" si="0"/>
        <v>1</v>
      </c>
    </row>
    <row r="62" spans="1:7" x14ac:dyDescent="0.2">
      <c r="A62" s="27" t="str">
        <f>_xlfn.CONCAT(C62,"-",MID(Datos!B62,1,2),"-",CODE(RIGHT(_xlfn.TEXTBEFORE(B62,","),2)),CODE(RIGHT(_xlfn.TEXTBEFORE(B62,","),1)))</f>
        <v>PIL-LE-8665</v>
      </c>
      <c r="B62" s="1" t="s">
        <v>71</v>
      </c>
      <c r="C62" s="1" t="s">
        <v>22</v>
      </c>
      <c r="D62" s="21">
        <v>39399</v>
      </c>
      <c r="E62" s="21">
        <v>39581</v>
      </c>
      <c r="F62" s="39">
        <f>EDATE(D62,INDEX(TablaPsicofisico,MATCH(Datos!C62,Tablas!$A$3:$A$7,0),3))</f>
        <v>39581</v>
      </c>
      <c r="G62" t="b">
        <f t="shared" si="0"/>
        <v>1</v>
      </c>
    </row>
    <row r="63" spans="1:7" x14ac:dyDescent="0.2">
      <c r="A63" s="27" t="str">
        <f>_xlfn.CONCAT(C63,"-",MID(Datos!B63,1,2),"-",CODE(RIGHT(_xlfn.TEXTBEFORE(B63,","),2)),CODE(RIGHT(_xlfn.TEXTBEFORE(B63,","),1)))</f>
        <v>CPI-LI-7165</v>
      </c>
      <c r="B63" s="1" t="s">
        <v>72</v>
      </c>
      <c r="C63" s="1" t="s">
        <v>23</v>
      </c>
      <c r="D63" s="21">
        <v>39375</v>
      </c>
      <c r="E63" s="21">
        <v>39741</v>
      </c>
      <c r="F63" s="39">
        <f>EDATE(D63,INDEX(TablaPsicofisico,MATCH(Datos!C63,Tablas!$A$3:$A$7,0),3))</f>
        <v>39741</v>
      </c>
      <c r="G63" t="b">
        <f t="shared" si="0"/>
        <v>1</v>
      </c>
    </row>
    <row r="64" spans="1:7" x14ac:dyDescent="0.2">
      <c r="A64" s="27" t="str">
        <f>_xlfn.CONCAT(C64,"-",MID(Datos!B64,1,2),"-",CODE(RIGHT(_xlfn.TEXTBEFORE(B64,","),2)),CODE(RIGHT(_xlfn.TEXTBEFORE(B64,","),1)))</f>
        <v>AUX-LL-6583</v>
      </c>
      <c r="B64" s="1" t="s">
        <v>73</v>
      </c>
      <c r="C64" s="1" t="s">
        <v>26</v>
      </c>
      <c r="D64" s="21">
        <v>39158</v>
      </c>
      <c r="E64" s="21">
        <v>40254</v>
      </c>
      <c r="F64" s="39">
        <f>EDATE(D64,INDEX(TablaPsicofisico,MATCH(Datos!C64,Tablas!$A$3:$A$7,0),3))</f>
        <v>40254</v>
      </c>
      <c r="G64" t="b">
        <f t="shared" si="0"/>
        <v>1</v>
      </c>
    </row>
    <row r="65" spans="1:7" x14ac:dyDescent="0.2">
      <c r="A65" s="27" t="str">
        <f>_xlfn.CONCAT(C65,"-",MID(Datos!B65,1,2),"-",CODE(RIGHT(_xlfn.TEXTBEFORE(B65,","),2)),CODE(RIGHT(_xlfn.TEXTBEFORE(B65,","),1)))</f>
        <v>TCP-LL-7673</v>
      </c>
      <c r="B65" s="1" t="s">
        <v>74</v>
      </c>
      <c r="C65" s="1" t="s">
        <v>24</v>
      </c>
      <c r="D65" s="21">
        <v>39173</v>
      </c>
      <c r="E65" s="21">
        <v>39539</v>
      </c>
      <c r="F65" s="39">
        <f>EDATE(D65,INDEX(TablaPsicofisico,MATCH(Datos!C65,Tablas!$A$3:$A$7,0),3))</f>
        <v>39539</v>
      </c>
      <c r="G65" t="b">
        <f t="shared" si="0"/>
        <v>1</v>
      </c>
    </row>
    <row r="66" spans="1:7" x14ac:dyDescent="0.2">
      <c r="A66" s="27" t="str">
        <f>_xlfn.CONCAT(C66,"-",MID(Datos!B66,1,2),"-",CODE(RIGHT(_xlfn.TEXTBEFORE(B66,","),2)),CODE(RIGHT(_xlfn.TEXTBEFORE(B66,","),1)))</f>
        <v>MEC-LO-6990</v>
      </c>
      <c r="B66" s="1" t="s">
        <v>75</v>
      </c>
      <c r="C66" s="1" t="s">
        <v>25</v>
      </c>
      <c r="D66" s="21">
        <v>39188</v>
      </c>
      <c r="E66" s="21">
        <v>39919</v>
      </c>
      <c r="F66" s="39">
        <f>EDATE(D66,INDEX(TablaPsicofisico,MATCH(Datos!C66,Tablas!$A$3:$A$7,0),3))</f>
        <v>39919</v>
      </c>
      <c r="G66" t="b">
        <f t="shared" si="0"/>
        <v>1</v>
      </c>
    </row>
    <row r="67" spans="1:7" x14ac:dyDescent="0.2">
      <c r="A67" s="27" t="str">
        <f>_xlfn.CONCAT(C67,"-",MID(Datos!B67,1,2),"-",CODE(RIGHT(_xlfn.TEXTBEFORE(B67,","),2)),CODE(RIGHT(_xlfn.TEXTBEFORE(B67,","),1)))</f>
        <v>CPI-LO-6990</v>
      </c>
      <c r="B67" s="1" t="s">
        <v>76</v>
      </c>
      <c r="C67" s="1" t="s">
        <v>23</v>
      </c>
      <c r="D67" s="21">
        <v>39203</v>
      </c>
      <c r="E67" s="21">
        <v>39569</v>
      </c>
      <c r="F67" s="39">
        <f>EDATE(D67,INDEX(TablaPsicofisico,MATCH(Datos!C67,Tablas!$A$3:$A$7,0),3))</f>
        <v>39569</v>
      </c>
      <c r="G67" t="b">
        <f t="shared" si="0"/>
        <v>1</v>
      </c>
    </row>
    <row r="68" spans="1:7" x14ac:dyDescent="0.2">
      <c r="A68" s="27" t="str">
        <f>_xlfn.CONCAT(C68,"-",MID(Datos!B68,1,2),"-",CODE(RIGHT(_xlfn.TEXTBEFORE(B68,","),2)),CODE(RIGHT(_xlfn.TEXTBEFORE(B68,","),1)))</f>
        <v>AUX-LU-8569</v>
      </c>
      <c r="B68" s="1" t="s">
        <v>77</v>
      </c>
      <c r="C68" s="1" t="s">
        <v>26</v>
      </c>
      <c r="D68" s="21">
        <v>38488</v>
      </c>
      <c r="E68" s="21">
        <v>39584</v>
      </c>
      <c r="F68" s="39">
        <f>EDATE(D68,INDEX(TablaPsicofisico,MATCH(Datos!C68,Tablas!$A$3:$A$7,0),3))</f>
        <v>39584</v>
      </c>
      <c r="G68" t="b">
        <f t="shared" ref="G68:G118" si="1">F68&gt;D68</f>
        <v>1</v>
      </c>
    </row>
    <row r="69" spans="1:7" x14ac:dyDescent="0.2">
      <c r="A69" s="27" t="str">
        <f>_xlfn.CONCAT(C69,"-",MID(Datos!B69,1,2),"-",CODE(RIGHT(_xlfn.TEXTBEFORE(B69,","),2)),CODE(RIGHT(_xlfn.TEXTBEFORE(B69,","),1)))</f>
        <v>MEC-MA-8265</v>
      </c>
      <c r="B69" s="1" t="s">
        <v>78</v>
      </c>
      <c r="C69" s="1" t="s">
        <v>25</v>
      </c>
      <c r="D69" s="21">
        <v>39233</v>
      </c>
      <c r="E69" s="21">
        <v>39964</v>
      </c>
      <c r="F69" s="39">
        <f>EDATE(D69,INDEX(TablaPsicofisico,MATCH(Datos!C69,Tablas!$A$3:$A$7,0),3))</f>
        <v>39964</v>
      </c>
      <c r="G69" t="b">
        <f t="shared" si="1"/>
        <v>1</v>
      </c>
    </row>
    <row r="70" spans="1:7" x14ac:dyDescent="0.2">
      <c r="A70" s="27" t="str">
        <f>_xlfn.CONCAT(C70,"-",MID(Datos!B70,1,2),"-",CODE(RIGHT(_xlfn.TEXTBEFORE(B70,","),2)),CODE(RIGHT(_xlfn.TEXTBEFORE(B70,","),1)))</f>
        <v>PIL-MA-7378</v>
      </c>
      <c r="B70" s="1" t="s">
        <v>79</v>
      </c>
      <c r="C70" s="1" t="s">
        <v>22</v>
      </c>
      <c r="D70" s="21">
        <v>39340</v>
      </c>
      <c r="E70" s="21">
        <v>39522</v>
      </c>
      <c r="F70" s="39">
        <f>EDATE(D70,INDEX(TablaPsicofisico,MATCH(Datos!C70,Tablas!$A$3:$A$7,0),3))</f>
        <v>39522</v>
      </c>
      <c r="G70" t="b">
        <f t="shared" si="1"/>
        <v>1</v>
      </c>
    </row>
    <row r="71" spans="1:7" x14ac:dyDescent="0.2">
      <c r="A71" s="27" t="str">
        <f>_xlfn.CONCAT(C71,"-",MID(Datos!B71,1,2),"-",CODE(RIGHT(_xlfn.TEXTBEFORE(B71,","),2)),CODE(RIGHT(_xlfn.TEXTBEFORE(B71,","),1)))</f>
        <v>MEC-MA-7378</v>
      </c>
      <c r="B71" s="1" t="s">
        <v>80</v>
      </c>
      <c r="C71" s="1" t="s">
        <v>25</v>
      </c>
      <c r="D71" s="21">
        <v>39263</v>
      </c>
      <c r="E71" s="21">
        <v>39994</v>
      </c>
      <c r="F71" s="39">
        <f>EDATE(D71,INDEX(TablaPsicofisico,MATCH(Datos!C71,Tablas!$A$3:$A$7,0),3))</f>
        <v>39994</v>
      </c>
      <c r="G71" t="b">
        <f t="shared" si="1"/>
        <v>1</v>
      </c>
    </row>
    <row r="72" spans="1:7" x14ac:dyDescent="0.2">
      <c r="A72" s="27" t="str">
        <f>_xlfn.CONCAT(C72,"-",MID(Datos!B72,1,2),"-",CODE(RIGHT(_xlfn.TEXTBEFORE(B72,","),2)),CODE(RIGHT(_xlfn.TEXTBEFORE(B72,","),1)))</f>
        <v>TCP-ME-7865</v>
      </c>
      <c r="B72" s="1" t="s">
        <v>81</v>
      </c>
      <c r="C72" s="1" t="s">
        <v>24</v>
      </c>
      <c r="D72" s="21">
        <v>39401</v>
      </c>
      <c r="E72" s="21">
        <v>39767</v>
      </c>
      <c r="F72" s="39">
        <f>EDATE(D72,INDEX(TablaPsicofisico,MATCH(Datos!C72,Tablas!$A$3:$A$7,0),3))</f>
        <v>39767</v>
      </c>
      <c r="G72" t="b">
        <f t="shared" si="1"/>
        <v>1</v>
      </c>
    </row>
    <row r="73" spans="1:7" x14ac:dyDescent="0.2">
      <c r="A73" s="27" t="str">
        <f>_xlfn.CONCAT(C73,"-",MID(Datos!B73,1,2),"-",CODE(RIGHT(_xlfn.TEXTBEFORE(B73,","),2)),CODE(RIGHT(_xlfn.TEXTBEFORE(B73,","),1)))</f>
        <v>TCP-ME-7365</v>
      </c>
      <c r="B73" s="1" t="s">
        <v>82</v>
      </c>
      <c r="C73" s="1" t="s">
        <v>24</v>
      </c>
      <c r="D73" s="21">
        <v>39377</v>
      </c>
      <c r="E73" s="21">
        <v>39743</v>
      </c>
      <c r="F73" s="39">
        <f>EDATE(D73,INDEX(TablaPsicofisico,MATCH(Datos!C73,Tablas!$A$3:$A$7,0),3))</f>
        <v>39743</v>
      </c>
      <c r="G73" t="b">
        <f t="shared" si="1"/>
        <v>1</v>
      </c>
    </row>
    <row r="74" spans="1:7" x14ac:dyDescent="0.2">
      <c r="A74" s="27" t="str">
        <f>_xlfn.CONCAT(C74,"-",MID(Datos!B74,1,2),"-",CODE(RIGHT(_xlfn.TEXTBEFORE(B74,","),2)),CODE(RIGHT(_xlfn.TEXTBEFORE(B74,","),1)))</f>
        <v>MEC-ME-6990</v>
      </c>
      <c r="B74" s="1" t="s">
        <v>83</v>
      </c>
      <c r="C74" s="1" t="s">
        <v>25</v>
      </c>
      <c r="D74" s="21">
        <v>38988</v>
      </c>
      <c r="E74" s="21">
        <v>39719</v>
      </c>
      <c r="F74" s="39">
        <f>EDATE(D74,INDEX(TablaPsicofisico,MATCH(Datos!C74,Tablas!$A$3:$A$7,0),3))</f>
        <v>39719</v>
      </c>
      <c r="G74" t="b">
        <f t="shared" si="1"/>
        <v>1</v>
      </c>
    </row>
    <row r="75" spans="1:7" x14ac:dyDescent="0.2">
      <c r="A75" s="27" t="str">
        <f>_xlfn.CONCAT(C75,"-",MID(Datos!B75,1,2),"-",CODE(RIGHT(_xlfn.TEXTBEFORE(B75,","),2)),CODE(RIGHT(_xlfn.TEXTBEFORE(B75,","),1)))</f>
        <v>CPI-ME-6990</v>
      </c>
      <c r="B75" s="1" t="s">
        <v>84</v>
      </c>
      <c r="C75" s="1" t="s">
        <v>23</v>
      </c>
      <c r="D75" s="21">
        <v>39329</v>
      </c>
      <c r="E75" s="21">
        <v>39695</v>
      </c>
      <c r="F75" s="39">
        <f>EDATE(D75,INDEX(TablaPsicofisico,MATCH(Datos!C75,Tablas!$A$3:$A$7,0),3))</f>
        <v>39695</v>
      </c>
      <c r="G75" t="b">
        <f t="shared" si="1"/>
        <v>1</v>
      </c>
    </row>
    <row r="76" spans="1:7" x14ac:dyDescent="0.2">
      <c r="A76" s="27" t="str">
        <f>_xlfn.CONCAT(C76,"-",MID(Datos!B76,1,2),"-",CODE(RIGHT(_xlfn.TEXTBEFORE(B76,","),2)),CODE(RIGHT(_xlfn.TEXTBEFORE(B76,","),1)))</f>
        <v>TCP-MI-6578</v>
      </c>
      <c r="B76" s="1" t="s">
        <v>85</v>
      </c>
      <c r="C76" s="1" t="s">
        <v>24</v>
      </c>
      <c r="D76" s="21">
        <v>39305</v>
      </c>
      <c r="E76" s="21">
        <v>39671</v>
      </c>
      <c r="F76" s="39">
        <f>EDATE(D76,INDEX(TablaPsicofisico,MATCH(Datos!C76,Tablas!$A$3:$A$7,0),3))</f>
        <v>39671</v>
      </c>
      <c r="G76" t="b">
        <f t="shared" si="1"/>
        <v>1</v>
      </c>
    </row>
    <row r="77" spans="1:7" x14ac:dyDescent="0.2">
      <c r="A77" s="27" t="str">
        <f>_xlfn.CONCAT(C77,"-",MID(Datos!B77,1,2),"-",CODE(RIGHT(_xlfn.TEXTBEFORE(B77,","),2)),CODE(RIGHT(_xlfn.TEXTBEFORE(B77,","),1)))</f>
        <v>PIL-MO-7865</v>
      </c>
      <c r="B77" s="1" t="s">
        <v>86</v>
      </c>
      <c r="C77" s="1" t="s">
        <v>22</v>
      </c>
      <c r="D77" s="21">
        <v>39312</v>
      </c>
      <c r="E77" s="21">
        <v>39496</v>
      </c>
      <c r="F77" s="39">
        <f>EDATE(D77,INDEX(TablaPsicofisico,MATCH(Datos!C77,Tablas!$A$3:$A$7,0),3))</f>
        <v>39496</v>
      </c>
      <c r="G77" t="b">
        <f t="shared" si="1"/>
        <v>1</v>
      </c>
    </row>
    <row r="78" spans="1:7" x14ac:dyDescent="0.2">
      <c r="A78" s="27" t="str">
        <f>_xlfn.CONCAT(C78,"-",MID(Datos!B78,1,2),"-",CODE(RIGHT(_xlfn.TEXTBEFORE(B78,","),2)),CODE(RIGHT(_xlfn.TEXTBEFORE(B78,","),1)))</f>
        <v>CPI-MO-8279</v>
      </c>
      <c r="B78" s="1" t="s">
        <v>87</v>
      </c>
      <c r="C78" s="1" t="s">
        <v>23</v>
      </c>
      <c r="D78" s="21">
        <v>39319</v>
      </c>
      <c r="E78" s="21">
        <v>39685</v>
      </c>
      <c r="F78" s="39">
        <f>EDATE(D78,INDEX(TablaPsicofisico,MATCH(Datos!C78,Tablas!$A$3:$A$7,0),3))</f>
        <v>39685</v>
      </c>
      <c r="G78" t="b">
        <f t="shared" si="1"/>
        <v>1</v>
      </c>
    </row>
    <row r="79" spans="1:7" x14ac:dyDescent="0.2">
      <c r="A79" s="27" t="str">
        <f>_xlfn.CONCAT(C79,"-",MID(Datos!B79,1,2),"-",CODE(RIGHT(_xlfn.TEXTBEFORE(B79,","),2)),CODE(RIGHT(_xlfn.TEXTBEFORE(B79,","),1)))</f>
        <v>TCP-MO-7879</v>
      </c>
      <c r="B79" s="1" t="s">
        <v>88</v>
      </c>
      <c r="C79" s="1" t="s">
        <v>24</v>
      </c>
      <c r="D79" s="21">
        <v>39326</v>
      </c>
      <c r="E79" s="21">
        <v>39692</v>
      </c>
      <c r="F79" s="39">
        <f>EDATE(D79,INDEX(TablaPsicofisico,MATCH(Datos!C79,Tablas!$A$3:$A$7,0),3))</f>
        <v>39692</v>
      </c>
      <c r="G79" t="b">
        <f t="shared" si="1"/>
        <v>1</v>
      </c>
    </row>
    <row r="80" spans="1:7" x14ac:dyDescent="0.2">
      <c r="A80" s="27" t="str">
        <f>_xlfn.CONCAT(C80,"-",MID(Datos!B80,1,2),"-",CODE(RIGHT(_xlfn.TEXTBEFORE(B80,","),2)),CODE(RIGHT(_xlfn.TEXTBEFORE(B80,","),1)))</f>
        <v>TCP-MO-7879</v>
      </c>
      <c r="B80" s="1" t="s">
        <v>89</v>
      </c>
      <c r="C80" s="1" t="s">
        <v>24</v>
      </c>
      <c r="D80" s="21">
        <v>39333</v>
      </c>
      <c r="E80" s="21">
        <v>39699</v>
      </c>
      <c r="F80" s="39">
        <f>EDATE(D80,INDEX(TablaPsicofisico,MATCH(Datos!C80,Tablas!$A$3:$A$7,0),3))</f>
        <v>39699</v>
      </c>
      <c r="G80" t="b">
        <f t="shared" si="1"/>
        <v>1</v>
      </c>
    </row>
    <row r="81" spans="1:7" x14ac:dyDescent="0.2">
      <c r="A81" s="27" t="str">
        <f>_xlfn.CONCAT(C81,"-",MID(Datos!B81,1,2),"-",CODE(RIGHT(_xlfn.TEXTBEFORE(B81,","),2)),CODE(RIGHT(_xlfn.TEXTBEFORE(B81,","),1)))</f>
        <v>PIL-MO-7879</v>
      </c>
      <c r="B81" s="1" t="s">
        <v>90</v>
      </c>
      <c r="C81" s="1" t="s">
        <v>22</v>
      </c>
      <c r="D81" s="21">
        <v>39370</v>
      </c>
      <c r="E81" s="21">
        <v>39553</v>
      </c>
      <c r="F81" s="39">
        <f>EDATE(D81,INDEX(TablaPsicofisico,MATCH(Datos!C81,Tablas!$A$3:$A$7,0),3))</f>
        <v>39553</v>
      </c>
      <c r="G81" t="b">
        <f t="shared" si="1"/>
        <v>1</v>
      </c>
    </row>
    <row r="82" spans="1:7" x14ac:dyDescent="0.2">
      <c r="A82" s="27" t="str">
        <f>_xlfn.CONCAT(C82,"-",MID(Datos!B82,1,2),"-",CODE(RIGHT(_xlfn.TEXTBEFORE(B82,","),2)),CODE(RIGHT(_xlfn.TEXTBEFORE(B82,","),1)))</f>
        <v>TCP-MO-7879</v>
      </c>
      <c r="B82" s="1" t="s">
        <v>91</v>
      </c>
      <c r="C82" s="1" t="s">
        <v>24</v>
      </c>
      <c r="D82" s="21">
        <v>39347</v>
      </c>
      <c r="E82" s="21">
        <v>39713</v>
      </c>
      <c r="F82" s="39">
        <f>EDATE(D82,INDEX(TablaPsicofisico,MATCH(Datos!C82,Tablas!$A$3:$A$7,0),3))</f>
        <v>39713</v>
      </c>
      <c r="G82" t="b">
        <f t="shared" si="1"/>
        <v>1</v>
      </c>
    </row>
    <row r="83" spans="1:7" x14ac:dyDescent="0.2">
      <c r="A83" s="27" t="str">
        <f>_xlfn.CONCAT(C83,"-",MID(Datos!B83,1,2),"-",CODE(RIGHT(_xlfn.TEXTBEFORE(B83,","),2)),CODE(RIGHT(_xlfn.TEXTBEFORE(B83,","),1)))</f>
        <v>PIL-MO-7679</v>
      </c>
      <c r="B83" s="1" t="s">
        <v>92</v>
      </c>
      <c r="C83" s="1" t="s">
        <v>22</v>
      </c>
      <c r="D83" s="21">
        <v>39445</v>
      </c>
      <c r="E83" s="21">
        <v>39628</v>
      </c>
      <c r="F83" s="39">
        <f>EDATE(D83,INDEX(TablaPsicofisico,MATCH(Datos!C83,Tablas!$A$3:$A$7,0),3))</f>
        <v>39628</v>
      </c>
      <c r="G83" t="b">
        <f t="shared" si="1"/>
        <v>1</v>
      </c>
    </row>
    <row r="84" spans="1:7" x14ac:dyDescent="0.2">
      <c r="A84" s="27" t="str">
        <f>_xlfn.CONCAT(C84,"-",MID(Datos!B84,1,2),"-",CODE(RIGHT(_xlfn.TEXTBEFORE(B84,","),2)),CODE(RIGHT(_xlfn.TEXTBEFORE(B84,","),1)))</f>
        <v>TCP-MU-7990</v>
      </c>
      <c r="B84" s="1" t="s">
        <v>93</v>
      </c>
      <c r="C84" s="1" t="s">
        <v>24</v>
      </c>
      <c r="D84" s="21">
        <v>39361</v>
      </c>
      <c r="E84" s="21">
        <v>39727</v>
      </c>
      <c r="F84" s="39">
        <f>EDATE(D84,INDEX(TablaPsicofisico,MATCH(Datos!C84,Tablas!$A$3:$A$7,0),3))</f>
        <v>39727</v>
      </c>
      <c r="G84" t="b">
        <f t="shared" si="1"/>
        <v>1</v>
      </c>
    </row>
    <row r="85" spans="1:7" x14ac:dyDescent="0.2">
      <c r="A85" s="27" t="str">
        <f>_xlfn.CONCAT(C85,"-",MID(Datos!B85,1,2),"-",CODE(RIGHT(_xlfn.TEXTBEFORE(B85,","),2)),CODE(RIGHT(_xlfn.TEXTBEFORE(B85,","),1)))</f>
        <v>CPI-MU-7990</v>
      </c>
      <c r="B85" s="1" t="s">
        <v>94</v>
      </c>
      <c r="C85" s="1" t="s">
        <v>23</v>
      </c>
      <c r="D85" s="21">
        <v>39368</v>
      </c>
      <c r="E85" s="21">
        <v>39734</v>
      </c>
      <c r="F85" s="39">
        <f>EDATE(D85,INDEX(TablaPsicofisico,MATCH(Datos!C85,Tablas!$A$3:$A$7,0),3))</f>
        <v>39734</v>
      </c>
      <c r="G85" t="b">
        <f t="shared" si="1"/>
        <v>1</v>
      </c>
    </row>
    <row r="86" spans="1:7" x14ac:dyDescent="0.2">
      <c r="A86" s="27" t="str">
        <f>_xlfn.CONCAT(C86,"-",MID(Datos!B86,1,2),"-",CODE(RIGHT(_xlfn.TEXTBEFORE(B86,","),2)),CODE(RIGHT(_xlfn.TEXTBEFORE(B86,","),1)))</f>
        <v>CPI-MU-6982</v>
      </c>
      <c r="B86" s="1" t="s">
        <v>95</v>
      </c>
      <c r="C86" s="1" t="s">
        <v>23</v>
      </c>
      <c r="D86" s="21">
        <v>39375</v>
      </c>
      <c r="E86" s="21">
        <v>39741</v>
      </c>
      <c r="F86" s="39">
        <f>EDATE(D86,INDEX(TablaPsicofisico,MATCH(Datos!C86,Tablas!$A$3:$A$7,0),3))</f>
        <v>39741</v>
      </c>
      <c r="G86" t="b">
        <f t="shared" si="1"/>
        <v>1</v>
      </c>
    </row>
    <row r="87" spans="1:7" x14ac:dyDescent="0.2">
      <c r="A87" s="27" t="str">
        <f>_xlfn.CONCAT(C87,"-",MID(Datos!B87,1,2),"-",CODE(RIGHT(_xlfn.TEXTBEFORE(B87,","),2)),CODE(RIGHT(_xlfn.TEXTBEFORE(B87,","),1)))</f>
        <v>AUX-NA-6576</v>
      </c>
      <c r="B87" s="1" t="s">
        <v>96</v>
      </c>
      <c r="C87" s="1" t="s">
        <v>26</v>
      </c>
      <c r="D87" s="21">
        <v>38793</v>
      </c>
      <c r="E87" s="21">
        <v>39889</v>
      </c>
      <c r="F87" s="39">
        <f>EDATE(D87,INDEX(TablaPsicofisico,MATCH(Datos!C87,Tablas!$A$3:$A$7,0),3))</f>
        <v>39889</v>
      </c>
      <c r="G87" t="b">
        <f t="shared" si="1"/>
        <v>1</v>
      </c>
    </row>
    <row r="88" spans="1:7" x14ac:dyDescent="0.2">
      <c r="A88" s="27" t="str">
        <f>_xlfn.CONCAT(C88,"-",MID(Datos!B88,1,2),"-",CODE(RIGHT(_xlfn.TEXTBEFORE(B88,","),2)),CODE(RIGHT(_xlfn.TEXTBEFORE(B88,","),1)))</f>
        <v>TCP-NA-8279</v>
      </c>
      <c r="B88" s="1" t="s">
        <v>97</v>
      </c>
      <c r="C88" s="1" t="s">
        <v>24</v>
      </c>
      <c r="D88" s="21">
        <v>39173</v>
      </c>
      <c r="E88" s="21">
        <v>39539</v>
      </c>
      <c r="F88" s="39">
        <f>EDATE(D88,INDEX(TablaPsicofisico,MATCH(Datos!C88,Tablas!$A$3:$A$7,0),3))</f>
        <v>39539</v>
      </c>
      <c r="G88" t="b">
        <f t="shared" si="1"/>
        <v>1</v>
      </c>
    </row>
    <row r="89" spans="1:7" x14ac:dyDescent="0.2">
      <c r="A89" s="27" t="str">
        <f>_xlfn.CONCAT(C89,"-",MID(Datos!B89,1,2),"-",CODE(RIGHT(_xlfn.TEXTBEFORE(B89,","),2)),CODE(RIGHT(_xlfn.TEXTBEFORE(B89,","),1)))</f>
        <v>MEC-NA-7379</v>
      </c>
      <c r="B89" s="1" t="s">
        <v>98</v>
      </c>
      <c r="C89" s="1" t="s">
        <v>25</v>
      </c>
      <c r="D89" s="21">
        <v>38458</v>
      </c>
      <c r="E89" s="21">
        <v>39188</v>
      </c>
      <c r="F89" s="39">
        <f>EDATE(D89,INDEX(TablaPsicofisico,MATCH(Datos!C89,Tablas!$A$3:$A$7,0),3))</f>
        <v>39188</v>
      </c>
      <c r="G89" t="b">
        <f t="shared" si="1"/>
        <v>1</v>
      </c>
    </row>
    <row r="90" spans="1:7" x14ac:dyDescent="0.2">
      <c r="A90" s="27" t="str">
        <f>_xlfn.CONCAT(C90,"-",MID(Datos!B90,1,2),"-",CODE(RIGHT(_xlfn.TEXTBEFORE(B90,","),2)),CODE(RIGHT(_xlfn.TEXTBEFORE(B90,","),1)))</f>
        <v>CPI-OD-7665</v>
      </c>
      <c r="B90" s="1" t="s">
        <v>99</v>
      </c>
      <c r="C90" s="1" t="s">
        <v>23</v>
      </c>
      <c r="D90" s="21">
        <v>39203</v>
      </c>
      <c r="E90" s="21">
        <v>39569</v>
      </c>
      <c r="F90" s="39">
        <f>EDATE(D90,INDEX(TablaPsicofisico,MATCH(Datos!C90,Tablas!$A$3:$A$7,0),3))</f>
        <v>39569</v>
      </c>
      <c r="G90" t="b">
        <f t="shared" si="1"/>
        <v>1</v>
      </c>
    </row>
    <row r="91" spans="1:7" x14ac:dyDescent="0.2">
      <c r="A91" s="27" t="str">
        <f>_xlfn.CONCAT(C91,"-",MID(Datos!B91,1,2),"-",CODE(RIGHT(_xlfn.TEXTBEFORE(B91,","),2)),CODE(RIGHT(_xlfn.TEXTBEFORE(B91,","),1)))</f>
        <v>AUX-PA-7479</v>
      </c>
      <c r="B91" s="1" t="s">
        <v>100</v>
      </c>
      <c r="C91" s="1" t="s">
        <v>26</v>
      </c>
      <c r="D91" s="21">
        <v>39218</v>
      </c>
      <c r="E91" s="21">
        <v>40314</v>
      </c>
      <c r="F91" s="39">
        <f>EDATE(D91,INDEX(TablaPsicofisico,MATCH(Datos!C91,Tablas!$A$3:$A$7,0),3))</f>
        <v>40314</v>
      </c>
      <c r="G91" t="b">
        <f t="shared" si="1"/>
        <v>1</v>
      </c>
    </row>
    <row r="92" spans="1:7" x14ac:dyDescent="0.2">
      <c r="A92" s="27" t="str">
        <f>_xlfn.CONCAT(C92,"-",MID(Datos!B92,1,2),"-",CODE(RIGHT(_xlfn.TEXTBEFORE(B92,","),2)),CODE(RIGHT(_xlfn.TEXTBEFORE(B92,","),1)))</f>
        <v>MEC-PA-6576</v>
      </c>
      <c r="B92" s="1" t="s">
        <v>101</v>
      </c>
      <c r="C92" s="1" t="s">
        <v>25</v>
      </c>
      <c r="D92" s="21">
        <v>38503</v>
      </c>
      <c r="E92" s="21">
        <v>39233</v>
      </c>
      <c r="F92" s="39">
        <f>EDATE(D92,INDEX(TablaPsicofisico,MATCH(Datos!C92,Tablas!$A$3:$A$7,0),3))</f>
        <v>39233</v>
      </c>
      <c r="G92" t="b">
        <f t="shared" si="1"/>
        <v>1</v>
      </c>
    </row>
    <row r="93" spans="1:7" x14ac:dyDescent="0.2">
      <c r="A93" s="27" t="str">
        <f>_xlfn.CONCAT(C93,"-",MID(Datos!B93,1,2),"-",CODE(RIGHT(_xlfn.TEXTBEFORE(B93,","),2)),CODE(RIGHT(_xlfn.TEXTBEFORE(B93,","),1)))</f>
        <v>PIL-PE-6990</v>
      </c>
      <c r="B93" s="1" t="s">
        <v>102</v>
      </c>
      <c r="C93" s="1" t="s">
        <v>22</v>
      </c>
      <c r="D93" s="21">
        <v>39340</v>
      </c>
      <c r="E93" s="21">
        <v>39522</v>
      </c>
      <c r="F93" s="39">
        <f>EDATE(D93,INDEX(TablaPsicofisico,MATCH(Datos!C93,Tablas!$A$3:$A$7,0),3))</f>
        <v>39522</v>
      </c>
      <c r="G93" t="b">
        <f t="shared" si="1"/>
        <v>1</v>
      </c>
    </row>
    <row r="94" spans="1:7" x14ac:dyDescent="0.2">
      <c r="A94" s="27" t="str">
        <f>_xlfn.CONCAT(C94,"-",MID(Datos!B94,1,2),"-",CODE(RIGHT(_xlfn.TEXTBEFORE(B94,","),2)),CODE(RIGHT(_xlfn.TEXTBEFORE(B94,","),1)))</f>
        <v>MEC-PE-7383</v>
      </c>
      <c r="B94" s="1" t="s">
        <v>103</v>
      </c>
      <c r="C94" s="1" t="s">
        <v>25</v>
      </c>
      <c r="D94" s="21">
        <v>39263</v>
      </c>
      <c r="E94" s="21">
        <v>39994</v>
      </c>
      <c r="F94" s="39">
        <f>EDATE(D94,INDEX(TablaPsicofisico,MATCH(Datos!C94,Tablas!$A$3:$A$7,0),3))</f>
        <v>39994</v>
      </c>
      <c r="G94" t="b">
        <f t="shared" si="1"/>
        <v>1</v>
      </c>
    </row>
    <row r="95" spans="1:7" x14ac:dyDescent="0.2">
      <c r="A95" s="27" t="str">
        <f>_xlfn.CONCAT(C95,"-",MID(Datos!B95,1,2),"-",CODE(RIGHT(_xlfn.TEXTBEFORE(B95,","),2)),CODE(RIGHT(_xlfn.TEXTBEFORE(B95,","),1)))</f>
        <v>TCP-PU-6679</v>
      </c>
      <c r="B95" s="1" t="s">
        <v>104</v>
      </c>
      <c r="C95" s="1" t="s">
        <v>24</v>
      </c>
      <c r="D95" s="21">
        <v>39401</v>
      </c>
      <c r="E95" s="21">
        <v>39767</v>
      </c>
      <c r="F95" s="39">
        <f>EDATE(D95,INDEX(TablaPsicofisico,MATCH(Datos!C95,Tablas!$A$3:$A$7,0),3))</f>
        <v>39767</v>
      </c>
      <c r="G95" t="b">
        <f t="shared" si="1"/>
        <v>1</v>
      </c>
    </row>
    <row r="96" spans="1:7" x14ac:dyDescent="0.2">
      <c r="A96" s="27" t="str">
        <f>_xlfn.CONCAT(C96,"-",MID(Datos!B96,1,2),"-",CODE(RIGHT(_xlfn.TEXTBEFORE(B96,","),2)),CODE(RIGHT(_xlfn.TEXTBEFORE(B96,","),1)))</f>
        <v>TCP-QU-6983</v>
      </c>
      <c r="B96" s="1" t="s">
        <v>105</v>
      </c>
      <c r="C96" s="1" t="s">
        <v>24</v>
      </c>
      <c r="D96" s="21">
        <v>39377</v>
      </c>
      <c r="E96" s="21">
        <v>39743</v>
      </c>
      <c r="F96" s="39">
        <f>EDATE(D96,INDEX(TablaPsicofisico,MATCH(Datos!C96,Tablas!$A$3:$A$7,0),3))</f>
        <v>39743</v>
      </c>
      <c r="G96" t="b">
        <f t="shared" si="1"/>
        <v>1</v>
      </c>
    </row>
    <row r="97" spans="1:7" x14ac:dyDescent="0.2">
      <c r="A97" s="27" t="str">
        <f>_xlfn.CONCAT(C97,"-",MID(Datos!B97,1,2),"-",CODE(RIGHT(_xlfn.TEXTBEFORE(B97,","),2)),CODE(RIGHT(_xlfn.TEXTBEFORE(B97,","),1)))</f>
        <v>MEC-QU-8279</v>
      </c>
      <c r="B97" s="1" t="s">
        <v>106</v>
      </c>
      <c r="C97" s="1" t="s">
        <v>25</v>
      </c>
      <c r="D97" s="21">
        <v>38988</v>
      </c>
      <c r="E97" s="21">
        <v>39719</v>
      </c>
      <c r="F97" s="39">
        <f>EDATE(D97,INDEX(TablaPsicofisico,MATCH(Datos!C97,Tablas!$A$3:$A$7,0),3))</f>
        <v>39719</v>
      </c>
      <c r="G97" t="b">
        <f t="shared" si="1"/>
        <v>1</v>
      </c>
    </row>
    <row r="98" spans="1:7" x14ac:dyDescent="0.2">
      <c r="A98" s="27" t="str">
        <f>_xlfn.CONCAT(C98,"-",MID(Datos!B98,1,2),"-",CODE(RIGHT(_xlfn.TEXTBEFORE(B98,","),2)),CODE(RIGHT(_xlfn.TEXTBEFORE(B98,","),1)))</f>
        <v>PIL-RO-7967</v>
      </c>
      <c r="B98" s="1" t="s">
        <v>125</v>
      </c>
      <c r="C98" s="1" t="s">
        <v>22</v>
      </c>
      <c r="D98" s="21">
        <v>39340</v>
      </c>
      <c r="E98" s="21">
        <v>39522</v>
      </c>
      <c r="F98" s="39">
        <f>EDATE(D98,INDEX(TablaPsicofisico,MATCH(Datos!C98,Tablas!$A$3:$A$7,0),3))</f>
        <v>39522</v>
      </c>
      <c r="G98" t="b">
        <f t="shared" si="1"/>
        <v>1</v>
      </c>
    </row>
    <row r="99" spans="1:7" x14ac:dyDescent="0.2">
      <c r="A99" s="27" t="str">
        <f>_xlfn.CONCAT(C99,"-",MID(Datos!B99,1,2),"-",CODE(RIGHT(_xlfn.TEXTBEFORE(B99,","),2)),CODE(RIGHT(_xlfn.TEXTBEFORE(B99,","),1)))</f>
        <v>TCP-RO-6779</v>
      </c>
      <c r="B99" s="1" t="s">
        <v>107</v>
      </c>
      <c r="C99" s="1" t="s">
        <v>24</v>
      </c>
      <c r="D99" s="21">
        <v>39305</v>
      </c>
      <c r="E99" s="21">
        <v>39671</v>
      </c>
      <c r="F99" s="39">
        <f>EDATE(D99,INDEX(TablaPsicofisico,MATCH(Datos!C99,Tablas!$A$3:$A$7,0),3))</f>
        <v>39671</v>
      </c>
      <c r="G99" t="b">
        <f t="shared" si="1"/>
        <v>1</v>
      </c>
    </row>
    <row r="100" spans="1:7" x14ac:dyDescent="0.2">
      <c r="A100" s="27" t="str">
        <f>_xlfn.CONCAT(C100,"-",MID(Datos!B100,1,2),"-",CODE(RIGHT(_xlfn.TEXTBEFORE(B100,","),2)),CODE(RIGHT(_xlfn.TEXTBEFORE(B100,","),1)))</f>
        <v>TCP-RU-7879</v>
      </c>
      <c r="B100" s="1" t="s">
        <v>108</v>
      </c>
      <c r="C100" s="1" t="s">
        <v>24</v>
      </c>
      <c r="D100" s="21">
        <v>39312</v>
      </c>
      <c r="E100" s="21">
        <v>39678</v>
      </c>
      <c r="F100" s="39">
        <f>EDATE(D100,INDEX(TablaPsicofisico,MATCH(Datos!C100,Tablas!$A$3:$A$7,0),3))</f>
        <v>39678</v>
      </c>
      <c r="G100" t="b">
        <f t="shared" si="1"/>
        <v>1</v>
      </c>
    </row>
    <row r="101" spans="1:7" x14ac:dyDescent="0.2">
      <c r="A101" s="27" t="str">
        <f>_xlfn.CONCAT(C101,"-",MID(Datos!B101,1,2),"-",CODE(RIGHT(_xlfn.TEXTBEFORE(B101,","),2)),CODE(RIGHT(_xlfn.TEXTBEFORE(B101,","),1)))</f>
        <v>CPI-SA-7890</v>
      </c>
      <c r="B101" s="1" t="s">
        <v>109</v>
      </c>
      <c r="C101" s="1" t="s">
        <v>23</v>
      </c>
      <c r="D101" s="21">
        <v>39319</v>
      </c>
      <c r="E101" s="21">
        <v>39685</v>
      </c>
      <c r="F101" s="39">
        <f>EDATE(D101,INDEX(TablaPsicofisico,MATCH(Datos!C101,Tablas!$A$3:$A$7,0),3))</f>
        <v>39685</v>
      </c>
      <c r="G101" t="b">
        <f t="shared" si="1"/>
        <v>1</v>
      </c>
    </row>
    <row r="102" spans="1:7" x14ac:dyDescent="0.2">
      <c r="A102" s="27" t="str">
        <f>_xlfn.CONCAT(C102,"-",MID(Datos!B102,1,2),"-",CODE(RIGHT(_xlfn.TEXTBEFORE(B102,","),2)),CODE(RIGHT(_xlfn.TEXTBEFORE(B102,","),1)))</f>
        <v>TCP-SA-8369</v>
      </c>
      <c r="B102" s="1" t="s">
        <v>110</v>
      </c>
      <c r="C102" s="1" t="s">
        <v>24</v>
      </c>
      <c r="D102" s="21">
        <v>39326</v>
      </c>
      <c r="E102" s="21">
        <v>39692</v>
      </c>
      <c r="F102" s="39">
        <f>EDATE(D102,INDEX(TablaPsicofisico,MATCH(Datos!C102,Tablas!$A$3:$A$7,0),3))</f>
        <v>39692</v>
      </c>
      <c r="G102" t="b">
        <f t="shared" si="1"/>
        <v>1</v>
      </c>
    </row>
    <row r="103" spans="1:7" x14ac:dyDescent="0.2">
      <c r="A103" s="27" t="str">
        <f>_xlfn.CONCAT(C103,"-",MID(Datos!B103,1,2),"-",CODE(RIGHT(_xlfn.TEXTBEFORE(B103,","),2)),CODE(RIGHT(_xlfn.TEXTBEFORE(B103,","),1)))</f>
        <v>TCP-SA-6976</v>
      </c>
      <c r="B103" s="1" t="s">
        <v>111</v>
      </c>
      <c r="C103" s="1" t="s">
        <v>24</v>
      </c>
      <c r="D103" s="21">
        <v>39333</v>
      </c>
      <c r="E103" s="21">
        <v>39699</v>
      </c>
      <c r="F103" s="39">
        <f>EDATE(D103,INDEX(TablaPsicofisico,MATCH(Datos!C103,Tablas!$A$3:$A$7,0),3))</f>
        <v>39699</v>
      </c>
      <c r="G103" t="b">
        <f t="shared" si="1"/>
        <v>1</v>
      </c>
    </row>
    <row r="104" spans="1:7" x14ac:dyDescent="0.2">
      <c r="A104" s="27" t="str">
        <f>_xlfn.CONCAT(C104,"-",MID(Datos!B104,1,2),"-",CODE(RIGHT(_xlfn.TEXTBEFORE(B104,","),2)),CODE(RIGHT(_xlfn.TEXTBEFORE(B104,","),1)))</f>
        <v>TCP-SA-6990</v>
      </c>
      <c r="B104" s="1" t="s">
        <v>112</v>
      </c>
      <c r="C104" s="1" t="s">
        <v>24</v>
      </c>
      <c r="D104" s="21">
        <v>39340</v>
      </c>
      <c r="E104" s="21">
        <v>39706</v>
      </c>
      <c r="F104" s="39">
        <f>EDATE(D104,INDEX(TablaPsicofisico,MATCH(Datos!C104,Tablas!$A$3:$A$7,0),3))</f>
        <v>39706</v>
      </c>
      <c r="G104" t="b">
        <f t="shared" si="1"/>
        <v>1</v>
      </c>
    </row>
    <row r="105" spans="1:7" x14ac:dyDescent="0.2">
      <c r="A105" s="27" t="str">
        <f>_xlfn.CONCAT(C105,"-",MID(Datos!B105,1,2),"-",CODE(RIGHT(_xlfn.TEXTBEFORE(B105,","),2)),CODE(RIGHT(_xlfn.TEXTBEFORE(B105,","),1)))</f>
        <v>TCP-SA-6990</v>
      </c>
      <c r="B105" s="1" t="s">
        <v>113</v>
      </c>
      <c r="C105" s="1" t="s">
        <v>24</v>
      </c>
      <c r="D105" s="21">
        <v>39347</v>
      </c>
      <c r="E105" s="21">
        <v>39713</v>
      </c>
      <c r="F105" s="39">
        <f>EDATE(D105,INDEX(TablaPsicofisico,MATCH(Datos!C105,Tablas!$A$3:$A$7,0),3))</f>
        <v>39713</v>
      </c>
      <c r="G105" t="b">
        <f t="shared" si="1"/>
        <v>1</v>
      </c>
    </row>
    <row r="106" spans="1:7" x14ac:dyDescent="0.2">
      <c r="A106" s="27" t="str">
        <f>_xlfn.CONCAT(C106,"-",MID(Datos!B106,1,2),"-",CODE(RIGHT(_xlfn.TEXTBEFORE(B106,","),2)),CODE(RIGHT(_xlfn.TEXTBEFORE(B106,","),1)))</f>
        <v>PIL-SA-6990</v>
      </c>
      <c r="B106" s="1" t="s">
        <v>126</v>
      </c>
      <c r="C106" s="1" t="s">
        <v>22</v>
      </c>
      <c r="D106" s="21">
        <v>39507</v>
      </c>
      <c r="E106" s="21">
        <v>39689</v>
      </c>
      <c r="F106" s="39">
        <f>EDATE(D106,INDEX(TablaPsicofisico,MATCH(Datos!C106,Tablas!$A$3:$A$7,0),3))</f>
        <v>39689</v>
      </c>
      <c r="G106" t="b">
        <f t="shared" si="1"/>
        <v>1</v>
      </c>
    </row>
    <row r="107" spans="1:7" x14ac:dyDescent="0.2">
      <c r="A107" s="27" t="str">
        <f>_xlfn.CONCAT(C107,"-",MID(Datos!B107,1,2),"-",CODE(RIGHT(_xlfn.TEXTBEFORE(B107,","),2)),CODE(RIGHT(_xlfn.TEXTBEFORE(B107,","),1)))</f>
        <v>TCP-SA-7865</v>
      </c>
      <c r="B107" s="1" t="s">
        <v>114</v>
      </c>
      <c r="C107" s="1" t="s">
        <v>24</v>
      </c>
      <c r="D107" s="21">
        <v>39361</v>
      </c>
      <c r="E107" s="21">
        <v>39727</v>
      </c>
      <c r="F107" s="39">
        <f>EDATE(D107,INDEX(TablaPsicofisico,MATCH(Datos!C107,Tablas!$A$3:$A$7,0),3))</f>
        <v>39727</v>
      </c>
      <c r="G107" t="b">
        <f t="shared" si="1"/>
        <v>1</v>
      </c>
    </row>
    <row r="108" spans="1:7" x14ac:dyDescent="0.2">
      <c r="A108" s="27" t="str">
        <f>_xlfn.CONCAT(C108,"-",MID(Datos!B108,1,2),"-",CODE(RIGHT(_xlfn.TEXTBEFORE(B108,","),2)),CODE(RIGHT(_xlfn.TEXTBEFORE(B108,","),1)))</f>
        <v>PIL-SE-7879</v>
      </c>
      <c r="B108" s="1" t="s">
        <v>127</v>
      </c>
      <c r="C108" s="1" t="s">
        <v>22</v>
      </c>
      <c r="D108" s="21">
        <v>39399</v>
      </c>
      <c r="E108" s="21">
        <v>39581</v>
      </c>
      <c r="F108" s="39">
        <f>EDATE(D108,INDEX(TablaPsicofisico,MATCH(Datos!C108,Tablas!$A$3:$A$7,0),3))</f>
        <v>39581</v>
      </c>
      <c r="G108" t="b">
        <f t="shared" si="1"/>
        <v>1</v>
      </c>
    </row>
    <row r="109" spans="1:7" x14ac:dyDescent="0.2">
      <c r="A109" s="27" t="str">
        <f>_xlfn.CONCAT(C109,"-",MID(Datos!B109,1,2),"-",CODE(RIGHT(_xlfn.TEXTBEFORE(B109,","),2)),CODE(RIGHT(_xlfn.TEXTBEFORE(B109,","),1)))</f>
        <v>CPI-SE-7879</v>
      </c>
      <c r="B109" s="1" t="s">
        <v>115</v>
      </c>
      <c r="C109" s="1" t="s">
        <v>23</v>
      </c>
      <c r="D109" s="21">
        <v>39375</v>
      </c>
      <c r="E109" s="21">
        <v>39741</v>
      </c>
      <c r="F109" s="39">
        <f>EDATE(D109,INDEX(TablaPsicofisico,MATCH(Datos!C109,Tablas!$A$3:$A$7,0),3))</f>
        <v>39741</v>
      </c>
      <c r="G109" t="b">
        <f t="shared" si="1"/>
        <v>1</v>
      </c>
    </row>
    <row r="110" spans="1:7" x14ac:dyDescent="0.2">
      <c r="A110" s="27" t="str">
        <f>_xlfn.CONCAT(C110,"-",MID(Datos!B110,1,2),"-",CODE(RIGHT(_xlfn.TEXTBEFORE(B110,","),2)),CODE(RIGHT(_xlfn.TEXTBEFORE(B110,","),1)))</f>
        <v>AUX-SO-6582</v>
      </c>
      <c r="B110" s="1" t="s">
        <v>116</v>
      </c>
      <c r="C110" s="1" t="s">
        <v>26</v>
      </c>
      <c r="D110" s="21">
        <v>38793</v>
      </c>
      <c r="E110" s="21">
        <v>39889</v>
      </c>
      <c r="F110" s="39">
        <f>EDATE(D110,INDEX(TablaPsicofisico,MATCH(Datos!C110,Tablas!$A$3:$A$7,0),3))</f>
        <v>39889</v>
      </c>
      <c r="G110" t="b">
        <f t="shared" si="1"/>
        <v>1</v>
      </c>
    </row>
    <row r="111" spans="1:7" x14ac:dyDescent="0.2">
      <c r="A111" s="27" t="str">
        <f>_xlfn.CONCAT(C111,"-",MID(Datos!B111,1,2),"-",CODE(RIGHT(_xlfn.TEXTBEFORE(B111,","),2)),CODE(RIGHT(_xlfn.TEXTBEFORE(B111,","),1)))</f>
        <v>TCP-TO-7884</v>
      </c>
      <c r="B111" s="1" t="s">
        <v>117</v>
      </c>
      <c r="C111" s="1" t="s">
        <v>24</v>
      </c>
      <c r="D111" s="21">
        <v>39173</v>
      </c>
      <c r="E111" s="21">
        <v>39539</v>
      </c>
      <c r="F111" s="39">
        <f>EDATE(D111,INDEX(TablaPsicofisico,MATCH(Datos!C111,Tablas!$A$3:$A$7,0),3))</f>
        <v>39539</v>
      </c>
      <c r="G111" t="b">
        <f t="shared" si="1"/>
        <v>1</v>
      </c>
    </row>
    <row r="112" spans="1:7" x14ac:dyDescent="0.2">
      <c r="A112" s="27" t="str">
        <f>_xlfn.CONCAT(C112,"-",MID(Datos!B112,1,2),"-",CODE(RIGHT(_xlfn.TEXTBEFORE(B112,","),2)),CODE(RIGHT(_xlfn.TEXTBEFORE(B112,","),1)))</f>
        <v>MEC-TO-6983</v>
      </c>
      <c r="B112" s="1" t="s">
        <v>118</v>
      </c>
      <c r="C112" s="1" t="s">
        <v>25</v>
      </c>
      <c r="D112" s="21">
        <v>38823</v>
      </c>
      <c r="E112" s="21">
        <v>39554</v>
      </c>
      <c r="F112" s="39">
        <f>EDATE(D112,INDEX(TablaPsicofisico,MATCH(Datos!C112,Tablas!$A$3:$A$7,0),3))</f>
        <v>39554</v>
      </c>
      <c r="G112" t="b">
        <f t="shared" si="1"/>
        <v>1</v>
      </c>
    </row>
    <row r="113" spans="1:7" x14ac:dyDescent="0.2">
      <c r="A113" s="27" t="str">
        <f>_xlfn.CONCAT(C113,"-",MID(Datos!B113,1,2),"-",CODE(RIGHT(_xlfn.TEXTBEFORE(B113,","),2)),CODE(RIGHT(_xlfn.TEXTBEFORE(B113,","),1)))</f>
        <v>CPI-TO-6983</v>
      </c>
      <c r="B113" s="1" t="s">
        <v>119</v>
      </c>
      <c r="C113" s="1" t="s">
        <v>23</v>
      </c>
      <c r="D113" s="21">
        <v>39203</v>
      </c>
      <c r="E113" s="21">
        <v>39569</v>
      </c>
      <c r="F113" s="39">
        <f>EDATE(D113,INDEX(TablaPsicofisico,MATCH(Datos!C113,Tablas!$A$3:$A$7,0),3))</f>
        <v>39569</v>
      </c>
      <c r="G113" t="b">
        <f t="shared" si="1"/>
        <v>1</v>
      </c>
    </row>
    <row r="114" spans="1:7" x14ac:dyDescent="0.2">
      <c r="A114" s="27" t="str">
        <f>_xlfn.CONCAT(C114,"-",MID(Datos!B114,1,2),"-",CODE(RIGHT(_xlfn.TEXTBEFORE(B114,","),2)),CODE(RIGHT(_xlfn.TEXTBEFORE(B114,","),1)))</f>
        <v>AUX-VA-7378</v>
      </c>
      <c r="B114" s="1" t="s">
        <v>120</v>
      </c>
      <c r="C114" s="1" t="s">
        <v>26</v>
      </c>
      <c r="D114" s="21">
        <v>39218</v>
      </c>
      <c r="E114" s="21">
        <v>40314</v>
      </c>
      <c r="F114" s="39">
        <f>EDATE(D114,INDEX(TablaPsicofisico,MATCH(Datos!C114,Tablas!$A$3:$A$7,0),3))</f>
        <v>40314</v>
      </c>
      <c r="G114" t="b">
        <f t="shared" si="1"/>
        <v>1</v>
      </c>
    </row>
    <row r="115" spans="1:7" x14ac:dyDescent="0.2">
      <c r="A115" s="27" t="str">
        <f>_xlfn.CONCAT(C115,"-",MID(Datos!B115,1,2),"-",CODE(RIGHT(_xlfn.TEXTBEFORE(B115,","),2)),CODE(RIGHT(_xlfn.TEXTBEFORE(B115,","),1)))</f>
        <v>MEC-VI-8469</v>
      </c>
      <c r="B115" s="1" t="s">
        <v>121</v>
      </c>
      <c r="C115" s="1" t="s">
        <v>25</v>
      </c>
      <c r="D115" s="21">
        <v>38868</v>
      </c>
      <c r="E115" s="21">
        <v>39599</v>
      </c>
      <c r="F115" s="39">
        <f>EDATE(D115,INDEX(TablaPsicofisico,MATCH(Datos!C115,Tablas!$A$3:$A$7,0),3))</f>
        <v>39599</v>
      </c>
      <c r="G115" t="b">
        <f t="shared" si="1"/>
        <v>1</v>
      </c>
    </row>
    <row r="116" spans="1:7" x14ac:dyDescent="0.2">
      <c r="A116" s="27" t="str">
        <f>_xlfn.CONCAT(C116,"-",MID(Datos!B116,1,2),"-",CODE(RIGHT(_xlfn.TEXTBEFORE(B116,","),2)),CODE(RIGHT(_xlfn.TEXTBEFORE(B116,","),1)))</f>
        <v>MEC-VI-7465</v>
      </c>
      <c r="B116" s="1" t="s">
        <v>122</v>
      </c>
      <c r="C116" s="1" t="s">
        <v>25</v>
      </c>
      <c r="D116" s="21">
        <v>38883</v>
      </c>
      <c r="E116" s="21">
        <v>39614</v>
      </c>
      <c r="F116" s="39">
        <f>EDATE(D116,INDEX(TablaPsicofisico,MATCH(Datos!C116,Tablas!$A$3:$A$7,0),3))</f>
        <v>39614</v>
      </c>
      <c r="G116" t="b">
        <f t="shared" si="1"/>
        <v>1</v>
      </c>
    </row>
    <row r="117" spans="1:7" x14ac:dyDescent="0.2">
      <c r="A117" s="27" t="str">
        <f>_xlfn.CONCAT(C117,"-",MID(Datos!B117,1,2),"-",CODE(RIGHT(_xlfn.TEXTBEFORE(B117,","),2)),CODE(RIGHT(_xlfn.TEXTBEFORE(B117,","),1)))</f>
        <v>MEC-VI-6578</v>
      </c>
      <c r="B117" s="1" t="s">
        <v>123</v>
      </c>
      <c r="C117" s="1" t="s">
        <v>25</v>
      </c>
      <c r="D117" s="21">
        <v>39263</v>
      </c>
      <c r="E117" s="21">
        <v>39994</v>
      </c>
      <c r="F117" s="39">
        <f>EDATE(D117,INDEX(TablaPsicofisico,MATCH(Datos!C117,Tablas!$A$3:$A$7,0),3))</f>
        <v>39994</v>
      </c>
      <c r="G117" t="b">
        <f t="shared" si="1"/>
        <v>1</v>
      </c>
    </row>
    <row r="118" spans="1:7" x14ac:dyDescent="0.2">
      <c r="A118" s="27" t="str">
        <f>_xlfn.CONCAT(C118,"-",MID(Datos!B118,1,2),"-",CODE(RIGHT(_xlfn.TEXTBEFORE(B118,","),2)),CODE(RIGHT(_xlfn.TEXTBEFORE(B118,","),1)))</f>
        <v>CPI-YA-22069</v>
      </c>
      <c r="B118" s="1" t="s">
        <v>124</v>
      </c>
      <c r="C118" s="1" t="s">
        <v>23</v>
      </c>
      <c r="D118" s="21">
        <v>39264</v>
      </c>
      <c r="E118" s="21">
        <v>39630</v>
      </c>
      <c r="F118" s="39">
        <f>EDATE(D118,INDEX(TablaPsicofisico,MATCH(Datos!C118,Tablas!$A$3:$A$7,0),3))</f>
        <v>39630</v>
      </c>
      <c r="G118" t="b">
        <f t="shared" si="1"/>
        <v>1</v>
      </c>
    </row>
  </sheetData>
  <phoneticPr fontId="4" type="noConversion"/>
  <conditionalFormatting sqref="A3:F118">
    <cfRule type="expression" dxfId="0" priority="1">
      <formula>$J$1=$C3</formula>
    </cfRule>
  </conditionalFormatting>
  <pageMargins left="0.75" right="0.75" top="1" bottom="1" header="0" footer="0"/>
  <pageSetup orientation="portrait" horizontalDpi="4294967293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DFECFB-A2BD-49FD-AB1F-1503D9ABD86E}">
          <x14:formula1>
            <xm:f>Tablas!$A$3:$A$7</xm:f>
          </x14:formula1>
          <xm:sqref>J1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00B050"/>
  </sheetPr>
  <dimension ref="A1:C7"/>
  <sheetViews>
    <sheetView workbookViewId="0">
      <selection activeCell="D11" sqref="D11"/>
    </sheetView>
  </sheetViews>
  <sheetFormatPr baseColWidth="10" defaultRowHeight="12.75" x14ac:dyDescent="0.2"/>
  <cols>
    <col min="1" max="1" width="12.85546875" customWidth="1"/>
    <col min="2" max="2" width="28.85546875" bestFit="1" customWidth="1"/>
  </cols>
  <sheetData>
    <row r="1" spans="1:3" ht="28.5" customHeight="1" x14ac:dyDescent="0.2">
      <c r="A1" s="41" t="s">
        <v>32</v>
      </c>
      <c r="B1" s="41"/>
      <c r="C1" s="41"/>
    </row>
    <row r="2" spans="1:3" ht="47.25" x14ac:dyDescent="0.2">
      <c r="A2" s="24" t="s">
        <v>21</v>
      </c>
      <c r="B2" s="24" t="s">
        <v>20</v>
      </c>
      <c r="C2" s="24" t="s">
        <v>128</v>
      </c>
    </row>
    <row r="3" spans="1:3" ht="15" x14ac:dyDescent="0.2">
      <c r="A3" s="25" t="s">
        <v>22</v>
      </c>
      <c r="B3" s="26" t="s">
        <v>27</v>
      </c>
      <c r="C3" s="25">
        <v>6</v>
      </c>
    </row>
    <row r="4" spans="1:3" ht="15" x14ac:dyDescent="0.2">
      <c r="A4" s="25" t="s">
        <v>23</v>
      </c>
      <c r="B4" s="26" t="s">
        <v>28</v>
      </c>
      <c r="C4" s="25">
        <v>12</v>
      </c>
    </row>
    <row r="5" spans="1:3" ht="15" x14ac:dyDescent="0.2">
      <c r="A5" s="25" t="s">
        <v>24</v>
      </c>
      <c r="B5" s="26" t="s">
        <v>29</v>
      </c>
      <c r="C5" s="25">
        <v>12</v>
      </c>
    </row>
    <row r="6" spans="1:3" ht="15" x14ac:dyDescent="0.2">
      <c r="A6" s="25" t="s">
        <v>25</v>
      </c>
      <c r="B6" s="26" t="s">
        <v>30</v>
      </c>
      <c r="C6" s="25">
        <v>24</v>
      </c>
    </row>
    <row r="7" spans="1:3" ht="15" x14ac:dyDescent="0.2">
      <c r="A7" s="25" t="s">
        <v>26</v>
      </c>
      <c r="B7" s="26" t="s">
        <v>31</v>
      </c>
      <c r="C7" s="25">
        <v>36</v>
      </c>
    </row>
  </sheetData>
  <mergeCells count="1">
    <mergeCell ref="A1:C1"/>
  </mergeCells>
  <phoneticPr fontId="4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tabColor rgb="FFFF0000"/>
  </sheetPr>
  <dimension ref="A1:M17"/>
  <sheetViews>
    <sheetView showGridLines="0" workbookViewId="0">
      <selection activeCell="C5" sqref="C5"/>
    </sheetView>
  </sheetViews>
  <sheetFormatPr baseColWidth="10" defaultRowHeight="12.75" x14ac:dyDescent="0.2"/>
  <cols>
    <col min="2" max="2" width="20.42578125" bestFit="1" customWidth="1"/>
    <col min="3" max="3" width="13.7109375" customWidth="1"/>
    <col min="4" max="4" width="15.5703125" customWidth="1"/>
  </cols>
  <sheetData>
    <row r="1" spans="1:13" ht="22.5" customHeight="1" x14ac:dyDescent="0.2"/>
    <row r="2" spans="1:13" ht="16.5" thickBot="1" x14ac:dyDescent="0.3">
      <c r="B2" s="18" t="s">
        <v>143</v>
      </c>
      <c r="G2" s="18" t="s">
        <v>144</v>
      </c>
    </row>
    <row r="3" spans="1:13" ht="23.25" customHeight="1" x14ac:dyDescent="0.2">
      <c r="B3" s="42" t="s">
        <v>133</v>
      </c>
      <c r="C3" s="42"/>
      <c r="D3" s="42"/>
      <c r="G3" s="10"/>
      <c r="H3" s="11"/>
      <c r="I3" s="11"/>
      <c r="J3" s="11"/>
      <c r="K3" s="11"/>
      <c r="L3" s="11"/>
      <c r="M3" s="12"/>
    </row>
    <row r="4" spans="1:13" ht="38.25" x14ac:dyDescent="0.2">
      <c r="B4" s="4" t="s">
        <v>138</v>
      </c>
      <c r="C4" s="4" t="s">
        <v>134</v>
      </c>
      <c r="D4" s="4" t="s">
        <v>135</v>
      </c>
      <c r="G4" s="13"/>
      <c r="M4" s="14"/>
    </row>
    <row r="5" spans="1:13" ht="23.25" customHeight="1" x14ac:dyDescent="0.2">
      <c r="B5" s="6">
        <f>COUNTIFS(categorias,Consulta!C5,Datos!G3:G118,"VERDADERO")</f>
        <v>42</v>
      </c>
      <c r="C5" s="19" t="s">
        <v>24</v>
      </c>
      <c r="D5" s="40">
        <f>B5*100/COUNTIF(categorias,Consulta!C5)/100</f>
        <v>1</v>
      </c>
      <c r="G5" s="13"/>
      <c r="M5" s="14"/>
    </row>
    <row r="6" spans="1:13" x14ac:dyDescent="0.2">
      <c r="G6" s="13"/>
      <c r="M6" s="14"/>
    </row>
    <row r="7" spans="1:13" x14ac:dyDescent="0.2">
      <c r="G7" s="13"/>
      <c r="M7" s="14"/>
    </row>
    <row r="8" spans="1:13" ht="15.75" x14ac:dyDescent="0.25">
      <c r="B8" s="18" t="s">
        <v>136</v>
      </c>
      <c r="G8" s="13"/>
      <c r="M8" s="14"/>
    </row>
    <row r="9" spans="1:13" x14ac:dyDescent="0.2">
      <c r="B9" s="42" t="s">
        <v>139</v>
      </c>
      <c r="C9" s="42"/>
      <c r="D9" s="42"/>
      <c r="G9" s="13"/>
      <c r="M9" s="14"/>
    </row>
    <row r="10" spans="1:13" ht="25.5" x14ac:dyDescent="0.2">
      <c r="B10" s="8" t="s">
        <v>140</v>
      </c>
      <c r="C10" s="8" t="s">
        <v>141</v>
      </c>
      <c r="D10" s="8" t="s">
        <v>142</v>
      </c>
      <c r="G10" s="13"/>
      <c r="M10" s="14"/>
    </row>
    <row r="11" spans="1:13" x14ac:dyDescent="0.2">
      <c r="B11" s="2">
        <f>SUM(COUNTIF(categorias,Tablas!A3),COUNTIF(categorias,Tablas!A4),COUNTIF(categorias,Tablas!A5))</f>
        <v>84</v>
      </c>
      <c r="C11" s="2">
        <f>SUM(COUNTIF(categorias,Tablas!A6),COUNTIF(categorias,Tablas!A7))</f>
        <v>32</v>
      </c>
      <c r="D11" s="1">
        <f>SUM(B11,C11)</f>
        <v>116</v>
      </c>
      <c r="G11" s="13"/>
      <c r="M11" s="14"/>
    </row>
    <row r="12" spans="1:13" x14ac:dyDescent="0.2">
      <c r="B12" s="9"/>
      <c r="C12" s="9"/>
      <c r="G12" s="13"/>
      <c r="M12" s="14"/>
    </row>
    <row r="13" spans="1:13" ht="15.75" x14ac:dyDescent="0.25">
      <c r="A13" s="18" t="s">
        <v>149</v>
      </c>
      <c r="B13" s="43" t="str">
        <f>IF(B11&gt;C11,"Personal de Vuelo","Personal de Tierra")</f>
        <v>Personal de Vuelo</v>
      </c>
      <c r="C13" s="44"/>
      <c r="D13" s="45"/>
      <c r="G13" s="13"/>
      <c r="M13" s="14"/>
    </row>
    <row r="14" spans="1:13" x14ac:dyDescent="0.2">
      <c r="G14" s="13"/>
      <c r="M14" s="14"/>
    </row>
    <row r="15" spans="1:13" x14ac:dyDescent="0.2">
      <c r="G15" s="13"/>
      <c r="M15" s="14"/>
    </row>
    <row r="16" spans="1:13" x14ac:dyDescent="0.2">
      <c r="G16" s="13"/>
      <c r="M16" s="14"/>
    </row>
    <row r="17" spans="7:13" ht="13.5" thickBot="1" x14ac:dyDescent="0.25">
      <c r="G17" s="15"/>
      <c r="H17" s="16"/>
      <c r="I17" s="16"/>
      <c r="J17" s="16"/>
      <c r="K17" s="16"/>
      <c r="L17" s="16"/>
      <c r="M17" s="17"/>
    </row>
  </sheetData>
  <mergeCells count="3">
    <mergeCell ref="B3:D3"/>
    <mergeCell ref="B9:D9"/>
    <mergeCell ref="B13:D13"/>
  </mergeCells>
  <phoneticPr fontId="4" type="noConversion"/>
  <pageMargins left="0.75" right="0.75" top="1" bottom="1" header="0" footer="0"/>
  <pageSetup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3C1365-4094-4F78-9962-CB98BD24409C}">
          <x14:formula1>
            <xm:f>Tablas!$A$3:$A$7</xm:f>
          </x14:formula1>
          <xm:sqref>C5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dcd687b3-ff2a-4cef-8a8e-ae79212dfc5f" xsi:nil="true"/>
    <Templates xmlns="dcd687b3-ff2a-4cef-8a8e-ae79212dfc5f" xsi:nil="true"/>
    <NotebookType xmlns="dcd687b3-ff2a-4cef-8a8e-ae79212dfc5f" xsi:nil="true"/>
    <CultureName xmlns="dcd687b3-ff2a-4cef-8a8e-ae79212dfc5f" xsi:nil="true"/>
    <TeamsChannelId xmlns="dcd687b3-ff2a-4cef-8a8e-ae79212dfc5f" xsi:nil="true"/>
    <_activity xmlns="dcd687b3-ff2a-4cef-8a8e-ae79212dfc5f" xsi:nil="true"/>
    <Owner xmlns="dcd687b3-ff2a-4cef-8a8e-ae79212dfc5f">
      <UserInfo>
        <DisplayName/>
        <AccountId xsi:nil="true"/>
        <AccountType/>
      </UserInfo>
    </Owner>
    <Students xmlns="dcd687b3-ff2a-4cef-8a8e-ae79212dfc5f">
      <UserInfo>
        <DisplayName/>
        <AccountId xsi:nil="true"/>
        <AccountType/>
      </UserInfo>
    </Students>
    <Student_Groups xmlns="dcd687b3-ff2a-4cef-8a8e-ae79212dfc5f">
      <UserInfo>
        <DisplayName/>
        <AccountId xsi:nil="true"/>
        <AccountType/>
      </UserInfo>
    </Student_Groups>
    <Distribution_Groups xmlns="dcd687b3-ff2a-4cef-8a8e-ae79212dfc5f" xsi:nil="true"/>
    <AppVersion xmlns="dcd687b3-ff2a-4cef-8a8e-ae79212dfc5f" xsi:nil="true"/>
    <Invited_Teachers xmlns="dcd687b3-ff2a-4cef-8a8e-ae79212dfc5f" xsi:nil="true"/>
    <LMS_Mappings xmlns="dcd687b3-ff2a-4cef-8a8e-ae79212dfc5f" xsi:nil="true"/>
    <IsNotebookLocked xmlns="dcd687b3-ff2a-4cef-8a8e-ae79212dfc5f" xsi:nil="true"/>
    <DefaultSectionNames xmlns="dcd687b3-ff2a-4cef-8a8e-ae79212dfc5f" xsi:nil="true"/>
    <Math_Settings xmlns="dcd687b3-ff2a-4cef-8a8e-ae79212dfc5f" xsi:nil="true"/>
    <Invited_Students xmlns="dcd687b3-ff2a-4cef-8a8e-ae79212dfc5f" xsi:nil="true"/>
    <Self_Registration_Enabled xmlns="dcd687b3-ff2a-4cef-8a8e-ae79212dfc5f" xsi:nil="true"/>
    <Has_Teacher_Only_SectionGroup xmlns="dcd687b3-ff2a-4cef-8a8e-ae79212dfc5f" xsi:nil="true"/>
    <FolderType xmlns="dcd687b3-ff2a-4cef-8a8e-ae79212dfc5f" xsi:nil="true"/>
    <Is_Collaboration_Space_Locked xmlns="dcd687b3-ff2a-4cef-8a8e-ae79212dfc5f" xsi:nil="true"/>
    <Teachers xmlns="dcd687b3-ff2a-4cef-8a8e-ae79212dfc5f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FD52A83EA6F42B24A8CC4AC0D895F" ma:contentTypeVersion="39" ma:contentTypeDescription="Crear nuevo documento." ma:contentTypeScope="" ma:versionID="e96cc3eb67aa646f1bb5d364219c2b04">
  <xsd:schema xmlns:xsd="http://www.w3.org/2001/XMLSchema" xmlns:xs="http://www.w3.org/2001/XMLSchema" xmlns:p="http://schemas.microsoft.com/office/2006/metadata/properties" xmlns:ns3="fa31e3e4-dd04-430e-ab11-9f2e36e54c96" xmlns:ns4="dcd687b3-ff2a-4cef-8a8e-ae79212dfc5f" targetNamespace="http://schemas.microsoft.com/office/2006/metadata/properties" ma:root="true" ma:fieldsID="576fc06f3bbf39fb940cca0bf252bac3" ns3:_="" ns4:_="">
    <xsd:import namespace="fa31e3e4-dd04-430e-ab11-9f2e36e54c96"/>
    <xsd:import namespace="dcd687b3-ff2a-4cef-8a8e-ae79212dfc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Teams_Channel_Section_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1e3e4-dd04-430e-ab11-9f2e36e54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687b3-ff2a-4cef-8a8e-ae79212df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7" nillable="true" ma:displayName="Is Collaboration Space Locked" ma:internalName="Is_Collaboration_Space_Locked">
      <xsd:simpleType>
        <xsd:restriction base="dms:Boolean"/>
      </xsd:simpleType>
    </xsd:element>
    <xsd:element name="TeamsChannelId" ma:index="28" nillable="true" ma:displayName="Teams Channel Id" ma:internalName="TeamsChannelId">
      <xsd:simpleType>
        <xsd:restriction base="dms:Text"/>
      </xsd:simple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E76F9-391C-4146-BE0F-B28C8F65FE2B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dcd687b3-ff2a-4cef-8a8e-ae79212dfc5f"/>
    <ds:schemaRef ds:uri="http://schemas.microsoft.com/office/2006/metadata/properties"/>
    <ds:schemaRef ds:uri="http://purl.org/dc/terms/"/>
    <ds:schemaRef ds:uri="http://purl.org/dc/elements/1.1/"/>
    <ds:schemaRef ds:uri="fa31e3e4-dd04-430e-ab11-9f2e36e54c9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4EEFF9-78A3-47A5-8FFD-968C78747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1e3e4-dd04-430e-ab11-9f2e36e54c96"/>
    <ds:schemaRef ds:uri="dcd687b3-ff2a-4cef-8a8e-ae79212df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81861-EE3A-4910-A589-2FA70CC23F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Menu de Consulta</vt:lpstr>
      <vt:lpstr>Datos</vt:lpstr>
      <vt:lpstr>Tablas</vt:lpstr>
      <vt:lpstr>Consulta</vt:lpstr>
      <vt:lpstr>'Menu de Consulta'!Área_de_impresión</vt:lpstr>
      <vt:lpstr>categorias</vt:lpstr>
      <vt:lpstr>TablaPsicofisico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Behringer</dc:creator>
  <cp:lastModifiedBy>Damian Agustin Baluja</cp:lastModifiedBy>
  <dcterms:created xsi:type="dcterms:W3CDTF">2008-04-02T18:17:00Z</dcterms:created>
  <dcterms:modified xsi:type="dcterms:W3CDTF">2024-10-27T21:47:06Z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0x010100674FD52A83EA6F42B24A8CC4AC0D895F</vt:lpwstr>
  </property>
</Properties>
</file>