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10-14-2024\"/>
    </mc:Choice>
  </mc:AlternateContent>
  <xr:revisionPtr revIDLastSave="0" documentId="13_ncr:1_{F84F23EA-F0DA-40CF-85C6-9D10F5399CCF}" xr6:coauthVersionLast="47" xr6:coauthVersionMax="47" xr10:uidLastSave="{00000000-0000-0000-0000-000000000000}"/>
  <bookViews>
    <workbookView xWindow="-120" yWindow="-120" windowWidth="29040" windowHeight="15720" xr2:uid="{1CD1C254-9D54-4D75-8705-456D2FA79847}"/>
  </bookViews>
  <sheets>
    <sheet name="presentacion" sheetId="3" r:id="rId1"/>
    <sheet name="resultados" sheetId="2" r:id="rId2"/>
    <sheet name="Equipos" sheetId="1" r:id="rId3"/>
    <sheet name="resumen" sheetId="4" r:id="rId4"/>
  </sheets>
  <definedNames>
    <definedName name="_xlnm._FilterDatabase" localSheetId="2" hidden="1">Equipos!$C$1:$J$27</definedName>
    <definedName name="_xlnm._FilterDatabase" localSheetId="1" hidden="1">resultados!$A$1:$G$145</definedName>
    <definedName name="Equipo_local">resultados!$B$2:$B$1048576</definedName>
    <definedName name="Equipo_visitante">resultados!$F$2:$F$1048576</definedName>
    <definedName name="Goles_local">resultados!$C$2:$C$1048576</definedName>
    <definedName name="Goles_visitante">resultados!$E$2:$E$1048576</definedName>
    <definedName name="Jornada">resultados!$A$2:$A$1048576</definedName>
    <definedName name="Resultado_Final">resultados!$G$2:$G$1048576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2" l="1"/>
  <c r="J19" i="2"/>
  <c r="J18" i="2"/>
  <c r="J16" i="2"/>
  <c r="J17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G12" i="1"/>
  <c r="G13" i="1"/>
  <c r="G14" i="1"/>
  <c r="G15" i="1"/>
  <c r="I15" i="1" s="1"/>
  <c r="G16" i="1"/>
  <c r="I16" i="1" s="1"/>
  <c r="G17" i="1"/>
  <c r="I17" i="1" s="1"/>
  <c r="G18" i="1"/>
  <c r="G19" i="1"/>
  <c r="I19" i="1" s="1"/>
  <c r="G20" i="1"/>
  <c r="I20" i="1" s="1"/>
  <c r="G21" i="1"/>
  <c r="I21" i="1" s="1"/>
  <c r="G22" i="1"/>
  <c r="I22" i="1" s="1"/>
  <c r="G23" i="1"/>
  <c r="G24" i="1"/>
  <c r="G25" i="1"/>
  <c r="G26" i="1"/>
  <c r="G27" i="1"/>
  <c r="I27" i="1" s="1"/>
  <c r="G2" i="1"/>
  <c r="I2" i="1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E20" i="1" s="1"/>
  <c r="G19" i="2"/>
  <c r="G20" i="2"/>
  <c r="G21" i="2"/>
  <c r="G22" i="2"/>
  <c r="G23" i="2"/>
  <c r="G24" i="2"/>
  <c r="G25" i="2"/>
  <c r="G26" i="2"/>
  <c r="E3" i="1" s="1"/>
  <c r="G27" i="2"/>
  <c r="G28" i="2"/>
  <c r="G29" i="2"/>
  <c r="G30" i="2"/>
  <c r="D10" i="1" s="1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3" i="2"/>
  <c r="E21" i="1" s="1"/>
  <c r="G2" i="2"/>
  <c r="D17" i="1" s="1"/>
  <c r="J11" i="2"/>
  <c r="J12" i="2"/>
  <c r="J13" i="2" s="1"/>
  <c r="L2" i="1"/>
  <c r="I23" i="1" l="1"/>
  <c r="I11" i="1"/>
  <c r="I26" i="1"/>
  <c r="I14" i="1"/>
  <c r="I24" i="1"/>
  <c r="I12" i="1"/>
  <c r="I25" i="1"/>
  <c r="I13" i="1"/>
  <c r="I18" i="1"/>
  <c r="E14" i="1"/>
  <c r="D25" i="1"/>
  <c r="D6" i="1"/>
  <c r="E16" i="1"/>
  <c r="E5" i="1"/>
  <c r="E24" i="1"/>
  <c r="E8" i="1"/>
  <c r="D11" i="1"/>
  <c r="D27" i="1"/>
  <c r="E7" i="1"/>
  <c r="E19" i="1"/>
  <c r="D12" i="1"/>
  <c r="E22" i="1"/>
  <c r="D15" i="1"/>
  <c r="D18" i="1"/>
  <c r="D2" i="1"/>
  <c r="E6" i="1"/>
  <c r="D24" i="1"/>
  <c r="J24" i="1" s="1"/>
  <c r="D16" i="1"/>
  <c r="D9" i="1"/>
  <c r="D6" i="4" s="1"/>
  <c r="D14" i="1"/>
  <c r="E23" i="1"/>
  <c r="D8" i="1"/>
  <c r="D13" i="1"/>
  <c r="D26" i="1"/>
  <c r="E18" i="1"/>
  <c r="E4" i="1"/>
  <c r="D23" i="1"/>
  <c r="D7" i="1"/>
  <c r="J7" i="1" s="1"/>
  <c r="E17" i="1"/>
  <c r="F17" i="1" s="1"/>
  <c r="D21" i="1"/>
  <c r="J21" i="1" s="1"/>
  <c r="D5" i="1"/>
  <c r="J5" i="1" s="1"/>
  <c r="E15" i="1"/>
  <c r="D20" i="1"/>
  <c r="J20" i="1" s="1"/>
  <c r="D4" i="1"/>
  <c r="D19" i="1"/>
  <c r="J19" i="1" s="1"/>
  <c r="D3" i="1"/>
  <c r="J3" i="1" s="1"/>
  <c r="E13" i="1"/>
  <c r="D22" i="1"/>
  <c r="J22" i="1" s="1"/>
  <c r="E2" i="1"/>
  <c r="E12" i="1"/>
  <c r="E27" i="1"/>
  <c r="E11" i="1"/>
  <c r="E26" i="1"/>
  <c r="E10" i="1"/>
  <c r="F10" i="1" s="1"/>
  <c r="E25" i="1"/>
  <c r="E9" i="1"/>
  <c r="F25" i="1" l="1"/>
  <c r="J14" i="1"/>
  <c r="J16" i="1"/>
  <c r="J8" i="1"/>
  <c r="J4" i="1"/>
  <c r="J23" i="1"/>
  <c r="J15" i="1"/>
  <c r="J12" i="1"/>
  <c r="J26" i="1"/>
  <c r="J27" i="1"/>
  <c r="J13" i="1"/>
  <c r="J11" i="1"/>
  <c r="J9" i="1"/>
  <c r="E6" i="4" s="1"/>
  <c r="J6" i="1"/>
  <c r="J25" i="1"/>
  <c r="J2" i="1"/>
  <c r="J17" i="1"/>
  <c r="J18" i="1"/>
  <c r="J10" i="1"/>
  <c r="F26" i="1"/>
  <c r="C26" i="1" s="1"/>
  <c r="F27" i="1"/>
  <c r="C27" i="1" s="1"/>
  <c r="F13" i="1"/>
  <c r="C13" i="1" s="1"/>
  <c r="F11" i="1"/>
  <c r="C11" i="1" s="1"/>
  <c r="F22" i="1"/>
  <c r="C22" i="1" s="1"/>
  <c r="F8" i="1"/>
  <c r="C8" i="1" s="1"/>
  <c r="F3" i="1"/>
  <c r="C3" i="1" s="1"/>
  <c r="F14" i="1"/>
  <c r="C14" i="1" s="1"/>
  <c r="F9" i="1"/>
  <c r="C9" i="1" s="1"/>
  <c r="C6" i="4" s="1"/>
  <c r="F4" i="1"/>
  <c r="C4" i="1" s="1"/>
  <c r="F16" i="1"/>
  <c r="C16" i="1" s="1"/>
  <c r="C25" i="1"/>
  <c r="F20" i="1"/>
  <c r="C20" i="1" s="1"/>
  <c r="F24" i="1"/>
  <c r="C24" i="1" s="1"/>
  <c r="C10" i="1"/>
  <c r="F6" i="1"/>
  <c r="C6" i="1" s="1"/>
  <c r="F19" i="1"/>
  <c r="C19" i="1" s="1"/>
  <c r="F5" i="1"/>
  <c r="C5" i="1" s="1"/>
  <c r="F2" i="1"/>
  <c r="C2" i="1" s="1"/>
  <c r="C17" i="1"/>
  <c r="F21" i="1"/>
  <c r="C21" i="1" s="1"/>
  <c r="F18" i="1"/>
  <c r="C18" i="1" s="1"/>
  <c r="F15" i="1"/>
  <c r="C15" i="1" s="1"/>
  <c r="F7" i="1"/>
  <c r="C7" i="1" s="1"/>
  <c r="F23" i="1"/>
  <c r="C23" i="1" s="1"/>
  <c r="F12" i="1"/>
  <c r="C12" i="1" s="1"/>
  <c r="K6" i="1" l="1"/>
  <c r="K9" i="1"/>
  <c r="K16" i="1"/>
  <c r="K19" i="1"/>
  <c r="K14" i="1"/>
  <c r="K3" i="1"/>
  <c r="K10" i="1"/>
  <c r="K8" i="1"/>
  <c r="K18" i="1"/>
  <c r="K22" i="1"/>
  <c r="K21" i="1"/>
  <c r="K11" i="1"/>
  <c r="K13" i="1"/>
  <c r="K2" i="1"/>
  <c r="K27" i="1"/>
  <c r="K26" i="1"/>
  <c r="K17" i="1"/>
  <c r="K12" i="1"/>
  <c r="K25" i="1"/>
  <c r="K23" i="1"/>
  <c r="K5" i="1"/>
  <c r="K24" i="1"/>
  <c r="K7" i="1"/>
  <c r="K4" i="1"/>
  <c r="K20" i="1"/>
  <c r="K15" i="1"/>
</calcChain>
</file>

<file path=xl/sharedStrings.xml><?xml version="1.0" encoding="utf-8"?>
<sst xmlns="http://schemas.openxmlformats.org/spreadsheetml/2006/main" count="477" uniqueCount="49">
  <si>
    <t>Jornada -  Fecha</t>
  </si>
  <si>
    <t>Equipo local</t>
  </si>
  <si>
    <t>Goles
local</t>
  </si>
  <si>
    <t>Goles
visitante</t>
  </si>
  <si>
    <t>Equipo visitante</t>
  </si>
  <si>
    <t>Resultado final</t>
  </si>
  <si>
    <t>lista desplegable de Equipos</t>
  </si>
  <si>
    <t>Unión</t>
  </si>
  <si>
    <t>-</t>
  </si>
  <si>
    <t>Boca Jrs.</t>
  </si>
  <si>
    <t>Defensa</t>
  </si>
  <si>
    <t>Sarmiento</t>
  </si>
  <si>
    <t>Estudiantes</t>
  </si>
  <si>
    <t>Aldosivi</t>
  </si>
  <si>
    <t>Patronato</t>
  </si>
  <si>
    <t>Lanús</t>
  </si>
  <si>
    <t>At. Tucumán</t>
  </si>
  <si>
    <t>No jugaron</t>
  </si>
  <si>
    <t>Newell's</t>
  </si>
  <si>
    <t>Talleres</t>
  </si>
  <si>
    <t>Local</t>
  </si>
  <si>
    <t>Gimnasia LP</t>
  </si>
  <si>
    <t>Platense</t>
  </si>
  <si>
    <t>Empate</t>
  </si>
  <si>
    <t>Vélez</t>
  </si>
  <si>
    <t>Racing</t>
  </si>
  <si>
    <t>Visitante</t>
  </si>
  <si>
    <t>Huracán</t>
  </si>
  <si>
    <t>Arsenal</t>
  </si>
  <si>
    <t>San Lorenzo</t>
  </si>
  <si>
    <t>River</t>
  </si>
  <si>
    <t>Colón</t>
  </si>
  <si>
    <t>Independiente</t>
  </si>
  <si>
    <t>Argentinos Jrs.</t>
  </si>
  <si>
    <t>Central Córdoba</t>
  </si>
  <si>
    <t>Banfield</t>
  </si>
  <si>
    <t>Godoy Cruz</t>
  </si>
  <si>
    <t>Central</t>
  </si>
  <si>
    <t>Equipo</t>
  </si>
  <si>
    <t>Partidos
jugados</t>
  </si>
  <si>
    <t>Partidos
ganados</t>
  </si>
  <si>
    <t>Partidos
empatados</t>
  </si>
  <si>
    <t>Partidos
perdidos</t>
  </si>
  <si>
    <t>Goles
a favor</t>
  </si>
  <si>
    <t>Goles
en contra</t>
  </si>
  <si>
    <t>Diferencia
de goles</t>
  </si>
  <si>
    <t>Puntos</t>
  </si>
  <si>
    <t>puesto</t>
  </si>
  <si>
    <t>textos en Resultado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</si>
</sst>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4" borderId="0" xfId="0" applyFill="1"/>
    <xf numFmtId="0" fontId="0" fillId="0" borderId="4" xfId="0" applyBorder="1" applyAlignment="1">
      <alignment horizontal="center" vertical="center"/>
    </xf>
    <xf numFmtId="0" fontId="0" fillId="2" borderId="4" xfId="0" applyFill="1" applyBorder="1"/>
    <xf numFmtId="0" fontId="1" fillId="0" borderId="0" xfId="0" applyFont="1" applyAlignment="1">
      <alignment horizontal="center"/>
    </xf>
    <xf numFmtId="0" fontId="0" fillId="5" borderId="5" xfId="0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 wrapText="1"/>
    </xf>
    <xf numFmtId="1" fontId="1" fillId="3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17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26" Type="http://schemas.openxmlformats.org/officeDocument/2006/relationships/image" Target="../media/image25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5" Type="http://schemas.openxmlformats.org/officeDocument/2006/relationships/image" Target="../media/image24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29" Type="http://schemas.openxmlformats.org/officeDocument/2006/relationships/hyperlink" Target="#Equipos!G2"/><Relationship Id="rId1" Type="http://schemas.openxmlformats.org/officeDocument/2006/relationships/hyperlink" Target="#resultados!G2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24" Type="http://schemas.openxmlformats.org/officeDocument/2006/relationships/image" Target="../media/image23.png"/><Relationship Id="rId32" Type="http://schemas.openxmlformats.org/officeDocument/2006/relationships/hyperlink" Target="#Equipos!K2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23" Type="http://schemas.openxmlformats.org/officeDocument/2006/relationships/image" Target="../media/image22.png"/><Relationship Id="rId28" Type="http://schemas.openxmlformats.org/officeDocument/2006/relationships/hyperlink" Target="#Equipos!C2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31" Type="http://schemas.openxmlformats.org/officeDocument/2006/relationships/hyperlink" Target="#resumen!D2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Relationship Id="rId22" Type="http://schemas.openxmlformats.org/officeDocument/2006/relationships/image" Target="../media/image21.png"/><Relationship Id="rId27" Type="http://schemas.openxmlformats.org/officeDocument/2006/relationships/hyperlink" Target="#Equipos!D2"/><Relationship Id="rId30" Type="http://schemas.openxmlformats.org/officeDocument/2006/relationships/hyperlink" Target="#resultados!J2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presentacion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presentacion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presentacio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3266</xdr:colOff>
      <xdr:row>3</xdr:row>
      <xdr:rowOff>21771</xdr:rowOff>
    </xdr:from>
    <xdr:to>
      <xdr:col>12</xdr:col>
      <xdr:colOff>315686</xdr:colOff>
      <xdr:row>21</xdr:row>
      <xdr:rowOff>75111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D835F4-6294-40D4-8CFB-141FF28A4263}"/>
            </a:ext>
          </a:extLst>
        </xdr:cNvPr>
        <xdr:cNvSpPr/>
      </xdr:nvSpPr>
      <xdr:spPr>
        <a:xfrm>
          <a:off x="3266" y="576942"/>
          <a:ext cx="9848306" cy="3384369"/>
        </a:xfrm>
        <a:prstGeom prst="roundRect">
          <a:avLst>
            <a:gd name="adj" fmla="val 50000"/>
          </a:avLst>
        </a:prstGeom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/>
            <a:t>La</a:t>
          </a:r>
          <a:r>
            <a:rPr lang="es-AR" sz="1400" baseline="0"/>
            <a:t> siguiente Liga Argentina de Futbol, esta representada en este caso por 26 equipos de Primera Division.</a:t>
          </a:r>
          <a:br>
            <a:rPr lang="es-AR" sz="1400" baseline="0"/>
          </a:br>
          <a:r>
            <a:rPr lang="es-AR" sz="1400" baseline="0"/>
            <a:t>Planteamos en la hoja de resultados 10 jornadas o Fechas deportivas con sus respectivos resultados.</a:t>
          </a:r>
        </a:p>
        <a:p>
          <a:pPr algn="l"/>
          <a:r>
            <a:rPr lang="es-AR" sz="1400" b="1" baseline="0"/>
            <a:t>Punto 1) </a:t>
          </a:r>
          <a:br>
            <a:rPr lang="es-AR" sz="1400" baseline="0"/>
          </a:br>
          <a:r>
            <a:rPr lang="es-AR" sz="1400" baseline="0"/>
            <a:t>En los siguientes enfrentamientos, puede suceder que el resultado </a:t>
          </a:r>
          <a:r>
            <a:rPr lang="es-AR" sz="1400" baseline="0">
              <a:solidFill>
                <a:schemeClr val="lt1"/>
              </a:solidFill>
              <a:latin typeface="+mn-lt"/>
              <a:ea typeface="+mn-ea"/>
              <a:cs typeface="+mn-cs"/>
            </a:rPr>
            <a:t>sea del </a:t>
          </a:r>
          <a:r>
            <a:rPr lang="es-AR" sz="1800" b="1" baseline="0"/>
            <a:t>Local, Empate, Visitante o No jugaron </a:t>
          </a:r>
          <a:endParaRPr lang="es-AR" sz="1400" b="1" baseline="0"/>
        </a:p>
        <a:p>
          <a:pPr algn="l"/>
          <a:r>
            <a:rPr lang="es-AR" sz="1400" baseline="0"/>
            <a:t>Esto se tendra que ver reflejado en la </a:t>
          </a:r>
          <a:r>
            <a:rPr lang="es-AR" sz="1400" b="1" baseline="0">
              <a:solidFill>
                <a:srgbClr val="FFFF00"/>
              </a:solidFill>
            </a:rPr>
            <a:t>celda</a:t>
          </a:r>
          <a:r>
            <a:rPr lang="es-AR" sz="1400" baseline="0">
              <a:solidFill>
                <a:srgbClr val="FFFF00"/>
              </a:solidFill>
            </a:rPr>
            <a:t> </a:t>
          </a:r>
          <a:r>
            <a:rPr lang="es-AR" sz="1400" b="1" baseline="0">
              <a:solidFill>
                <a:srgbClr val="FFFF00"/>
              </a:solidFill>
            </a:rPr>
            <a:t>G</a:t>
          </a:r>
          <a:r>
            <a:rPr lang="es-AR" sz="1400" baseline="0">
              <a:solidFill>
                <a:srgbClr val="FF0000"/>
              </a:solidFill>
            </a:rPr>
            <a:t> </a:t>
          </a:r>
          <a:r>
            <a:rPr lang="es-AR" sz="1400" baseline="0"/>
            <a:t>de la hoja </a:t>
          </a:r>
          <a:r>
            <a:rPr lang="es-AR" sz="1400" b="1" baseline="0">
              <a:solidFill>
                <a:srgbClr val="FFFF00"/>
              </a:solidFill>
            </a:rPr>
            <a:t>resultados</a:t>
          </a:r>
          <a:r>
            <a:rPr lang="es-AR" sz="1400" baseline="0"/>
            <a:t>.</a:t>
          </a:r>
        </a:p>
        <a:p>
          <a:pPr algn="l"/>
          <a:r>
            <a:rPr lang="es-AR" sz="1400" baseline="0"/>
            <a:t>Ahora bien, al margen que </a:t>
          </a:r>
          <a:r>
            <a:rPr lang="es-AR" sz="1400" b="1" baseline="0">
              <a:solidFill>
                <a:srgbClr val="FFFF00"/>
              </a:solidFill>
            </a:rPr>
            <a:t>existan 10 jornadas </a:t>
          </a:r>
          <a:r>
            <a:rPr lang="es-AR" sz="1400" baseline="0"/>
            <a:t>jugadas tenemos 11 jornadas por lo que 1 de ellas no se jugo todavia,</a:t>
          </a:r>
        </a:p>
        <a:p>
          <a:pPr algn="l"/>
          <a:r>
            <a:rPr lang="es-AR" sz="1400" baseline="0"/>
            <a:t>donde debera aparecer </a:t>
          </a:r>
          <a:r>
            <a:rPr lang="es-AR" sz="1800" b="1" baseline="0">
              <a:solidFill>
                <a:srgbClr val="FFFF00"/>
              </a:solidFill>
            </a:rPr>
            <a:t>No Jugaron</a:t>
          </a:r>
          <a:r>
            <a:rPr lang="es-AR" sz="1800" b="1" baseline="0"/>
            <a:t>.</a:t>
          </a:r>
        </a:p>
        <a:p>
          <a:pPr algn="l"/>
          <a:r>
            <a:rPr lang="es-AR" sz="1400" baseline="0">
              <a:solidFill>
                <a:schemeClr val="lt1"/>
              </a:solidFill>
              <a:latin typeface="+mn-lt"/>
              <a:ea typeface="+mn-ea"/>
              <a:cs typeface="+mn-cs"/>
            </a:rPr>
            <a:t>Se pide colocar los textos que se muestran a partir de la celja J5 en la hoja resultados que sucedio con el partido </a:t>
          </a:r>
        </a:p>
      </xdr:txBody>
    </xdr:sp>
    <xdr:clientData/>
  </xdr:twoCellAnchor>
  <xdr:twoCellAnchor editAs="oneCell">
    <xdr:from>
      <xdr:col>17</xdr:col>
      <xdr:colOff>419389</xdr:colOff>
      <xdr:row>1</xdr:row>
      <xdr:rowOff>15488</xdr:rowOff>
    </xdr:from>
    <xdr:to>
      <xdr:col>17</xdr:col>
      <xdr:colOff>779389</xdr:colOff>
      <xdr:row>3</xdr:row>
      <xdr:rowOff>9920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DE99038-D34A-4DCE-A141-9359001F4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67353" y="192381"/>
          <a:ext cx="360000" cy="3450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332077</xdr:colOff>
      <xdr:row>0</xdr:row>
      <xdr:rowOff>108408</xdr:rowOff>
    </xdr:from>
    <xdr:to>
      <xdr:col>2</xdr:col>
      <xdr:colOff>695252</xdr:colOff>
      <xdr:row>2</xdr:row>
      <xdr:rowOff>96627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B872191-3C4E-4EA7-B706-DD9B61327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1391" y="108408"/>
          <a:ext cx="360000" cy="358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570027</xdr:colOff>
      <xdr:row>0</xdr:row>
      <xdr:rowOff>149582</xdr:rowOff>
    </xdr:from>
    <xdr:to>
      <xdr:col>8</xdr:col>
      <xdr:colOff>135370</xdr:colOff>
      <xdr:row>2</xdr:row>
      <xdr:rowOff>140647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EA14BFE9-218E-4083-B2AA-594EA61FF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2627" y="149582"/>
          <a:ext cx="360000" cy="364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500359</xdr:colOff>
      <xdr:row>0</xdr:row>
      <xdr:rowOff>156755</xdr:rowOff>
    </xdr:from>
    <xdr:to>
      <xdr:col>16</xdr:col>
      <xdr:colOff>68877</xdr:colOff>
      <xdr:row>2</xdr:row>
      <xdr:rowOff>143641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300A65C6-5100-40D3-9C7D-68403EF68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216" y="156755"/>
          <a:ext cx="360000" cy="36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759599</xdr:colOff>
      <xdr:row>0</xdr:row>
      <xdr:rowOff>27214</xdr:rowOff>
    </xdr:from>
    <xdr:to>
      <xdr:col>19</xdr:col>
      <xdr:colOff>321767</xdr:colOff>
      <xdr:row>2</xdr:row>
      <xdr:rowOff>120554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E011F3CC-0620-4C28-8134-441A093DF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10385" y="27214"/>
          <a:ext cx="364989" cy="447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256328</xdr:colOff>
      <xdr:row>0</xdr:row>
      <xdr:rowOff>123460</xdr:rowOff>
    </xdr:from>
    <xdr:to>
      <xdr:col>4</xdr:col>
      <xdr:colOff>619503</xdr:colOff>
      <xdr:row>2</xdr:row>
      <xdr:rowOff>111812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5B1516D1-7207-476C-9C8C-6532DA55D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4957" y="123460"/>
          <a:ext cx="360000" cy="358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298012</xdr:colOff>
      <xdr:row>0</xdr:row>
      <xdr:rowOff>123393</xdr:rowOff>
    </xdr:from>
    <xdr:to>
      <xdr:col>1</xdr:col>
      <xdr:colOff>657014</xdr:colOff>
      <xdr:row>2</xdr:row>
      <xdr:rowOff>107093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74C5AA31-2DC0-45D3-B803-68FB48D2E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669" y="123393"/>
          <a:ext cx="362177" cy="35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28878</xdr:colOff>
      <xdr:row>0</xdr:row>
      <xdr:rowOff>173788</xdr:rowOff>
    </xdr:from>
    <xdr:to>
      <xdr:col>14</xdr:col>
      <xdr:colOff>392053</xdr:colOff>
      <xdr:row>2</xdr:row>
      <xdr:rowOff>158803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D4FA7EF9-78CA-48CB-8DB9-A136552EA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4078" y="173788"/>
          <a:ext cx="360000" cy="358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158933</xdr:colOff>
      <xdr:row>0</xdr:row>
      <xdr:rowOff>149519</xdr:rowOff>
    </xdr:from>
    <xdr:to>
      <xdr:col>5</xdr:col>
      <xdr:colOff>522108</xdr:colOff>
      <xdr:row>2</xdr:row>
      <xdr:rowOff>143042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AAB884F1-B21A-4829-8662-2AF3C02C8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2219" y="149519"/>
          <a:ext cx="360000" cy="360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88560</xdr:colOff>
      <xdr:row>0</xdr:row>
      <xdr:rowOff>163286</xdr:rowOff>
    </xdr:from>
    <xdr:to>
      <xdr:col>6</xdr:col>
      <xdr:colOff>447562</xdr:colOff>
      <xdr:row>2</xdr:row>
      <xdr:rowOff>154860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8B3CD4CC-16CF-4840-85F2-BB2ABA5F5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6503" y="163286"/>
          <a:ext cx="362177" cy="361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144801</xdr:colOff>
      <xdr:row>0</xdr:row>
      <xdr:rowOff>130212</xdr:rowOff>
    </xdr:from>
    <xdr:to>
      <xdr:col>18</xdr:col>
      <xdr:colOff>504801</xdr:colOff>
      <xdr:row>2</xdr:row>
      <xdr:rowOff>125709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B276AA38-07EE-4C13-991F-AFF91399D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95587" y="130212"/>
          <a:ext cx="360000" cy="349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60576</xdr:colOff>
      <xdr:row>0</xdr:row>
      <xdr:rowOff>150222</xdr:rowOff>
    </xdr:from>
    <xdr:to>
      <xdr:col>12</xdr:col>
      <xdr:colOff>420576</xdr:colOff>
      <xdr:row>2</xdr:row>
      <xdr:rowOff>141748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60A541D9-10D3-4955-A56F-D59127860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6462" y="150222"/>
          <a:ext cx="360000" cy="358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397906</xdr:colOff>
      <xdr:row>0</xdr:row>
      <xdr:rowOff>167065</xdr:rowOff>
    </xdr:from>
    <xdr:to>
      <xdr:col>8</xdr:col>
      <xdr:colOff>754731</xdr:colOff>
      <xdr:row>2</xdr:row>
      <xdr:rowOff>162350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5D15AE1-EFD2-4DD9-B814-235E1FEAD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5163" y="167065"/>
          <a:ext cx="360000" cy="362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642298</xdr:colOff>
      <xdr:row>0</xdr:row>
      <xdr:rowOff>139468</xdr:rowOff>
    </xdr:from>
    <xdr:to>
      <xdr:col>10</xdr:col>
      <xdr:colOff>209818</xdr:colOff>
      <xdr:row>2</xdr:row>
      <xdr:rowOff>124402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318BC077-0345-4E24-8C9F-3192623D8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4212" y="139468"/>
          <a:ext cx="362177" cy="358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295259</xdr:colOff>
      <xdr:row>0</xdr:row>
      <xdr:rowOff>129476</xdr:rowOff>
    </xdr:from>
    <xdr:to>
      <xdr:col>0</xdr:col>
      <xdr:colOff>658434</xdr:colOff>
      <xdr:row>2</xdr:row>
      <xdr:rowOff>125272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51A1D485-4BE5-4F3A-B85A-F057F7E54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59" y="129476"/>
          <a:ext cx="360000" cy="362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291095</xdr:colOff>
      <xdr:row>0</xdr:row>
      <xdr:rowOff>133892</xdr:rowOff>
    </xdr:from>
    <xdr:to>
      <xdr:col>13</xdr:col>
      <xdr:colOff>653272</xdr:colOff>
      <xdr:row>2</xdr:row>
      <xdr:rowOff>128133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A6E67C1E-007D-4F92-96C4-29F4C2433CD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1638" y="133892"/>
          <a:ext cx="362177" cy="364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595385</xdr:colOff>
      <xdr:row>0</xdr:row>
      <xdr:rowOff>149581</xdr:rowOff>
    </xdr:from>
    <xdr:to>
      <xdr:col>15</xdr:col>
      <xdr:colOff>163903</xdr:colOff>
      <xdr:row>2</xdr:row>
      <xdr:rowOff>142550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85AB5C7B-348C-4FA8-B502-D3D871032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0585" y="149581"/>
          <a:ext cx="360000" cy="3599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745346</xdr:colOff>
      <xdr:row>0</xdr:row>
      <xdr:rowOff>157204</xdr:rowOff>
    </xdr:from>
    <xdr:to>
      <xdr:col>7</xdr:col>
      <xdr:colOff>313864</xdr:colOff>
      <xdr:row>2</xdr:row>
      <xdr:rowOff>145045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DE616802-D720-46FF-B307-7D8E2048D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3289" y="157204"/>
          <a:ext cx="360000" cy="361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394961</xdr:colOff>
      <xdr:row>0</xdr:row>
      <xdr:rowOff>146191</xdr:rowOff>
    </xdr:from>
    <xdr:to>
      <xdr:col>10</xdr:col>
      <xdr:colOff>751786</xdr:colOff>
      <xdr:row>2</xdr:row>
      <xdr:rowOff>134198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8D5B7010-9FD2-448A-83F3-7719C996A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1532" y="146191"/>
          <a:ext cx="360000" cy="358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191011</xdr:colOff>
      <xdr:row>0</xdr:row>
      <xdr:rowOff>178016</xdr:rowOff>
    </xdr:from>
    <xdr:to>
      <xdr:col>11</xdr:col>
      <xdr:colOff>551011</xdr:colOff>
      <xdr:row>2</xdr:row>
      <xdr:rowOff>161606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B0524DA6-CD53-4679-B10A-13ADE512E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2240" y="178016"/>
          <a:ext cx="360000" cy="356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266253</xdr:colOff>
      <xdr:row>0</xdr:row>
      <xdr:rowOff>124099</xdr:rowOff>
    </xdr:from>
    <xdr:to>
      <xdr:col>3</xdr:col>
      <xdr:colOff>626253</xdr:colOff>
      <xdr:row>2</xdr:row>
      <xdr:rowOff>115831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E400949F-D260-4708-962F-340E87897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0224" y="124099"/>
          <a:ext cx="360000" cy="361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239870</xdr:colOff>
      <xdr:row>0</xdr:row>
      <xdr:rowOff>157844</xdr:rowOff>
    </xdr:from>
    <xdr:to>
      <xdr:col>9</xdr:col>
      <xdr:colOff>603045</xdr:colOff>
      <xdr:row>2</xdr:row>
      <xdr:rowOff>142555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71BA0D74-C548-4F36-9672-F15B7BD11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784" y="157844"/>
          <a:ext cx="360000" cy="3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661276</xdr:colOff>
      <xdr:row>0</xdr:row>
      <xdr:rowOff>165268</xdr:rowOff>
    </xdr:from>
    <xdr:to>
      <xdr:col>13</xdr:col>
      <xdr:colOff>226619</xdr:colOff>
      <xdr:row>2</xdr:row>
      <xdr:rowOff>158788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C3847BAB-2779-44C4-99C6-8B7A96B3D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7162" y="165268"/>
          <a:ext cx="360000" cy="360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668293</xdr:colOff>
      <xdr:row>0</xdr:row>
      <xdr:rowOff>176860</xdr:rowOff>
    </xdr:from>
    <xdr:to>
      <xdr:col>17</xdr:col>
      <xdr:colOff>229463</xdr:colOff>
      <xdr:row>2</xdr:row>
      <xdr:rowOff>163813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0FB49CA2-4CB3-43C3-A07F-908CE574F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13436" y="176860"/>
          <a:ext cx="363991" cy="343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152017</xdr:colOff>
      <xdr:row>0</xdr:row>
      <xdr:rowOff>164913</xdr:rowOff>
    </xdr:from>
    <xdr:to>
      <xdr:col>16</xdr:col>
      <xdr:colOff>512017</xdr:colOff>
      <xdr:row>2</xdr:row>
      <xdr:rowOff>159490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A5AACE59-34C2-4512-96EC-A1900831E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97160" y="164913"/>
          <a:ext cx="360000" cy="345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323306</xdr:colOff>
      <xdr:row>3</xdr:row>
      <xdr:rowOff>63264</xdr:rowOff>
    </xdr:from>
    <xdr:to>
      <xdr:col>22</xdr:col>
      <xdr:colOff>609600</xdr:colOff>
      <xdr:row>15</xdr:row>
      <xdr:rowOff>17543</xdr:rowOff>
    </xdr:to>
    <xdr:sp macro="" textlink="">
      <xdr:nvSpPr>
        <xdr:cNvPr id="53" name="Rectángulo: esquinas redondeadas 52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2AD589C6-2E47-47B9-B760-D0E440857FB2}"/>
            </a:ext>
          </a:extLst>
        </xdr:cNvPr>
        <xdr:cNvSpPr/>
      </xdr:nvSpPr>
      <xdr:spPr>
        <a:xfrm>
          <a:off x="9859192" y="618435"/>
          <a:ext cx="8232865" cy="2174965"/>
        </a:xfrm>
        <a:prstGeom prst="roundRect">
          <a:avLst>
            <a:gd name="adj" fmla="val 50000"/>
          </a:avLst>
        </a:prstGeom>
        <a:solidFill>
          <a:srgbClr val="7030A0"/>
        </a:solidFill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 b="1"/>
            <a:t>Punto 2)</a:t>
          </a:r>
          <a:br>
            <a:rPr lang="es-AR" sz="1400" b="1"/>
          </a:br>
          <a:r>
            <a:rPr lang="es-AR" sz="1400" b="0"/>
            <a:t>En la Hoja </a:t>
          </a:r>
          <a:r>
            <a:rPr lang="es-AR" sz="1400" b="1">
              <a:solidFill>
                <a:schemeClr val="accent4"/>
              </a:solidFill>
            </a:rPr>
            <a:t>Equipos</a:t>
          </a:r>
          <a:r>
            <a:rPr lang="es-AR" sz="1400" b="0"/>
            <a:t> tendremos el resumen de los partidos Ganados,</a:t>
          </a:r>
          <a:r>
            <a:rPr lang="es-AR" sz="1400" b="0" baseline="0"/>
            <a:t> Empatados y Perdidos,  </a:t>
          </a:r>
        </a:p>
        <a:p>
          <a:pPr algn="l"/>
          <a:r>
            <a:rPr lang="es-AR" sz="1400" b="0" baseline="0"/>
            <a:t>Se pide en el mismo, .</a:t>
          </a:r>
        </a:p>
        <a:p>
          <a:pPr algn="l"/>
          <a:r>
            <a:rPr lang="es-AR" sz="1400" b="1"/>
            <a:t>A)  </a:t>
          </a:r>
          <a:r>
            <a:rPr lang="es-AR" sz="14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Determinar cuantas veces GANO un equipo siendo local y visitante.</a:t>
          </a:r>
        </a:p>
        <a:p>
          <a:pPr algn="l"/>
          <a:r>
            <a:rPr lang="es-AR" sz="14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B) </a:t>
          </a:r>
          <a:r>
            <a:rPr lang="es-AR" sz="18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AR" sz="14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Determinar cuantas veces EMPATO un equipo, tanto de Local como de Visitante.</a:t>
          </a:r>
        </a:p>
        <a:p>
          <a:pPr algn="l"/>
          <a:r>
            <a:rPr lang="es-AR" sz="18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C) </a:t>
          </a:r>
          <a:r>
            <a:rPr lang="es-AR" sz="14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Determinar cuantas veces PERDIO un equipo siendo local y visitante</a:t>
          </a:r>
          <a:endParaRPr lang="es-AR" sz="1800" b="1"/>
        </a:p>
      </xdr:txBody>
    </xdr:sp>
    <xdr:clientData/>
  </xdr:twoCellAnchor>
  <xdr:twoCellAnchor>
    <xdr:from>
      <xdr:col>1</xdr:col>
      <xdr:colOff>722811</xdr:colOff>
      <xdr:row>21</xdr:row>
      <xdr:rowOff>141510</xdr:rowOff>
    </xdr:from>
    <xdr:to>
      <xdr:col>10</xdr:col>
      <xdr:colOff>391887</xdr:colOff>
      <xdr:row>31</xdr:row>
      <xdr:rowOff>181427</xdr:rowOff>
    </xdr:to>
    <xdr:sp macro="" textlink="">
      <xdr:nvSpPr>
        <xdr:cNvPr id="56" name="Rectángulo: esquinas redondeadas 55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7F0B5124-E26D-4731-B323-8C315D03AA1D}"/>
            </a:ext>
          </a:extLst>
        </xdr:cNvPr>
        <xdr:cNvSpPr/>
      </xdr:nvSpPr>
      <xdr:spPr>
        <a:xfrm>
          <a:off x="1521097" y="3951510"/>
          <a:ext cx="6853647" cy="1854203"/>
        </a:xfrm>
        <a:prstGeom prst="roundRect">
          <a:avLst>
            <a:gd name="adj" fmla="val 50000"/>
          </a:avLst>
        </a:prstGeom>
        <a:solidFill>
          <a:srgbClr val="00B0F0"/>
        </a:solidFill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 b="1"/>
            <a:t>Punto 3)</a:t>
          </a:r>
          <a:br>
            <a:rPr lang="es-AR" sz="1400" b="1"/>
          </a:br>
          <a:r>
            <a:rPr lang="es-AR" sz="1400" b="0"/>
            <a:t>En la Hoja </a:t>
          </a:r>
          <a:r>
            <a:rPr lang="es-AR" sz="14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Equipos</a:t>
          </a:r>
          <a:r>
            <a:rPr lang="es-AR" sz="1400" b="0"/>
            <a:t> tendremos la columna C que nos pide los Partidos jugados Jugados por cada equipo, </a:t>
          </a:r>
        </a:p>
        <a:p>
          <a:pPr algn="l"/>
          <a:r>
            <a:rPr lang="es-AR" sz="1400" b="0"/>
            <a:t>Determine cuantos partidos llevan jugados cada uno.</a:t>
          </a:r>
        </a:p>
      </xdr:txBody>
    </xdr:sp>
    <xdr:clientData/>
  </xdr:twoCellAnchor>
  <xdr:twoCellAnchor>
    <xdr:from>
      <xdr:col>12</xdr:col>
      <xdr:colOff>328021</xdr:colOff>
      <xdr:row>17</xdr:row>
      <xdr:rowOff>103413</xdr:rowOff>
    </xdr:from>
    <xdr:to>
      <xdr:col>23</xdr:col>
      <xdr:colOff>128815</xdr:colOff>
      <xdr:row>32</xdr:row>
      <xdr:rowOff>172357</xdr:rowOff>
    </xdr:to>
    <xdr:sp macro="" textlink="">
      <xdr:nvSpPr>
        <xdr:cNvPr id="57" name="Rectángulo: esquinas redondeadas 56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58C28441-E3CD-4036-9950-F6A090F83E52}"/>
            </a:ext>
          </a:extLst>
        </xdr:cNvPr>
        <xdr:cNvSpPr/>
      </xdr:nvSpPr>
      <xdr:spPr>
        <a:xfrm>
          <a:off x="9907450" y="3187699"/>
          <a:ext cx="8581936" cy="2790372"/>
        </a:xfrm>
        <a:prstGeom prst="roundRect">
          <a:avLst>
            <a:gd name="adj" fmla="val 50000"/>
          </a:avLst>
        </a:prstGeom>
        <a:solidFill>
          <a:srgbClr val="00B050"/>
        </a:solidFill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 b="1"/>
            <a:t>Punto 4)</a:t>
          </a:r>
          <a:br>
            <a:rPr lang="es-AR" sz="1400" b="1"/>
          </a:br>
          <a:r>
            <a:rPr lang="es-AR" sz="1400" b="0"/>
            <a:t>En la Hoja </a:t>
          </a:r>
          <a:r>
            <a:rPr lang="es-AR" sz="14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Equipos</a:t>
          </a:r>
          <a:r>
            <a:rPr lang="es-AR" sz="1400" b="0"/>
            <a:t> tendremos el resumen de los partidos Jugados por estos equipos, </a:t>
          </a:r>
        </a:p>
        <a:p>
          <a:pPr algn="l"/>
          <a:r>
            <a:rPr lang="es-AR" sz="1400" b="0"/>
            <a:t>Determine cuantos Goles a favor</a:t>
          </a:r>
          <a:r>
            <a:rPr lang="es-AR" sz="1400" b="0" baseline="0"/>
            <a:t> y </a:t>
          </a:r>
          <a:r>
            <a:rPr lang="es-AR" sz="1400" b="0"/>
            <a:t>goles</a:t>
          </a:r>
          <a:r>
            <a:rPr lang="es-AR" sz="1400" b="0" baseline="0"/>
            <a:t> e</a:t>
          </a:r>
          <a:r>
            <a:rPr lang="es-AR" sz="1400" b="0"/>
            <a:t>n contra tiene cada equipo, recordar que los goles se pueden realizar </a:t>
          </a:r>
          <a:br>
            <a:rPr lang="es-AR" sz="1400" b="0"/>
          </a:br>
          <a:r>
            <a:rPr lang="es-AR" sz="1400" b="0"/>
            <a:t>tanto de Local como de Visitante. Luego calcular</a:t>
          </a:r>
          <a:r>
            <a:rPr lang="es-AR" sz="1400" b="0" baseline="0"/>
            <a:t> la </a:t>
          </a:r>
          <a:r>
            <a:rPr lang="es-AR" sz="1400" b="0"/>
            <a:t> diferencia de goles </a:t>
          </a:r>
        </a:p>
        <a:p>
          <a:pPr algn="l"/>
          <a:r>
            <a:rPr lang="es-AR" sz="1400" b="0"/>
            <a:t>que</a:t>
          </a:r>
          <a:r>
            <a:rPr lang="es-AR" sz="1400" b="0" baseline="0"/>
            <a:t> sera </a:t>
          </a:r>
          <a:r>
            <a:rPr lang="es-AR" sz="1400" b="0"/>
            <a:t> goles a favor menos goles en contra</a:t>
          </a:r>
        </a:p>
      </xdr:txBody>
    </xdr:sp>
    <xdr:clientData/>
  </xdr:twoCellAnchor>
  <xdr:twoCellAnchor>
    <xdr:from>
      <xdr:col>6</xdr:col>
      <xdr:colOff>219528</xdr:colOff>
      <xdr:row>47</xdr:row>
      <xdr:rowOff>111720</xdr:rowOff>
    </xdr:from>
    <xdr:to>
      <xdr:col>18</xdr:col>
      <xdr:colOff>374550</xdr:colOff>
      <xdr:row>55</xdr:row>
      <xdr:rowOff>63824</xdr:rowOff>
    </xdr:to>
    <xdr:sp macro="" textlink="">
      <xdr:nvSpPr>
        <xdr:cNvPr id="58" name="Rectángulo: esquinas redondeadas 57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B427F44E-72F9-485C-AEEE-7D79AB2F661F}"/>
            </a:ext>
          </a:extLst>
        </xdr:cNvPr>
        <xdr:cNvSpPr/>
      </xdr:nvSpPr>
      <xdr:spPr>
        <a:xfrm>
          <a:off x="5003195" y="8733609"/>
          <a:ext cx="9722355" cy="1419659"/>
        </a:xfrm>
        <a:prstGeom prst="roundRect">
          <a:avLst>
            <a:gd name="adj" fmla="val 50000"/>
          </a:avLst>
        </a:prstGeom>
        <a:solidFill>
          <a:srgbClr val="FFFF00"/>
        </a:solidFill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AR" sz="1400" b="1">
              <a:solidFill>
                <a:schemeClr val="tx1"/>
              </a:solidFill>
            </a:rPr>
            <a:t>Punto 7)</a:t>
          </a:r>
          <a:br>
            <a:rPr lang="es-AR" sz="1400" b="1">
              <a:solidFill>
                <a:schemeClr val="tx1"/>
              </a:solidFill>
            </a:rPr>
          </a:br>
          <a:r>
            <a:rPr lang="es-A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 la Hoja Resultados tendremos los partidos que se jugaron, </a:t>
          </a:r>
        </a:p>
        <a:p>
          <a:r>
            <a:rPr lang="es-A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Realice una </a:t>
          </a:r>
          <a:r>
            <a:rPr lang="es-AR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lista desplegable </a:t>
          </a:r>
          <a:r>
            <a:rPr lang="es-A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 los equipos en la </a:t>
          </a:r>
          <a:r>
            <a:rPr lang="es-AR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celda J2</a:t>
          </a:r>
          <a:r>
            <a:rPr lang="es-A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y al seleccionar uno de ellos se tendrá que pintar con fondo </a:t>
          </a:r>
          <a:r>
            <a:rPr lang="es-AR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Verde suave</a:t>
          </a:r>
          <a:r>
            <a:rPr lang="es-A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AR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los Locales, </a:t>
          </a:r>
          <a:r>
            <a:rPr lang="es-A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AR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AR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para la </a:t>
          </a:r>
          <a:r>
            <a:rPr lang="es-AR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Parte visitante,</a:t>
          </a:r>
          <a:r>
            <a:rPr lang="es-AR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pintar con el color naranja claro. (recordar que seria todo el renglon !!</a:t>
          </a:r>
          <a:endParaRPr lang="es-AR" sz="14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709387</xdr:colOff>
      <xdr:row>38</xdr:row>
      <xdr:rowOff>45719</xdr:rowOff>
    </xdr:from>
    <xdr:to>
      <xdr:col>21</xdr:col>
      <xdr:colOff>528685</xdr:colOff>
      <xdr:row>46</xdr:row>
      <xdr:rowOff>121920</xdr:rowOff>
    </xdr:to>
    <xdr:sp macro="" textlink="">
      <xdr:nvSpPr>
        <xdr:cNvPr id="60" name="Rectángulo: esquinas redondeadas 59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D4CD2D6A-5A17-4CF2-8362-1DB14018AFBE}"/>
            </a:ext>
          </a:extLst>
        </xdr:cNvPr>
        <xdr:cNvSpPr/>
      </xdr:nvSpPr>
      <xdr:spPr>
        <a:xfrm>
          <a:off x="10288816" y="6940005"/>
          <a:ext cx="7003869" cy="1527629"/>
        </a:xfrm>
        <a:prstGeom prst="roundRect">
          <a:avLst>
            <a:gd name="adj" fmla="val 50000"/>
          </a:avLst>
        </a:prstGeom>
        <a:solidFill>
          <a:srgbClr val="FF0000"/>
        </a:solidFill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s-AR" sz="1400" b="1"/>
            <a:t>Punto 6)</a:t>
          </a:r>
          <a:br>
            <a:rPr lang="es-AR" sz="1400" b="1"/>
          </a:br>
          <a:r>
            <a:rPr lang="es-AR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 la Hoja resumen tendremos que mostrar 3 pedidos que se necesitan ver según la selección que se haga</a:t>
          </a:r>
        </a:p>
        <a:p>
          <a:r>
            <a:rPr lang="es-AR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 la lista desplegable de la celda D2</a:t>
          </a:r>
          <a:endParaRPr lang="es-AR" sz="1800" b="0"/>
        </a:p>
        <a:p>
          <a:pPr algn="l"/>
          <a:endParaRPr lang="es-AR" sz="1400" b="0"/>
        </a:p>
      </xdr:txBody>
    </xdr:sp>
    <xdr:clientData/>
  </xdr:twoCellAnchor>
  <xdr:twoCellAnchor>
    <xdr:from>
      <xdr:col>1</xdr:col>
      <xdr:colOff>491305</xdr:colOff>
      <xdr:row>35</xdr:row>
      <xdr:rowOff>27210</xdr:rowOff>
    </xdr:from>
    <xdr:to>
      <xdr:col>10</xdr:col>
      <xdr:colOff>693782</xdr:colOff>
      <xdr:row>46</xdr:row>
      <xdr:rowOff>62910</xdr:rowOff>
    </xdr:to>
    <xdr:sp macro="" textlink="">
      <xdr:nvSpPr>
        <xdr:cNvPr id="59" name="Rectángulo: esquinas redondeadas 58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FECB9184-DCEF-32FB-1E53-A14323B12165}"/>
            </a:ext>
          </a:extLst>
        </xdr:cNvPr>
        <xdr:cNvSpPr/>
      </xdr:nvSpPr>
      <xdr:spPr>
        <a:xfrm>
          <a:off x="1289591" y="6377210"/>
          <a:ext cx="7387048" cy="2031414"/>
        </a:xfrm>
        <a:prstGeom prst="roundRect">
          <a:avLst>
            <a:gd name="adj" fmla="val 50000"/>
          </a:avLst>
        </a:prstGeom>
        <a:solidFill>
          <a:srgbClr val="00B0F0"/>
        </a:solidFill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 b="1"/>
            <a:t>Punto 5)</a:t>
          </a:r>
        </a:p>
        <a:p>
          <a:pPr algn="l"/>
          <a:r>
            <a:rPr lang="es-AR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 la Hoja </a:t>
          </a:r>
          <a:r>
            <a:rPr lang="es-AR" sz="1400" b="1">
              <a:solidFill>
                <a:schemeClr val="accent4"/>
              </a:solidFill>
              <a:latin typeface="+mn-lt"/>
              <a:ea typeface="+mn-ea"/>
              <a:cs typeface="+mn-cs"/>
            </a:rPr>
            <a:t>Equipos</a:t>
          </a:r>
          <a:r>
            <a:rPr lang="es-AR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s-AR" sz="1400" b="1"/>
          </a:br>
          <a:r>
            <a:rPr lang="es-AR" sz="1400" b="1"/>
            <a:t>A) Determinar los Puntos obtenidos,  los cuales seran </a:t>
          </a:r>
          <a:r>
            <a:rPr lang="es-AR" sz="1600" b="1">
              <a:solidFill>
                <a:srgbClr val="7030A0"/>
              </a:solidFill>
            </a:rPr>
            <a:t>3 por ganar </a:t>
          </a:r>
          <a:r>
            <a:rPr lang="es-AR" sz="1400" b="1">
              <a:solidFill>
                <a:srgbClr val="7030A0"/>
              </a:solidFill>
            </a:rPr>
            <a:t>y </a:t>
          </a:r>
          <a:r>
            <a:rPr lang="es-AR" sz="1600" b="1">
              <a:solidFill>
                <a:srgbClr val="7030A0"/>
              </a:solidFill>
            </a:rPr>
            <a:t>1 por empatar</a:t>
          </a:r>
          <a:br>
            <a:rPr lang="es-AR" sz="1400" b="1"/>
          </a:br>
          <a:r>
            <a:rPr lang="es-AR" sz="1400" b="0"/>
            <a:t>B)</a:t>
          </a:r>
          <a:r>
            <a:rPr lang="es-AR" sz="1400" b="0" baseline="0"/>
            <a:t> </a:t>
          </a:r>
          <a:r>
            <a:rPr lang="es-AR" sz="1400" b="0"/>
            <a:t> Determinar en que Puesto Termino cada</a:t>
          </a:r>
          <a:r>
            <a:rPr lang="es-AR" sz="1400" b="0" baseline="0"/>
            <a:t> Equipo</a:t>
          </a:r>
          <a:endParaRPr lang="es-AR" sz="14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466271</xdr:colOff>
      <xdr:row>0</xdr:row>
      <xdr:rowOff>163739</xdr:rowOff>
    </xdr:from>
    <xdr:to>
      <xdr:col>8</xdr:col>
      <xdr:colOff>517072</xdr:colOff>
      <xdr:row>0</xdr:row>
      <xdr:rowOff>485399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E761A9-BBE5-42C0-BA77-A142B7ACD0AB}"/>
            </a:ext>
          </a:extLst>
        </xdr:cNvPr>
        <xdr:cNvSpPr/>
      </xdr:nvSpPr>
      <xdr:spPr>
        <a:xfrm>
          <a:off x="4813753" y="163739"/>
          <a:ext cx="812801" cy="321660"/>
        </a:xfrm>
        <a:prstGeom prst="roundRect">
          <a:avLst>
            <a:gd name="adj" fmla="val 50000"/>
          </a:avLst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469790</xdr:colOff>
      <xdr:row>0</xdr:row>
      <xdr:rowOff>190500</xdr:rowOff>
    </xdr:from>
    <xdr:to>
      <xdr:col>13</xdr:col>
      <xdr:colOff>328448</xdr:colOff>
      <xdr:row>1</xdr:row>
      <xdr:rowOff>121635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1E7F47-0A0B-3595-0E33-AA22D9D0A4DD}"/>
            </a:ext>
          </a:extLst>
        </xdr:cNvPr>
        <xdr:cNvSpPr/>
      </xdr:nvSpPr>
      <xdr:spPr>
        <a:xfrm>
          <a:off x="9764876" y="190500"/>
          <a:ext cx="660072" cy="312135"/>
        </a:xfrm>
        <a:prstGeom prst="roundRect">
          <a:avLst>
            <a:gd name="adj" fmla="val 50000"/>
          </a:avLst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0</xdr:row>
      <xdr:rowOff>117474</xdr:rowOff>
    </xdr:from>
    <xdr:to>
      <xdr:col>7</xdr:col>
      <xdr:colOff>50799</xdr:colOff>
      <xdr:row>2</xdr:row>
      <xdr:rowOff>165099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FFD879-7F23-4369-8F57-AD9E9E1C78E3}"/>
            </a:ext>
          </a:extLst>
        </xdr:cNvPr>
        <xdr:cNvSpPr/>
      </xdr:nvSpPr>
      <xdr:spPr>
        <a:xfrm>
          <a:off x="5695949" y="117474"/>
          <a:ext cx="1060450" cy="409575"/>
        </a:xfrm>
        <a:prstGeom prst="roundRect">
          <a:avLst>
            <a:gd name="adj" fmla="val 50000"/>
          </a:avLst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100"/>
            <a:t>MENU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EAB0-9A20-423C-B596-E080D65D6B7A}">
  <sheetPr codeName="Hoja1"/>
  <dimension ref="A1"/>
  <sheetViews>
    <sheetView showGridLines="0" tabSelected="1" zoomScale="90" zoomScaleNormal="90" workbookViewId="0">
      <selection activeCell="X18" sqref="X18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C02D4-B3D3-4F02-BE08-4A7D68B5847F}">
  <sheetPr codeName="Hoja2">
    <tabColor rgb="FF0070C0"/>
  </sheetPr>
  <dimension ref="A1:K145"/>
  <sheetViews>
    <sheetView zoomScale="140" zoomScaleNormal="140" workbookViewId="0">
      <selection activeCell="I11" sqref="I11"/>
    </sheetView>
  </sheetViews>
  <sheetFormatPr baseColWidth="10" defaultColWidth="11.42578125" defaultRowHeight="15" x14ac:dyDescent="0.25"/>
  <cols>
    <col min="1" max="1" width="8.5703125" style="4" bestFit="1" customWidth="1"/>
    <col min="2" max="2" width="14.42578125" style="4" bestFit="1" customWidth="1"/>
    <col min="3" max="3" width="5.5703125" style="5" bestFit="1" customWidth="1"/>
    <col min="4" max="4" width="2.5703125" style="5" customWidth="1"/>
    <col min="5" max="5" width="8.140625" style="5" customWidth="1"/>
    <col min="6" max="6" width="14.42578125" style="4" bestFit="1" customWidth="1"/>
    <col min="7" max="7" width="11.5703125" style="4"/>
    <col min="10" max="10" width="27.7109375" customWidth="1"/>
  </cols>
  <sheetData>
    <row r="1" spans="1:10" ht="45" customHeight="1" thickBot="1" x14ac:dyDescent="0.3">
      <c r="A1" s="22" t="s">
        <v>0</v>
      </c>
      <c r="B1" s="23" t="s">
        <v>1</v>
      </c>
      <c r="C1" s="18" t="s">
        <v>2</v>
      </c>
      <c r="D1" s="19"/>
      <c r="E1" s="18" t="s">
        <v>3</v>
      </c>
      <c r="F1" s="20" t="s">
        <v>4</v>
      </c>
      <c r="G1" s="21" t="s">
        <v>5</v>
      </c>
      <c r="J1" s="4" t="s">
        <v>6</v>
      </c>
    </row>
    <row r="2" spans="1:10" x14ac:dyDescent="0.25">
      <c r="A2" s="4">
        <v>1</v>
      </c>
      <c r="B2" s="4" t="s">
        <v>7</v>
      </c>
      <c r="C2" s="5">
        <v>1</v>
      </c>
      <c r="D2" s="5" t="s">
        <v>8</v>
      </c>
      <c r="E2" s="5">
        <v>1</v>
      </c>
      <c r="F2" s="4" t="s">
        <v>9</v>
      </c>
      <c r="G2" s="17" t="str">
        <f>IF(AND(C2="",E2=""),$J$5,IF(C2=E2,$J$7,IF(C2&gt;E2,$J$6,$J$8)))</f>
        <v>Empate</v>
      </c>
      <c r="J2" s="13" t="s">
        <v>9</v>
      </c>
    </row>
    <row r="3" spans="1:10" x14ac:dyDescent="0.25">
      <c r="A3" s="4">
        <v>1</v>
      </c>
      <c r="B3" s="4" t="s">
        <v>11</v>
      </c>
      <c r="C3" s="5">
        <v>0</v>
      </c>
      <c r="D3" s="5" t="s">
        <v>8</v>
      </c>
      <c r="E3" s="5">
        <v>3</v>
      </c>
      <c r="F3" s="4" t="s">
        <v>12</v>
      </c>
      <c r="G3" s="17" t="str">
        <f>IF(AND(C3="",E3=""),$J$5,IF(C3=E3,$J$7,IF(C3&gt;E3,$J$6,$J$8)))</f>
        <v>Visitante</v>
      </c>
    </row>
    <row r="4" spans="1:10" x14ac:dyDescent="0.25">
      <c r="A4" s="4">
        <v>1</v>
      </c>
      <c r="B4" s="4" t="s">
        <v>13</v>
      </c>
      <c r="C4" s="5">
        <v>0</v>
      </c>
      <c r="D4" s="5" t="s">
        <v>8</v>
      </c>
      <c r="E4" s="5">
        <v>2</v>
      </c>
      <c r="F4" s="4" t="s">
        <v>14</v>
      </c>
      <c r="G4" s="17" t="str">
        <f t="shared" ref="G4:G67" si="0">IF(AND(C4="",E4=""),$J$5,IF(C4=E4,$J$7,IF(C4&gt;E4,$J$6,$J$8)))</f>
        <v>Visitante</v>
      </c>
      <c r="J4" s="16" t="s">
        <v>48</v>
      </c>
    </row>
    <row r="5" spans="1:10" x14ac:dyDescent="0.25">
      <c r="A5" s="4">
        <v>1</v>
      </c>
      <c r="B5" s="4" t="s">
        <v>15</v>
      </c>
      <c r="C5" s="5">
        <v>4</v>
      </c>
      <c r="D5" s="5" t="s">
        <v>8</v>
      </c>
      <c r="E5" s="5">
        <v>2</v>
      </c>
      <c r="F5" s="4" t="s">
        <v>16</v>
      </c>
      <c r="G5" s="17" t="str">
        <f t="shared" si="0"/>
        <v>Local</v>
      </c>
      <c r="J5" s="15" t="s">
        <v>17</v>
      </c>
    </row>
    <row r="6" spans="1:10" x14ac:dyDescent="0.25">
      <c r="A6" s="4">
        <v>1</v>
      </c>
      <c r="B6" s="4" t="s">
        <v>18</v>
      </c>
      <c r="C6" s="5">
        <v>3</v>
      </c>
      <c r="D6" s="5" t="s">
        <v>8</v>
      </c>
      <c r="E6" s="5">
        <v>2</v>
      </c>
      <c r="F6" s="4" t="s">
        <v>19</v>
      </c>
      <c r="G6" s="17" t="str">
        <f t="shared" si="0"/>
        <v>Local</v>
      </c>
      <c r="J6" s="15" t="s">
        <v>20</v>
      </c>
    </row>
    <row r="7" spans="1:10" x14ac:dyDescent="0.25">
      <c r="A7" s="4">
        <v>1</v>
      </c>
      <c r="B7" s="4" t="s">
        <v>21</v>
      </c>
      <c r="C7" s="5">
        <v>2</v>
      </c>
      <c r="D7" s="5" t="s">
        <v>8</v>
      </c>
      <c r="E7" s="5">
        <v>2</v>
      </c>
      <c r="F7" s="4" t="s">
        <v>22</v>
      </c>
      <c r="G7" s="17" t="str">
        <f t="shared" si="0"/>
        <v>Empate</v>
      </c>
      <c r="J7" s="15" t="s">
        <v>23</v>
      </c>
    </row>
    <row r="8" spans="1:10" x14ac:dyDescent="0.25">
      <c r="A8" s="4">
        <v>1</v>
      </c>
      <c r="B8" s="4" t="s">
        <v>24</v>
      </c>
      <c r="C8" s="5">
        <v>0</v>
      </c>
      <c r="D8" s="5" t="s">
        <v>8</v>
      </c>
      <c r="E8" s="5">
        <v>0</v>
      </c>
      <c r="F8" s="4" t="s">
        <v>25</v>
      </c>
      <c r="G8" s="17" t="str">
        <f t="shared" si="0"/>
        <v>Empate</v>
      </c>
      <c r="J8" s="15" t="s">
        <v>26</v>
      </c>
    </row>
    <row r="9" spans="1:10" x14ac:dyDescent="0.25">
      <c r="A9" s="4">
        <v>1</v>
      </c>
      <c r="B9" s="4" t="s">
        <v>27</v>
      </c>
      <c r="C9" s="5">
        <v>2</v>
      </c>
      <c r="D9" s="5" t="s">
        <v>8</v>
      </c>
      <c r="E9" s="5">
        <v>1</v>
      </c>
      <c r="F9" s="4" t="s">
        <v>10</v>
      </c>
      <c r="G9" s="17" t="str">
        <f t="shared" si="0"/>
        <v>Local</v>
      </c>
    </row>
    <row r="10" spans="1:10" x14ac:dyDescent="0.25">
      <c r="A10" s="4">
        <v>1</v>
      </c>
      <c r="B10" s="4" t="s">
        <v>28</v>
      </c>
      <c r="C10" s="5">
        <v>1</v>
      </c>
      <c r="D10" s="5" t="s">
        <v>8</v>
      </c>
      <c r="E10" s="5">
        <v>1</v>
      </c>
      <c r="F10" s="4" t="s">
        <v>29</v>
      </c>
      <c r="G10" s="17" t="str">
        <f t="shared" si="0"/>
        <v>Empate</v>
      </c>
    </row>
    <row r="11" spans="1:10" x14ac:dyDescent="0.25">
      <c r="A11" s="4">
        <v>1</v>
      </c>
      <c r="B11" s="4" t="s">
        <v>30</v>
      </c>
      <c r="C11" s="5">
        <v>1</v>
      </c>
      <c r="D11" s="5" t="s">
        <v>8</v>
      </c>
      <c r="E11" s="5">
        <v>2</v>
      </c>
      <c r="F11" s="4" t="s">
        <v>31</v>
      </c>
      <c r="G11" s="17" t="str">
        <f t="shared" si="0"/>
        <v>Visitante</v>
      </c>
      <c r="J11" t="str">
        <f>IF(C2&gt;E2,$J$6,$J$8)</f>
        <v>Visitante</v>
      </c>
    </row>
    <row r="12" spans="1:10" x14ac:dyDescent="0.25">
      <c r="A12" s="4">
        <v>1</v>
      </c>
      <c r="B12" s="4" t="s">
        <v>32</v>
      </c>
      <c r="C12" s="5">
        <v>0</v>
      </c>
      <c r="D12" s="5" t="s">
        <v>8</v>
      </c>
      <c r="E12" s="5">
        <v>0</v>
      </c>
      <c r="F12" s="4" t="s">
        <v>33</v>
      </c>
      <c r="G12" s="17" t="str">
        <f t="shared" si="0"/>
        <v>Empate</v>
      </c>
      <c r="J12" t="str">
        <f>IF(C2=E2,$J$7,$J$11)</f>
        <v>Empate</v>
      </c>
    </row>
    <row r="13" spans="1:10" x14ac:dyDescent="0.25">
      <c r="A13" s="4">
        <v>1</v>
      </c>
      <c r="B13" s="4" t="s">
        <v>34</v>
      </c>
      <c r="C13" s="5">
        <v>1</v>
      </c>
      <c r="D13" s="5" t="s">
        <v>8</v>
      </c>
      <c r="E13" s="5">
        <v>1</v>
      </c>
      <c r="F13" s="4" t="s">
        <v>35</v>
      </c>
      <c r="G13" s="17" t="str">
        <f t="shared" si="0"/>
        <v>Empate</v>
      </c>
      <c r="J13" t="str">
        <f>IF(AND(C2="",E2=""),J5,$J$12)</f>
        <v>Empate</v>
      </c>
    </row>
    <row r="14" spans="1:10" x14ac:dyDescent="0.25">
      <c r="A14" s="4">
        <v>1</v>
      </c>
      <c r="B14" s="4" t="s">
        <v>36</v>
      </c>
      <c r="C14" s="5">
        <v>2</v>
      </c>
      <c r="D14" s="5" t="s">
        <v>8</v>
      </c>
      <c r="E14" s="5">
        <v>1</v>
      </c>
      <c r="F14" s="4" t="s">
        <v>37</v>
      </c>
      <c r="G14" s="17" t="str">
        <f t="shared" si="0"/>
        <v>Local</v>
      </c>
    </row>
    <row r="15" spans="1:10" x14ac:dyDescent="0.25">
      <c r="A15" s="4">
        <v>2</v>
      </c>
      <c r="B15" s="4" t="s">
        <v>16</v>
      </c>
      <c r="C15" s="5">
        <v>1</v>
      </c>
      <c r="D15" s="5" t="s">
        <v>8</v>
      </c>
      <c r="E15" s="5">
        <v>0</v>
      </c>
      <c r="F15" s="4" t="s">
        <v>27</v>
      </c>
      <c r="G15" s="17" t="str">
        <f t="shared" si="0"/>
        <v>Local</v>
      </c>
    </row>
    <row r="16" spans="1:10" x14ac:dyDescent="0.25">
      <c r="A16" s="4">
        <v>2</v>
      </c>
      <c r="B16" s="4" t="s">
        <v>22</v>
      </c>
      <c r="C16" s="5">
        <v>0</v>
      </c>
      <c r="D16" s="5" t="s">
        <v>8</v>
      </c>
      <c r="E16" s="5">
        <v>1</v>
      </c>
      <c r="F16" s="4" t="s">
        <v>13</v>
      </c>
      <c r="G16" s="17" t="str">
        <f t="shared" si="0"/>
        <v>Visitante</v>
      </c>
      <c r="J16">
        <f>COUNTIFS(B2:B145,J2,G2:G145,J6)</f>
        <v>1</v>
      </c>
    </row>
    <row r="17" spans="1:11" x14ac:dyDescent="0.25">
      <c r="A17" s="4">
        <v>2</v>
      </c>
      <c r="B17" s="4" t="s">
        <v>31</v>
      </c>
      <c r="C17" s="5">
        <v>1</v>
      </c>
      <c r="D17" s="5" t="s">
        <v>8</v>
      </c>
      <c r="E17" s="5">
        <v>4</v>
      </c>
      <c r="F17" s="4" t="s">
        <v>15</v>
      </c>
      <c r="G17" s="17" t="str">
        <f t="shared" si="0"/>
        <v>Visitante</v>
      </c>
      <c r="J17">
        <f>COUNTIFS(F2:F145,J2,G2:G145,J8)</f>
        <v>2</v>
      </c>
    </row>
    <row r="18" spans="1:11" x14ac:dyDescent="0.25">
      <c r="A18" s="4">
        <v>2</v>
      </c>
      <c r="B18" s="4" t="s">
        <v>29</v>
      </c>
      <c r="C18" s="5">
        <v>1</v>
      </c>
      <c r="D18" s="5" t="s">
        <v>8</v>
      </c>
      <c r="E18" s="5">
        <v>0</v>
      </c>
      <c r="F18" s="4" t="s">
        <v>34</v>
      </c>
      <c r="G18" s="17" t="str">
        <f t="shared" si="0"/>
        <v>Local</v>
      </c>
      <c r="J18">
        <f>COUNTIFS(B2:B145,F2,G2:G145,"&lt;&gt;No jugaron")</f>
        <v>4</v>
      </c>
      <c r="K18">
        <f>SUM(J18,J19)</f>
        <v>10</v>
      </c>
    </row>
    <row r="19" spans="1:11" x14ac:dyDescent="0.25">
      <c r="A19" s="4">
        <v>2</v>
      </c>
      <c r="B19" s="4" t="s">
        <v>25</v>
      </c>
      <c r="C19" s="5">
        <v>0</v>
      </c>
      <c r="D19" s="5" t="s">
        <v>8</v>
      </c>
      <c r="E19" s="5">
        <v>0</v>
      </c>
      <c r="F19" s="4" t="s">
        <v>21</v>
      </c>
      <c r="G19" s="17" t="str">
        <f t="shared" si="0"/>
        <v>Empate</v>
      </c>
      <c r="J19">
        <f>COUNTIFS(F2:F145,F2,G2:G145,"&lt;&gt;No jugaron")</f>
        <v>6</v>
      </c>
    </row>
    <row r="20" spans="1:11" x14ac:dyDescent="0.25">
      <c r="A20" s="4">
        <v>2</v>
      </c>
      <c r="B20" s="4" t="s">
        <v>35</v>
      </c>
      <c r="C20" s="5">
        <v>0</v>
      </c>
      <c r="D20" s="5" t="s">
        <v>8</v>
      </c>
      <c r="E20" s="5">
        <v>0</v>
      </c>
      <c r="F20" s="4" t="s">
        <v>9</v>
      </c>
      <c r="G20" s="17" t="str">
        <f t="shared" si="0"/>
        <v>Empate</v>
      </c>
    </row>
    <row r="21" spans="1:11" x14ac:dyDescent="0.25">
      <c r="A21" s="4">
        <v>2</v>
      </c>
      <c r="B21" s="4" t="s">
        <v>10</v>
      </c>
      <c r="C21" s="5">
        <v>1</v>
      </c>
      <c r="D21" s="5" t="s">
        <v>8</v>
      </c>
      <c r="E21" s="5">
        <v>2</v>
      </c>
      <c r="F21" s="4" t="s">
        <v>36</v>
      </c>
      <c r="G21" s="17" t="str">
        <f t="shared" si="0"/>
        <v>Visitante</v>
      </c>
    </row>
    <row r="22" spans="1:11" x14ac:dyDescent="0.25">
      <c r="A22" s="4">
        <v>2</v>
      </c>
      <c r="B22" s="4" t="s">
        <v>14</v>
      </c>
      <c r="C22" s="5">
        <v>2</v>
      </c>
      <c r="D22" s="5" t="s">
        <v>8</v>
      </c>
      <c r="E22" s="5">
        <v>0</v>
      </c>
      <c r="F22" s="4" t="s">
        <v>11</v>
      </c>
      <c r="G22" s="17" t="str">
        <f t="shared" si="0"/>
        <v>Local</v>
      </c>
    </row>
    <row r="23" spans="1:11" x14ac:dyDescent="0.25">
      <c r="A23" s="4">
        <v>2</v>
      </c>
      <c r="B23" s="4" t="s">
        <v>37</v>
      </c>
      <c r="C23" s="5">
        <v>1</v>
      </c>
      <c r="D23" s="5" t="s">
        <v>8</v>
      </c>
      <c r="E23" s="5">
        <v>0</v>
      </c>
      <c r="F23" s="4" t="s">
        <v>24</v>
      </c>
      <c r="G23" s="17" t="str">
        <f t="shared" si="0"/>
        <v>Local</v>
      </c>
    </row>
    <row r="24" spans="1:11" x14ac:dyDescent="0.25">
      <c r="A24" s="4">
        <v>2</v>
      </c>
      <c r="B24" s="4" t="s">
        <v>30</v>
      </c>
      <c r="C24" s="5">
        <v>4</v>
      </c>
      <c r="D24" s="5" t="s">
        <v>8</v>
      </c>
      <c r="E24" s="5">
        <v>0</v>
      </c>
      <c r="F24" s="4" t="s">
        <v>7</v>
      </c>
      <c r="G24" s="17" t="str">
        <f t="shared" si="0"/>
        <v>Local</v>
      </c>
    </row>
    <row r="25" spans="1:11" x14ac:dyDescent="0.25">
      <c r="A25" s="4">
        <v>2</v>
      </c>
      <c r="B25" s="4" t="s">
        <v>12</v>
      </c>
      <c r="C25" s="5">
        <v>0</v>
      </c>
      <c r="D25" s="5" t="s">
        <v>8</v>
      </c>
      <c r="E25" s="5">
        <v>1</v>
      </c>
      <c r="F25" s="4" t="s">
        <v>32</v>
      </c>
      <c r="G25" s="17" t="str">
        <f t="shared" si="0"/>
        <v>Visitante</v>
      </c>
    </row>
    <row r="26" spans="1:11" x14ac:dyDescent="0.25">
      <c r="A26" s="4">
        <v>2</v>
      </c>
      <c r="B26" s="4" t="s">
        <v>19</v>
      </c>
      <c r="C26" s="5">
        <v>2</v>
      </c>
      <c r="D26" s="5" t="s">
        <v>8</v>
      </c>
      <c r="E26" s="5">
        <v>0</v>
      </c>
      <c r="F26" s="4" t="s">
        <v>28</v>
      </c>
      <c r="G26" s="17" t="str">
        <f t="shared" si="0"/>
        <v>Local</v>
      </c>
    </row>
    <row r="27" spans="1:11" x14ac:dyDescent="0.25">
      <c r="A27" s="4">
        <v>2</v>
      </c>
      <c r="B27" s="4" t="s">
        <v>33</v>
      </c>
      <c r="C27" s="5">
        <v>1</v>
      </c>
      <c r="D27" s="5" t="s">
        <v>8</v>
      </c>
      <c r="E27" s="5">
        <v>0</v>
      </c>
      <c r="F27" s="4" t="s">
        <v>18</v>
      </c>
      <c r="G27" s="17" t="str">
        <f t="shared" si="0"/>
        <v>Local</v>
      </c>
    </row>
    <row r="28" spans="1:11" x14ac:dyDescent="0.25">
      <c r="A28" s="4">
        <v>3</v>
      </c>
      <c r="B28" s="4" t="s">
        <v>27</v>
      </c>
      <c r="C28" s="5">
        <v>1</v>
      </c>
      <c r="D28" s="5" t="s">
        <v>8</v>
      </c>
      <c r="E28" s="5">
        <v>1</v>
      </c>
      <c r="F28" s="4" t="s">
        <v>31</v>
      </c>
      <c r="G28" s="17" t="str">
        <f t="shared" si="0"/>
        <v>Empate</v>
      </c>
    </row>
    <row r="29" spans="1:11" x14ac:dyDescent="0.25">
      <c r="A29" s="4">
        <v>3</v>
      </c>
      <c r="B29" s="4" t="s">
        <v>13</v>
      </c>
      <c r="C29" s="5">
        <v>0</v>
      </c>
      <c r="D29" s="5" t="s">
        <v>8</v>
      </c>
      <c r="E29" s="5">
        <v>2</v>
      </c>
      <c r="F29" s="4" t="s">
        <v>25</v>
      </c>
      <c r="G29" s="17" t="str">
        <f t="shared" si="0"/>
        <v>Visitante</v>
      </c>
    </row>
    <row r="30" spans="1:11" x14ac:dyDescent="0.25">
      <c r="A30" s="4">
        <v>3</v>
      </c>
      <c r="B30" s="4" t="s">
        <v>9</v>
      </c>
      <c r="C30" s="5">
        <v>0</v>
      </c>
      <c r="D30" s="5" t="s">
        <v>8</v>
      </c>
      <c r="E30" s="5">
        <v>2</v>
      </c>
      <c r="F30" s="4" t="s">
        <v>29</v>
      </c>
      <c r="G30" s="17" t="str">
        <f t="shared" si="0"/>
        <v>Visitante</v>
      </c>
    </row>
    <row r="31" spans="1:11" x14ac:dyDescent="0.25">
      <c r="A31" s="4">
        <v>3</v>
      </c>
      <c r="B31" s="4" t="s">
        <v>36</v>
      </c>
      <c r="C31" s="5">
        <v>1</v>
      </c>
      <c r="D31" s="5" t="s">
        <v>8</v>
      </c>
      <c r="E31" s="5">
        <v>2</v>
      </c>
      <c r="F31" s="4" t="s">
        <v>16</v>
      </c>
      <c r="G31" s="17" t="str">
        <f t="shared" si="0"/>
        <v>Visitante</v>
      </c>
    </row>
    <row r="32" spans="1:11" x14ac:dyDescent="0.25">
      <c r="A32" s="4">
        <v>3</v>
      </c>
      <c r="B32" s="4" t="s">
        <v>7</v>
      </c>
      <c r="C32" s="5">
        <v>0</v>
      </c>
      <c r="D32" s="5" t="s">
        <v>8</v>
      </c>
      <c r="E32" s="5">
        <v>1</v>
      </c>
      <c r="F32" s="4" t="s">
        <v>35</v>
      </c>
      <c r="G32" s="17" t="str">
        <f t="shared" si="0"/>
        <v>Visitante</v>
      </c>
    </row>
    <row r="33" spans="1:7" x14ac:dyDescent="0.25">
      <c r="A33" s="4">
        <v>3</v>
      </c>
      <c r="B33" s="4" t="s">
        <v>11</v>
      </c>
      <c r="C33" s="5">
        <v>1</v>
      </c>
      <c r="D33" s="5" t="s">
        <v>8</v>
      </c>
      <c r="E33" s="5">
        <v>0</v>
      </c>
      <c r="F33" s="4" t="s">
        <v>22</v>
      </c>
      <c r="G33" s="17" t="str">
        <f t="shared" si="0"/>
        <v>Local</v>
      </c>
    </row>
    <row r="34" spans="1:7" x14ac:dyDescent="0.25">
      <c r="A34" s="4">
        <v>3</v>
      </c>
      <c r="B34" s="4" t="s">
        <v>24</v>
      </c>
      <c r="C34" s="5">
        <v>0</v>
      </c>
      <c r="D34" s="5" t="s">
        <v>8</v>
      </c>
      <c r="E34" s="5">
        <v>0</v>
      </c>
      <c r="F34" s="4" t="s">
        <v>10</v>
      </c>
      <c r="G34" s="17" t="str">
        <f t="shared" si="0"/>
        <v>Empate</v>
      </c>
    </row>
    <row r="35" spans="1:7" x14ac:dyDescent="0.25">
      <c r="A35" s="4">
        <v>3</v>
      </c>
      <c r="B35" s="4" t="s">
        <v>32</v>
      </c>
      <c r="C35" s="5">
        <v>2</v>
      </c>
      <c r="D35" s="5" t="s">
        <v>8</v>
      </c>
      <c r="E35" s="5">
        <v>0</v>
      </c>
      <c r="F35" s="4" t="s">
        <v>14</v>
      </c>
      <c r="G35" s="17" t="str">
        <f t="shared" si="0"/>
        <v>Local</v>
      </c>
    </row>
    <row r="36" spans="1:7" x14ac:dyDescent="0.25">
      <c r="A36" s="4">
        <v>3</v>
      </c>
      <c r="B36" s="4" t="s">
        <v>15</v>
      </c>
      <c r="C36" s="5">
        <v>0</v>
      </c>
      <c r="D36" s="5" t="s">
        <v>8</v>
      </c>
      <c r="E36" s="5">
        <v>3</v>
      </c>
      <c r="F36" s="4" t="s">
        <v>30</v>
      </c>
      <c r="G36" s="17" t="str">
        <f t="shared" si="0"/>
        <v>Visitante</v>
      </c>
    </row>
    <row r="37" spans="1:7" x14ac:dyDescent="0.25">
      <c r="A37" s="4">
        <v>3</v>
      </c>
      <c r="B37" s="4" t="s">
        <v>34</v>
      </c>
      <c r="C37" s="5">
        <v>2</v>
      </c>
      <c r="D37" s="5" t="s">
        <v>8</v>
      </c>
      <c r="E37" s="5">
        <v>1</v>
      </c>
      <c r="F37" s="4" t="s">
        <v>19</v>
      </c>
      <c r="G37" s="17" t="str">
        <f t="shared" si="0"/>
        <v>Local</v>
      </c>
    </row>
    <row r="38" spans="1:7" x14ac:dyDescent="0.25">
      <c r="A38" s="4">
        <v>3</v>
      </c>
      <c r="B38" s="4" t="s">
        <v>28</v>
      </c>
      <c r="C38" s="5">
        <v>1</v>
      </c>
      <c r="D38" s="5" t="s">
        <v>8</v>
      </c>
      <c r="E38" s="5">
        <v>0</v>
      </c>
      <c r="F38" s="4" t="s">
        <v>33</v>
      </c>
      <c r="G38" s="17" t="str">
        <f t="shared" si="0"/>
        <v>Local</v>
      </c>
    </row>
    <row r="39" spans="1:7" x14ac:dyDescent="0.25">
      <c r="A39" s="4">
        <v>3</v>
      </c>
      <c r="B39" s="4" t="s">
        <v>21</v>
      </c>
      <c r="C39" s="5">
        <v>1</v>
      </c>
      <c r="D39" s="5" t="s">
        <v>8</v>
      </c>
      <c r="E39" s="5">
        <v>0</v>
      </c>
      <c r="F39" s="4" t="s">
        <v>37</v>
      </c>
      <c r="G39" s="17" t="str">
        <f t="shared" si="0"/>
        <v>Local</v>
      </c>
    </row>
    <row r="40" spans="1:7" x14ac:dyDescent="0.25">
      <c r="A40" s="4">
        <v>3</v>
      </c>
      <c r="B40" s="4" t="s">
        <v>18</v>
      </c>
      <c r="C40" s="5">
        <v>4</v>
      </c>
      <c r="D40" s="5" t="s">
        <v>8</v>
      </c>
      <c r="E40" s="5">
        <v>2</v>
      </c>
      <c r="F40" s="4" t="s">
        <v>12</v>
      </c>
      <c r="G40" s="17" t="str">
        <f t="shared" si="0"/>
        <v>Local</v>
      </c>
    </row>
    <row r="41" spans="1:7" x14ac:dyDescent="0.25">
      <c r="A41" s="4">
        <v>4</v>
      </c>
      <c r="B41" s="4" t="s">
        <v>31</v>
      </c>
      <c r="C41" s="4">
        <v>1</v>
      </c>
      <c r="D41" s="5" t="s">
        <v>8</v>
      </c>
      <c r="E41" s="4">
        <v>0</v>
      </c>
      <c r="F41" s="4" t="s">
        <v>36</v>
      </c>
      <c r="G41" s="17" t="str">
        <f t="shared" si="0"/>
        <v>Local</v>
      </c>
    </row>
    <row r="42" spans="1:7" x14ac:dyDescent="0.25">
      <c r="A42" s="4">
        <v>4</v>
      </c>
      <c r="B42" s="4" t="s">
        <v>15</v>
      </c>
      <c r="C42" s="4">
        <v>1</v>
      </c>
      <c r="D42" s="5" t="s">
        <v>8</v>
      </c>
      <c r="E42" s="4">
        <v>1</v>
      </c>
      <c r="F42" s="4" t="s">
        <v>7</v>
      </c>
      <c r="G42" s="17" t="str">
        <f t="shared" si="0"/>
        <v>Empate</v>
      </c>
    </row>
    <row r="43" spans="1:7" x14ac:dyDescent="0.25">
      <c r="A43" s="4">
        <v>4</v>
      </c>
      <c r="B43" s="4" t="s">
        <v>25</v>
      </c>
      <c r="C43" s="4">
        <v>1</v>
      </c>
      <c r="D43" s="5" t="s">
        <v>8</v>
      </c>
      <c r="E43" s="4">
        <v>0</v>
      </c>
      <c r="F43" s="4" t="s">
        <v>11</v>
      </c>
      <c r="G43" s="17" t="str">
        <f t="shared" si="0"/>
        <v>Local</v>
      </c>
    </row>
    <row r="44" spans="1:7" x14ac:dyDescent="0.25">
      <c r="A44" s="4">
        <v>4</v>
      </c>
      <c r="B44" s="4" t="s">
        <v>22</v>
      </c>
      <c r="C44" s="4">
        <v>1</v>
      </c>
      <c r="D44" s="5" t="s">
        <v>8</v>
      </c>
      <c r="E44" s="4">
        <v>1</v>
      </c>
      <c r="F44" s="4" t="s">
        <v>32</v>
      </c>
      <c r="G44" s="17" t="str">
        <f t="shared" si="0"/>
        <v>Empate</v>
      </c>
    </row>
    <row r="45" spans="1:7" x14ac:dyDescent="0.25">
      <c r="A45" s="4">
        <v>4</v>
      </c>
      <c r="B45" s="4" t="s">
        <v>10</v>
      </c>
      <c r="C45" s="4">
        <v>3</v>
      </c>
      <c r="D45" s="5" t="s">
        <v>8</v>
      </c>
      <c r="E45" s="4">
        <v>2</v>
      </c>
      <c r="F45" s="4" t="s">
        <v>21</v>
      </c>
      <c r="G45" s="17" t="str">
        <f t="shared" si="0"/>
        <v>Local</v>
      </c>
    </row>
    <row r="46" spans="1:7" x14ac:dyDescent="0.25">
      <c r="A46" s="4">
        <v>4</v>
      </c>
      <c r="B46" s="4" t="s">
        <v>19</v>
      </c>
      <c r="C46" s="4">
        <v>0</v>
      </c>
      <c r="D46" s="5" t="s">
        <v>8</v>
      </c>
      <c r="E46" s="4">
        <v>0</v>
      </c>
      <c r="F46" s="4" t="s">
        <v>9</v>
      </c>
      <c r="G46" s="17" t="str">
        <f t="shared" si="0"/>
        <v>Empate</v>
      </c>
    </row>
    <row r="47" spans="1:7" x14ac:dyDescent="0.25">
      <c r="A47" s="4">
        <v>4</v>
      </c>
      <c r="B47" s="4" t="s">
        <v>30</v>
      </c>
      <c r="C47" s="4">
        <v>1</v>
      </c>
      <c r="D47" s="5" t="s">
        <v>8</v>
      </c>
      <c r="E47" s="4">
        <v>1</v>
      </c>
      <c r="F47" s="4" t="s">
        <v>27</v>
      </c>
      <c r="G47" s="17" t="str">
        <f t="shared" si="0"/>
        <v>Empate</v>
      </c>
    </row>
    <row r="48" spans="1:7" x14ac:dyDescent="0.25">
      <c r="A48" s="4">
        <v>4</v>
      </c>
      <c r="B48" s="4" t="s">
        <v>29</v>
      </c>
      <c r="C48" s="4">
        <v>1</v>
      </c>
      <c r="D48" s="5" t="s">
        <v>8</v>
      </c>
      <c r="E48" s="4">
        <v>1</v>
      </c>
      <c r="F48" s="4" t="s">
        <v>35</v>
      </c>
      <c r="G48" s="17" t="str">
        <f t="shared" si="0"/>
        <v>Empate</v>
      </c>
    </row>
    <row r="49" spans="1:7" x14ac:dyDescent="0.25">
      <c r="A49" s="4">
        <v>4</v>
      </c>
      <c r="B49" s="4" t="s">
        <v>33</v>
      </c>
      <c r="C49" s="4">
        <v>1</v>
      </c>
      <c r="E49" s="4">
        <v>1</v>
      </c>
      <c r="F49" s="4" t="s">
        <v>34</v>
      </c>
      <c r="G49" s="17" t="str">
        <f t="shared" si="0"/>
        <v>Empate</v>
      </c>
    </row>
    <row r="50" spans="1:7" x14ac:dyDescent="0.25">
      <c r="A50" s="4">
        <v>4</v>
      </c>
      <c r="B50" s="4" t="s">
        <v>14</v>
      </c>
      <c r="C50" s="4">
        <v>0</v>
      </c>
      <c r="E50" s="4">
        <v>0</v>
      </c>
      <c r="F50" s="4" t="s">
        <v>18</v>
      </c>
      <c r="G50" s="17" t="str">
        <f t="shared" si="0"/>
        <v>Empate</v>
      </c>
    </row>
    <row r="51" spans="1:7" x14ac:dyDescent="0.25">
      <c r="A51" s="4">
        <v>4</v>
      </c>
      <c r="B51" s="4" t="s">
        <v>37</v>
      </c>
      <c r="C51" s="4">
        <v>1</v>
      </c>
      <c r="E51" s="4">
        <v>2</v>
      </c>
      <c r="F51" s="4" t="s">
        <v>13</v>
      </c>
      <c r="G51" s="17" t="str">
        <f t="shared" si="0"/>
        <v>Visitante</v>
      </c>
    </row>
    <row r="52" spans="1:7" x14ac:dyDescent="0.25">
      <c r="A52" s="4">
        <v>4</v>
      </c>
      <c r="B52" s="4" t="s">
        <v>12</v>
      </c>
      <c r="C52" s="4">
        <v>4</v>
      </c>
      <c r="E52" s="4">
        <v>0</v>
      </c>
      <c r="F52" s="4" t="s">
        <v>28</v>
      </c>
      <c r="G52" s="17" t="str">
        <f t="shared" si="0"/>
        <v>Local</v>
      </c>
    </row>
    <row r="53" spans="1:7" x14ac:dyDescent="0.25">
      <c r="A53" s="4">
        <v>4</v>
      </c>
      <c r="B53" s="4" t="s">
        <v>16</v>
      </c>
      <c r="C53" s="4">
        <v>0</v>
      </c>
      <c r="E53" s="4">
        <v>0</v>
      </c>
      <c r="F53" s="4" t="s">
        <v>24</v>
      </c>
      <c r="G53" s="17" t="str">
        <f t="shared" si="0"/>
        <v>Empate</v>
      </c>
    </row>
    <row r="54" spans="1:7" x14ac:dyDescent="0.25">
      <c r="A54" s="4">
        <v>5</v>
      </c>
      <c r="B54" s="4" t="s">
        <v>11</v>
      </c>
      <c r="C54" s="5">
        <v>1</v>
      </c>
      <c r="D54" s="5" t="s">
        <v>8</v>
      </c>
      <c r="E54" s="5">
        <v>0</v>
      </c>
      <c r="F54" s="4" t="s">
        <v>37</v>
      </c>
      <c r="G54" s="17" t="str">
        <f t="shared" si="0"/>
        <v>Local</v>
      </c>
    </row>
    <row r="55" spans="1:7" x14ac:dyDescent="0.25">
      <c r="A55" s="4">
        <v>5</v>
      </c>
      <c r="B55" s="4" t="s">
        <v>18</v>
      </c>
      <c r="C55" s="5">
        <v>1</v>
      </c>
      <c r="D55" s="5" t="s">
        <v>8</v>
      </c>
      <c r="E55" s="5">
        <v>0</v>
      </c>
      <c r="F55" s="4" t="s">
        <v>22</v>
      </c>
      <c r="G55" s="17" t="str">
        <f t="shared" si="0"/>
        <v>Local</v>
      </c>
    </row>
    <row r="56" spans="1:7" x14ac:dyDescent="0.25">
      <c r="A56" s="4">
        <v>5</v>
      </c>
      <c r="B56" s="4" t="s">
        <v>35</v>
      </c>
      <c r="C56" s="5">
        <v>0</v>
      </c>
      <c r="D56" s="5" t="s">
        <v>8</v>
      </c>
      <c r="E56" s="5">
        <v>1</v>
      </c>
      <c r="F56" s="4" t="s">
        <v>19</v>
      </c>
      <c r="G56" s="17" t="str">
        <f t="shared" si="0"/>
        <v>Visitante</v>
      </c>
    </row>
    <row r="57" spans="1:7" x14ac:dyDescent="0.25">
      <c r="A57" s="4">
        <v>5</v>
      </c>
      <c r="B57" s="4" t="s">
        <v>7</v>
      </c>
      <c r="C57" s="5">
        <v>4</v>
      </c>
      <c r="D57" s="5" t="s">
        <v>8</v>
      </c>
      <c r="E57" s="5">
        <v>0</v>
      </c>
      <c r="F57" s="4" t="s">
        <v>29</v>
      </c>
      <c r="G57" s="17" t="str">
        <f t="shared" si="0"/>
        <v>Local</v>
      </c>
    </row>
    <row r="58" spans="1:7" x14ac:dyDescent="0.25">
      <c r="A58" s="4">
        <v>5</v>
      </c>
      <c r="B58" s="4" t="s">
        <v>27</v>
      </c>
      <c r="C58" s="5">
        <v>0</v>
      </c>
      <c r="D58" s="5" t="s">
        <v>8</v>
      </c>
      <c r="E58" s="5">
        <v>1</v>
      </c>
      <c r="F58" s="4" t="s">
        <v>15</v>
      </c>
      <c r="G58" s="17" t="str">
        <f t="shared" si="0"/>
        <v>Visitante</v>
      </c>
    </row>
    <row r="59" spans="1:7" x14ac:dyDescent="0.25">
      <c r="A59" s="4">
        <v>5</v>
      </c>
      <c r="B59" s="4" t="s">
        <v>36</v>
      </c>
      <c r="C59" s="5">
        <v>2</v>
      </c>
      <c r="D59" s="5" t="s">
        <v>8</v>
      </c>
      <c r="E59" s="5">
        <v>1</v>
      </c>
      <c r="F59" s="4" t="s">
        <v>30</v>
      </c>
      <c r="G59" s="17" t="str">
        <f t="shared" si="0"/>
        <v>Local</v>
      </c>
    </row>
    <row r="60" spans="1:7" x14ac:dyDescent="0.25">
      <c r="A60" s="4">
        <v>5</v>
      </c>
      <c r="B60" s="4" t="s">
        <v>21</v>
      </c>
      <c r="C60" s="5">
        <v>1</v>
      </c>
      <c r="D60" s="5" t="s">
        <v>8</v>
      </c>
      <c r="E60" s="5">
        <v>0</v>
      </c>
      <c r="F60" s="4" t="s">
        <v>16</v>
      </c>
      <c r="G60" s="17" t="str">
        <f t="shared" si="0"/>
        <v>Local</v>
      </c>
    </row>
    <row r="61" spans="1:7" x14ac:dyDescent="0.25">
      <c r="A61" s="4">
        <v>5</v>
      </c>
      <c r="B61" s="4" t="s">
        <v>24</v>
      </c>
      <c r="C61" s="5">
        <v>0</v>
      </c>
      <c r="D61" s="5" t="s">
        <v>8</v>
      </c>
      <c r="E61" s="5">
        <v>1</v>
      </c>
      <c r="F61" s="4" t="s">
        <v>31</v>
      </c>
      <c r="G61" s="17" t="str">
        <f t="shared" si="0"/>
        <v>Visitante</v>
      </c>
    </row>
    <row r="62" spans="1:7" x14ac:dyDescent="0.25">
      <c r="A62" s="4">
        <v>5</v>
      </c>
      <c r="B62" s="4" t="s">
        <v>9</v>
      </c>
      <c r="C62" s="5">
        <v>1</v>
      </c>
      <c r="D62" s="5" t="s">
        <v>8</v>
      </c>
      <c r="E62" s="5">
        <v>1</v>
      </c>
      <c r="F62" s="4" t="s">
        <v>33</v>
      </c>
      <c r="G62" s="17" t="str">
        <f t="shared" si="0"/>
        <v>Empate</v>
      </c>
    </row>
    <row r="63" spans="1:7" x14ac:dyDescent="0.25">
      <c r="A63" s="4">
        <v>5</v>
      </c>
      <c r="B63" s="4" t="s">
        <v>32</v>
      </c>
      <c r="C63" s="5">
        <v>1</v>
      </c>
      <c r="D63" s="5" t="s">
        <v>8</v>
      </c>
      <c r="E63" s="5">
        <v>0</v>
      </c>
      <c r="F63" s="4" t="s">
        <v>25</v>
      </c>
      <c r="G63" s="17" t="str">
        <f t="shared" si="0"/>
        <v>Local</v>
      </c>
    </row>
    <row r="64" spans="1:7" x14ac:dyDescent="0.25">
      <c r="A64" s="4">
        <v>5</v>
      </c>
      <c r="B64" s="4" t="s">
        <v>13</v>
      </c>
      <c r="C64" s="5">
        <v>1</v>
      </c>
      <c r="D64" s="5" t="s">
        <v>8</v>
      </c>
      <c r="E64" s="5">
        <v>0</v>
      </c>
      <c r="F64" s="4" t="s">
        <v>10</v>
      </c>
      <c r="G64" s="17" t="str">
        <f t="shared" si="0"/>
        <v>Local</v>
      </c>
    </row>
    <row r="65" spans="1:7" x14ac:dyDescent="0.25">
      <c r="A65" s="4">
        <v>5</v>
      </c>
      <c r="B65" s="4" t="s">
        <v>28</v>
      </c>
      <c r="C65" s="5">
        <v>2</v>
      </c>
      <c r="D65" s="5" t="s">
        <v>8</v>
      </c>
      <c r="E65" s="5">
        <v>2</v>
      </c>
      <c r="F65" s="4" t="s">
        <v>14</v>
      </c>
      <c r="G65" s="17" t="str">
        <f t="shared" si="0"/>
        <v>Empate</v>
      </c>
    </row>
    <row r="66" spans="1:7" x14ac:dyDescent="0.25">
      <c r="A66" s="4">
        <v>5</v>
      </c>
      <c r="B66" s="4" t="s">
        <v>34</v>
      </c>
      <c r="C66" s="5">
        <v>1</v>
      </c>
      <c r="D66" s="5" t="s">
        <v>8</v>
      </c>
      <c r="E66" s="5">
        <v>2</v>
      </c>
      <c r="F66" s="4" t="s">
        <v>12</v>
      </c>
      <c r="G66" s="17" t="str">
        <f t="shared" si="0"/>
        <v>Visitante</v>
      </c>
    </row>
    <row r="67" spans="1:7" x14ac:dyDescent="0.25">
      <c r="A67" s="4">
        <v>6</v>
      </c>
      <c r="B67" s="4" t="s">
        <v>31</v>
      </c>
      <c r="C67" s="5">
        <v>1</v>
      </c>
      <c r="D67" s="5" t="s">
        <v>8</v>
      </c>
      <c r="E67" s="5">
        <v>0</v>
      </c>
      <c r="F67" s="4" t="s">
        <v>21</v>
      </c>
      <c r="G67" s="17" t="str">
        <f t="shared" si="0"/>
        <v>Local</v>
      </c>
    </row>
    <row r="68" spans="1:7" x14ac:dyDescent="0.25">
      <c r="A68" s="4">
        <v>6</v>
      </c>
      <c r="B68" s="4" t="s">
        <v>27</v>
      </c>
      <c r="C68" s="5">
        <v>0</v>
      </c>
      <c r="D68" s="5" t="s">
        <v>8</v>
      </c>
      <c r="E68" s="5">
        <v>0</v>
      </c>
      <c r="F68" s="4" t="s">
        <v>7</v>
      </c>
      <c r="G68" s="17" t="str">
        <f t="shared" ref="G68:G131" si="1">IF(AND(C68="",E68=""),$J$5,IF(C68=E68,$J$7,IF(C68&gt;E68,$J$6,$J$8)))</f>
        <v>Empate</v>
      </c>
    </row>
    <row r="69" spans="1:7" x14ac:dyDescent="0.25">
      <c r="A69" s="4">
        <v>6</v>
      </c>
      <c r="B69" s="4" t="s">
        <v>16</v>
      </c>
      <c r="C69" s="5">
        <v>2</v>
      </c>
      <c r="D69" s="5" t="s">
        <v>8</v>
      </c>
      <c r="E69" s="5">
        <v>2</v>
      </c>
      <c r="F69" s="4" t="s">
        <v>13</v>
      </c>
      <c r="G69" s="17" t="str">
        <f t="shared" si="1"/>
        <v>Empate</v>
      </c>
    </row>
    <row r="70" spans="1:7" x14ac:dyDescent="0.25">
      <c r="A70" s="4">
        <v>6</v>
      </c>
      <c r="B70" s="4" t="s">
        <v>33</v>
      </c>
      <c r="C70" s="5">
        <v>2</v>
      </c>
      <c r="D70" s="5" t="s">
        <v>8</v>
      </c>
      <c r="E70" s="5">
        <v>0</v>
      </c>
      <c r="F70" s="4" t="s">
        <v>35</v>
      </c>
      <c r="G70" s="17" t="str">
        <f t="shared" si="1"/>
        <v>Local</v>
      </c>
    </row>
    <row r="71" spans="1:7" x14ac:dyDescent="0.25">
      <c r="A71" s="4">
        <v>6</v>
      </c>
      <c r="B71" s="4" t="s">
        <v>30</v>
      </c>
      <c r="C71" s="5">
        <v>2</v>
      </c>
      <c r="D71" s="5" t="s">
        <v>8</v>
      </c>
      <c r="E71" s="5">
        <v>0</v>
      </c>
      <c r="F71" s="4" t="s">
        <v>24</v>
      </c>
      <c r="G71" s="17" t="str">
        <f t="shared" si="1"/>
        <v>Local</v>
      </c>
    </row>
    <row r="72" spans="1:7" x14ac:dyDescent="0.25">
      <c r="A72" s="4">
        <v>6</v>
      </c>
      <c r="B72" s="4" t="s">
        <v>37</v>
      </c>
      <c r="C72" s="5">
        <v>1</v>
      </c>
      <c r="D72" s="5" t="s">
        <v>8</v>
      </c>
      <c r="E72" s="5">
        <v>2</v>
      </c>
      <c r="F72" s="4" t="s">
        <v>32</v>
      </c>
      <c r="G72" s="17" t="str">
        <f t="shared" si="1"/>
        <v>Visitante</v>
      </c>
    </row>
    <row r="73" spans="1:7" x14ac:dyDescent="0.25">
      <c r="A73" s="4">
        <v>6</v>
      </c>
      <c r="B73" s="4" t="s">
        <v>14</v>
      </c>
      <c r="C73" s="5">
        <v>1</v>
      </c>
      <c r="D73" s="5" t="s">
        <v>8</v>
      </c>
      <c r="E73" s="5">
        <v>0</v>
      </c>
      <c r="F73" s="4" t="s">
        <v>34</v>
      </c>
      <c r="G73" s="17" t="str">
        <f t="shared" si="1"/>
        <v>Local</v>
      </c>
    </row>
    <row r="74" spans="1:7" x14ac:dyDescent="0.25">
      <c r="A74" s="4">
        <v>6</v>
      </c>
      <c r="B74" s="4" t="s">
        <v>22</v>
      </c>
      <c r="C74" s="5">
        <v>2</v>
      </c>
      <c r="D74" s="5" t="s">
        <v>8</v>
      </c>
      <c r="E74" s="5">
        <v>1</v>
      </c>
      <c r="F74" s="4" t="s">
        <v>28</v>
      </c>
      <c r="G74" s="17" t="str">
        <f t="shared" si="1"/>
        <v>Local</v>
      </c>
    </row>
    <row r="75" spans="1:7" x14ac:dyDescent="0.25">
      <c r="A75" s="4">
        <v>6</v>
      </c>
      <c r="B75" s="4" t="s">
        <v>12</v>
      </c>
      <c r="C75" s="5">
        <v>1</v>
      </c>
      <c r="D75" s="5" t="s">
        <v>8</v>
      </c>
      <c r="E75" s="5">
        <v>0</v>
      </c>
      <c r="F75" s="4" t="s">
        <v>9</v>
      </c>
      <c r="G75" s="17" t="str">
        <f t="shared" si="1"/>
        <v>Local</v>
      </c>
    </row>
    <row r="76" spans="1:7" x14ac:dyDescent="0.25">
      <c r="A76" s="4">
        <v>6</v>
      </c>
      <c r="B76" s="4" t="s">
        <v>25</v>
      </c>
      <c r="C76" s="5">
        <v>2</v>
      </c>
      <c r="D76" s="5" t="s">
        <v>8</v>
      </c>
      <c r="E76" s="5">
        <v>0</v>
      </c>
      <c r="F76" s="4" t="s">
        <v>18</v>
      </c>
      <c r="G76" s="17" t="str">
        <f t="shared" si="1"/>
        <v>Local</v>
      </c>
    </row>
    <row r="77" spans="1:7" x14ac:dyDescent="0.25">
      <c r="A77" s="4">
        <v>6</v>
      </c>
      <c r="B77" s="4" t="s">
        <v>19</v>
      </c>
      <c r="C77" s="5">
        <v>2</v>
      </c>
      <c r="D77" s="5" t="s">
        <v>8</v>
      </c>
      <c r="E77" s="5">
        <v>0</v>
      </c>
      <c r="F77" s="4" t="s">
        <v>29</v>
      </c>
      <c r="G77" s="17" t="str">
        <f t="shared" si="1"/>
        <v>Local</v>
      </c>
    </row>
    <row r="78" spans="1:7" x14ac:dyDescent="0.25">
      <c r="A78" s="4">
        <v>6</v>
      </c>
      <c r="B78" s="4" t="s">
        <v>10</v>
      </c>
      <c r="C78" s="5">
        <v>4</v>
      </c>
      <c r="D78" s="5" t="s">
        <v>8</v>
      </c>
      <c r="E78" s="5">
        <v>2</v>
      </c>
      <c r="F78" s="4" t="s">
        <v>11</v>
      </c>
      <c r="G78" s="17" t="str">
        <f t="shared" si="1"/>
        <v>Local</v>
      </c>
    </row>
    <row r="79" spans="1:7" x14ac:dyDescent="0.25">
      <c r="A79" s="4">
        <v>6</v>
      </c>
      <c r="B79" s="4" t="s">
        <v>15</v>
      </c>
      <c r="C79" s="5">
        <v>3</v>
      </c>
      <c r="D79" s="5" t="s">
        <v>8</v>
      </c>
      <c r="E79" s="5">
        <v>1</v>
      </c>
      <c r="F79" s="4" t="s">
        <v>36</v>
      </c>
      <c r="G79" s="17" t="str">
        <f t="shared" si="1"/>
        <v>Local</v>
      </c>
    </row>
    <row r="80" spans="1:7" x14ac:dyDescent="0.25">
      <c r="A80" s="4">
        <v>7</v>
      </c>
      <c r="B80" s="4" t="s">
        <v>13</v>
      </c>
      <c r="C80" s="5">
        <v>3</v>
      </c>
      <c r="D80" s="5" t="s">
        <v>8</v>
      </c>
      <c r="E80" s="5">
        <v>0</v>
      </c>
      <c r="F80" s="4" t="s">
        <v>31</v>
      </c>
      <c r="G80" s="17" t="str">
        <f t="shared" si="1"/>
        <v>Local</v>
      </c>
    </row>
    <row r="81" spans="1:7" x14ac:dyDescent="0.25">
      <c r="A81" s="4">
        <v>7</v>
      </c>
      <c r="B81" s="4" t="s">
        <v>35</v>
      </c>
      <c r="C81" s="5">
        <v>1</v>
      </c>
      <c r="D81" s="5" t="s">
        <v>8</v>
      </c>
      <c r="E81" s="5">
        <v>1</v>
      </c>
      <c r="F81" s="4" t="s">
        <v>12</v>
      </c>
      <c r="G81" s="17" t="str">
        <f t="shared" si="1"/>
        <v>Empate</v>
      </c>
    </row>
    <row r="82" spans="1:7" x14ac:dyDescent="0.25">
      <c r="A82" s="4">
        <v>7</v>
      </c>
      <c r="B82" s="4" t="s">
        <v>11</v>
      </c>
      <c r="C82" s="5">
        <v>3</v>
      </c>
      <c r="D82" s="5" t="s">
        <v>8</v>
      </c>
      <c r="E82" s="5">
        <v>0</v>
      </c>
      <c r="F82" s="4" t="s">
        <v>16</v>
      </c>
      <c r="G82" s="17" t="str">
        <f t="shared" si="1"/>
        <v>Local</v>
      </c>
    </row>
    <row r="83" spans="1:7" x14ac:dyDescent="0.25">
      <c r="A83" s="4">
        <v>7</v>
      </c>
      <c r="B83" s="4" t="s">
        <v>32</v>
      </c>
      <c r="C83" s="5">
        <v>0</v>
      </c>
      <c r="D83" s="5" t="s">
        <v>8</v>
      </c>
      <c r="E83" s="5">
        <v>0</v>
      </c>
      <c r="F83" s="4" t="s">
        <v>10</v>
      </c>
      <c r="G83" s="17" t="str">
        <f t="shared" si="1"/>
        <v>Empate</v>
      </c>
    </row>
    <row r="84" spans="1:7" x14ac:dyDescent="0.25">
      <c r="A84" s="4">
        <v>7</v>
      </c>
      <c r="B84" s="4" t="s">
        <v>34</v>
      </c>
      <c r="C84" s="5">
        <v>2</v>
      </c>
      <c r="D84" s="5" t="s">
        <v>8</v>
      </c>
      <c r="E84" s="5">
        <v>2</v>
      </c>
      <c r="F84" s="4" t="s">
        <v>22</v>
      </c>
      <c r="G84" s="17" t="str">
        <f t="shared" si="1"/>
        <v>Empate</v>
      </c>
    </row>
    <row r="85" spans="1:7" x14ac:dyDescent="0.25">
      <c r="A85" s="4">
        <v>7</v>
      </c>
      <c r="B85" s="4" t="s">
        <v>36</v>
      </c>
      <c r="C85" s="5">
        <v>1</v>
      </c>
      <c r="D85" s="5" t="s">
        <v>8</v>
      </c>
      <c r="E85" s="5">
        <v>1</v>
      </c>
      <c r="F85" s="4" t="s">
        <v>27</v>
      </c>
      <c r="G85" s="17" t="str">
        <f t="shared" si="1"/>
        <v>Empate</v>
      </c>
    </row>
    <row r="86" spans="1:7" x14ac:dyDescent="0.25">
      <c r="A86" s="4">
        <v>7</v>
      </c>
      <c r="B86" s="4" t="s">
        <v>24</v>
      </c>
      <c r="C86" s="5">
        <v>5</v>
      </c>
      <c r="D86" s="5" t="s">
        <v>8</v>
      </c>
      <c r="E86" s="5">
        <v>1</v>
      </c>
      <c r="F86" s="4" t="s">
        <v>15</v>
      </c>
      <c r="G86" s="17" t="str">
        <f t="shared" si="1"/>
        <v>Local</v>
      </c>
    </row>
    <row r="87" spans="1:7" x14ac:dyDescent="0.25">
      <c r="A87" s="4">
        <v>7</v>
      </c>
      <c r="B87" s="4" t="s">
        <v>28</v>
      </c>
      <c r="C87" s="5">
        <v>0</v>
      </c>
      <c r="D87" s="5" t="s">
        <v>8</v>
      </c>
      <c r="E87" s="5">
        <v>3</v>
      </c>
      <c r="F87" s="4" t="s">
        <v>25</v>
      </c>
      <c r="G87" s="17" t="str">
        <f t="shared" si="1"/>
        <v>Visitante</v>
      </c>
    </row>
    <row r="88" spans="1:7" x14ac:dyDescent="0.25">
      <c r="A88" s="4">
        <v>7</v>
      </c>
      <c r="B88" s="4" t="s">
        <v>9</v>
      </c>
      <c r="C88" s="5">
        <v>1</v>
      </c>
      <c r="D88" s="5" t="s">
        <v>8</v>
      </c>
      <c r="E88" s="5">
        <v>0</v>
      </c>
      <c r="F88" s="4" t="s">
        <v>14</v>
      </c>
      <c r="G88" s="17" t="str">
        <f t="shared" si="1"/>
        <v>Local</v>
      </c>
    </row>
    <row r="89" spans="1:7" x14ac:dyDescent="0.25">
      <c r="A89" s="4">
        <v>7</v>
      </c>
      <c r="G89" s="17" t="str">
        <f t="shared" si="1"/>
        <v>No jugaron</v>
      </c>
    </row>
    <row r="90" spans="1:7" x14ac:dyDescent="0.25">
      <c r="A90" s="4">
        <v>7</v>
      </c>
      <c r="B90" s="4" t="s">
        <v>7</v>
      </c>
      <c r="C90" s="5">
        <v>1</v>
      </c>
      <c r="D90" s="5" t="s">
        <v>8</v>
      </c>
      <c r="E90" s="5">
        <v>2</v>
      </c>
      <c r="F90" s="4" t="s">
        <v>19</v>
      </c>
      <c r="G90" s="17" t="str">
        <f t="shared" si="1"/>
        <v>Visitante</v>
      </c>
    </row>
    <row r="91" spans="1:7" x14ac:dyDescent="0.25">
      <c r="A91" s="4">
        <v>7</v>
      </c>
      <c r="B91" s="4" t="s">
        <v>18</v>
      </c>
      <c r="C91" s="5">
        <v>1</v>
      </c>
      <c r="D91" s="5" t="s">
        <v>8</v>
      </c>
      <c r="E91" s="5">
        <v>1</v>
      </c>
      <c r="F91" s="4" t="s">
        <v>37</v>
      </c>
      <c r="G91" s="17" t="str">
        <f t="shared" si="1"/>
        <v>Empate</v>
      </c>
    </row>
    <row r="92" spans="1:7" x14ac:dyDescent="0.25">
      <c r="A92" s="4">
        <v>7</v>
      </c>
      <c r="B92" s="4" t="s">
        <v>29</v>
      </c>
      <c r="C92" s="5">
        <v>0</v>
      </c>
      <c r="D92" s="5" t="s">
        <v>8</v>
      </c>
      <c r="E92" s="5">
        <v>1</v>
      </c>
      <c r="F92" s="4" t="s">
        <v>33</v>
      </c>
      <c r="G92" s="17" t="str">
        <f t="shared" si="1"/>
        <v>Visitante</v>
      </c>
    </row>
    <row r="93" spans="1:7" x14ac:dyDescent="0.25">
      <c r="A93" s="4">
        <v>7</v>
      </c>
      <c r="B93" s="4" t="s">
        <v>21</v>
      </c>
      <c r="C93" s="5">
        <v>1</v>
      </c>
      <c r="D93" s="5" t="s">
        <v>8</v>
      </c>
      <c r="E93" s="5">
        <v>1</v>
      </c>
      <c r="F93" s="4" t="s">
        <v>30</v>
      </c>
      <c r="G93" s="17" t="str">
        <f t="shared" si="1"/>
        <v>Empate</v>
      </c>
    </row>
    <row r="94" spans="1:7" x14ac:dyDescent="0.25">
      <c r="A94" s="4">
        <v>8</v>
      </c>
      <c r="B94" s="4" t="s">
        <v>14</v>
      </c>
      <c r="C94" s="5">
        <v>1</v>
      </c>
      <c r="D94" s="5" t="s">
        <v>8</v>
      </c>
      <c r="E94" s="5">
        <v>1</v>
      </c>
      <c r="F94" s="4" t="s">
        <v>35</v>
      </c>
      <c r="G94" s="17" t="str">
        <f t="shared" si="1"/>
        <v>Empate</v>
      </c>
    </row>
    <row r="95" spans="1:7" x14ac:dyDescent="0.25">
      <c r="A95" s="4">
        <v>8</v>
      </c>
      <c r="B95" s="4" t="s">
        <v>31</v>
      </c>
      <c r="C95" s="5">
        <v>1</v>
      </c>
      <c r="D95" s="5" t="s">
        <v>8</v>
      </c>
      <c r="E95" s="5">
        <v>1</v>
      </c>
      <c r="F95" s="4" t="s">
        <v>11</v>
      </c>
      <c r="G95" s="17" t="str">
        <f t="shared" si="1"/>
        <v>Empate</v>
      </c>
    </row>
    <row r="96" spans="1:7" x14ac:dyDescent="0.25">
      <c r="A96" s="4">
        <v>8</v>
      </c>
      <c r="B96" s="4" t="s">
        <v>16</v>
      </c>
      <c r="C96" s="5">
        <v>2</v>
      </c>
      <c r="D96" s="5" t="s">
        <v>8</v>
      </c>
      <c r="E96" s="5">
        <v>0</v>
      </c>
      <c r="F96" s="4" t="s">
        <v>32</v>
      </c>
      <c r="G96" s="17" t="str">
        <f t="shared" si="1"/>
        <v>Local</v>
      </c>
    </row>
    <row r="97" spans="1:7" x14ac:dyDescent="0.25">
      <c r="A97" s="4">
        <v>8</v>
      </c>
      <c r="B97" s="4" t="s">
        <v>25</v>
      </c>
      <c r="C97" s="5">
        <v>0</v>
      </c>
      <c r="D97" s="5" t="s">
        <v>8</v>
      </c>
      <c r="E97" s="5">
        <v>0</v>
      </c>
      <c r="F97" s="4" t="s">
        <v>34</v>
      </c>
      <c r="G97" s="17" t="str">
        <f t="shared" si="1"/>
        <v>Empate</v>
      </c>
    </row>
    <row r="98" spans="1:7" x14ac:dyDescent="0.25">
      <c r="A98" s="4">
        <v>8</v>
      </c>
      <c r="B98" s="4" t="s">
        <v>37</v>
      </c>
      <c r="C98" s="5">
        <v>4</v>
      </c>
      <c r="D98" s="5" t="s">
        <v>8</v>
      </c>
      <c r="E98" s="5">
        <v>0</v>
      </c>
      <c r="F98" s="4" t="s">
        <v>28</v>
      </c>
      <c r="G98" s="17" t="str">
        <f t="shared" si="1"/>
        <v>Local</v>
      </c>
    </row>
    <row r="99" spans="1:7" x14ac:dyDescent="0.25">
      <c r="A99" s="4">
        <v>8</v>
      </c>
      <c r="B99" s="4" t="s">
        <v>10</v>
      </c>
      <c r="C99" s="5">
        <v>2</v>
      </c>
      <c r="D99" s="5" t="s">
        <v>8</v>
      </c>
      <c r="E99" s="5">
        <v>0</v>
      </c>
      <c r="F99" s="4" t="s">
        <v>18</v>
      </c>
      <c r="G99" s="17" t="str">
        <f t="shared" si="1"/>
        <v>Local</v>
      </c>
    </row>
    <row r="100" spans="1:7" x14ac:dyDescent="0.25">
      <c r="A100" s="4">
        <v>8</v>
      </c>
      <c r="B100" s="4" t="s">
        <v>15</v>
      </c>
      <c r="C100" s="5">
        <v>2</v>
      </c>
      <c r="D100" s="5" t="s">
        <v>8</v>
      </c>
      <c r="E100" s="5">
        <v>0</v>
      </c>
      <c r="F100" s="4" t="s">
        <v>21</v>
      </c>
      <c r="G100" s="17" t="str">
        <f t="shared" si="1"/>
        <v>Local</v>
      </c>
    </row>
    <row r="101" spans="1:7" x14ac:dyDescent="0.25">
      <c r="A101" s="4">
        <v>8</v>
      </c>
      <c r="B101" s="4" t="s">
        <v>27</v>
      </c>
      <c r="C101" s="5">
        <v>1</v>
      </c>
      <c r="D101" s="5" t="s">
        <v>8</v>
      </c>
      <c r="E101" s="5">
        <v>1</v>
      </c>
      <c r="F101" s="4" t="s">
        <v>24</v>
      </c>
      <c r="G101" s="17" t="str">
        <f t="shared" si="1"/>
        <v>Empate</v>
      </c>
    </row>
    <row r="102" spans="1:7" x14ac:dyDescent="0.25">
      <c r="A102" s="4">
        <v>8</v>
      </c>
      <c r="B102" s="4" t="s">
        <v>22</v>
      </c>
      <c r="C102" s="5">
        <v>1</v>
      </c>
      <c r="D102" s="5" t="s">
        <v>8</v>
      </c>
      <c r="E102" s="5">
        <v>3</v>
      </c>
      <c r="F102" s="4" t="s">
        <v>9</v>
      </c>
      <c r="G102" s="17" t="str">
        <f t="shared" si="1"/>
        <v>Visitante</v>
      </c>
    </row>
    <row r="103" spans="1:7" x14ac:dyDescent="0.25">
      <c r="A103" s="4">
        <v>8</v>
      </c>
      <c r="B103" s="4" t="s">
        <v>36</v>
      </c>
      <c r="C103" s="5">
        <v>1</v>
      </c>
      <c r="D103" s="5" t="s">
        <v>8</v>
      </c>
      <c r="E103" s="5">
        <v>2</v>
      </c>
      <c r="F103" s="4" t="s">
        <v>7</v>
      </c>
      <c r="G103" s="17" t="str">
        <f t="shared" si="1"/>
        <v>Visitante</v>
      </c>
    </row>
    <row r="104" spans="1:7" x14ac:dyDescent="0.25">
      <c r="A104" s="4">
        <v>8</v>
      </c>
      <c r="B104" s="4" t="s">
        <v>33</v>
      </c>
      <c r="C104" s="5">
        <v>1</v>
      </c>
      <c r="D104" s="5" t="s">
        <v>8</v>
      </c>
      <c r="E104" s="5">
        <v>2</v>
      </c>
      <c r="F104" s="4" t="s">
        <v>19</v>
      </c>
      <c r="G104" s="17" t="str">
        <f t="shared" si="1"/>
        <v>Visitante</v>
      </c>
    </row>
    <row r="105" spans="1:7" x14ac:dyDescent="0.25">
      <c r="A105" s="4">
        <v>8</v>
      </c>
      <c r="B105" s="4" t="s">
        <v>12</v>
      </c>
      <c r="C105" s="5">
        <v>2</v>
      </c>
      <c r="D105" s="5" t="s">
        <v>8</v>
      </c>
      <c r="E105" s="5">
        <v>0</v>
      </c>
      <c r="F105" s="4" t="s">
        <v>29</v>
      </c>
      <c r="G105" s="17" t="str">
        <f t="shared" si="1"/>
        <v>Local</v>
      </c>
    </row>
    <row r="106" spans="1:7" x14ac:dyDescent="0.25">
      <c r="A106" s="4">
        <v>8</v>
      </c>
      <c r="B106" s="4" t="s">
        <v>30</v>
      </c>
      <c r="C106" s="5">
        <v>2</v>
      </c>
      <c r="D106" s="5" t="s">
        <v>8</v>
      </c>
      <c r="E106" s="5">
        <v>0</v>
      </c>
      <c r="F106" s="4" t="s">
        <v>13</v>
      </c>
      <c r="G106" s="17" t="str">
        <f t="shared" si="1"/>
        <v>Local</v>
      </c>
    </row>
    <row r="107" spans="1:7" x14ac:dyDescent="0.25">
      <c r="A107" s="4">
        <v>9</v>
      </c>
      <c r="B107" s="4" t="s">
        <v>21</v>
      </c>
      <c r="C107" s="5">
        <v>0</v>
      </c>
      <c r="D107" s="5" t="s">
        <v>8</v>
      </c>
      <c r="E107" s="5">
        <v>0</v>
      </c>
      <c r="F107" s="4" t="s">
        <v>27</v>
      </c>
      <c r="G107" s="17" t="str">
        <f t="shared" si="1"/>
        <v>Empate</v>
      </c>
    </row>
    <row r="108" spans="1:7" x14ac:dyDescent="0.25">
      <c r="A108" s="4">
        <v>9</v>
      </c>
      <c r="B108" s="4" t="s">
        <v>35</v>
      </c>
      <c r="C108" s="5">
        <v>2</v>
      </c>
      <c r="D108" s="5" t="s">
        <v>8</v>
      </c>
      <c r="E108" s="5">
        <v>4</v>
      </c>
      <c r="F108" s="4" t="s">
        <v>22</v>
      </c>
      <c r="G108" s="17" t="str">
        <f t="shared" si="1"/>
        <v>Visitante</v>
      </c>
    </row>
    <row r="109" spans="1:7" x14ac:dyDescent="0.25">
      <c r="A109" s="4">
        <v>9</v>
      </c>
      <c r="B109" s="4" t="s">
        <v>32</v>
      </c>
      <c r="C109" s="5">
        <v>3</v>
      </c>
      <c r="D109" s="5" t="s">
        <v>8</v>
      </c>
      <c r="E109" s="5">
        <v>0</v>
      </c>
      <c r="F109" s="4" t="s">
        <v>31</v>
      </c>
      <c r="G109" s="17" t="str">
        <f t="shared" si="1"/>
        <v>Local</v>
      </c>
    </row>
    <row r="110" spans="1:7" x14ac:dyDescent="0.25">
      <c r="A110" s="4">
        <v>9</v>
      </c>
      <c r="B110" s="4" t="s">
        <v>28</v>
      </c>
      <c r="C110" s="5">
        <v>0</v>
      </c>
      <c r="D110" s="5" t="s">
        <v>8</v>
      </c>
      <c r="E110" s="5">
        <v>0</v>
      </c>
      <c r="F110" s="4" t="s">
        <v>10</v>
      </c>
      <c r="G110" s="17" t="str">
        <f t="shared" si="1"/>
        <v>Empate</v>
      </c>
    </row>
    <row r="111" spans="1:7" x14ac:dyDescent="0.25">
      <c r="A111" s="4">
        <v>9</v>
      </c>
      <c r="B111" s="4" t="s">
        <v>13</v>
      </c>
      <c r="C111" s="5">
        <v>2</v>
      </c>
      <c r="D111" s="5" t="s">
        <v>8</v>
      </c>
      <c r="E111" s="5">
        <v>3</v>
      </c>
      <c r="F111" s="4" t="s">
        <v>15</v>
      </c>
      <c r="G111" s="17" t="str">
        <f t="shared" si="1"/>
        <v>Visitante</v>
      </c>
    </row>
    <row r="112" spans="1:7" x14ac:dyDescent="0.25">
      <c r="A112" s="4">
        <v>9</v>
      </c>
      <c r="B112" s="4" t="s">
        <v>34</v>
      </c>
      <c r="C112" s="5">
        <v>2</v>
      </c>
      <c r="D112" s="5" t="s">
        <v>8</v>
      </c>
      <c r="E112" s="5">
        <v>4</v>
      </c>
      <c r="F112" s="4" t="s">
        <v>37</v>
      </c>
      <c r="G112" s="17" t="str">
        <f t="shared" si="1"/>
        <v>Visitante</v>
      </c>
    </row>
    <row r="113" spans="1:7" x14ac:dyDescent="0.25">
      <c r="A113" s="4">
        <v>9</v>
      </c>
      <c r="B113" s="4" t="s">
        <v>24</v>
      </c>
      <c r="C113" s="5">
        <v>3</v>
      </c>
      <c r="D113" s="5" t="s">
        <v>8</v>
      </c>
      <c r="E113" s="5">
        <v>0</v>
      </c>
      <c r="F113" s="4" t="s">
        <v>36</v>
      </c>
      <c r="G113" s="17" t="str">
        <f t="shared" si="1"/>
        <v>Local</v>
      </c>
    </row>
    <row r="114" spans="1:7" x14ac:dyDescent="0.25">
      <c r="A114" s="4">
        <v>9</v>
      </c>
      <c r="B114" s="4" t="s">
        <v>9</v>
      </c>
      <c r="C114" s="5">
        <v>0</v>
      </c>
      <c r="D114" s="5" t="s">
        <v>8</v>
      </c>
      <c r="E114" s="5">
        <v>0</v>
      </c>
      <c r="F114" s="4" t="s">
        <v>25</v>
      </c>
      <c r="G114" s="17" t="str">
        <f t="shared" si="1"/>
        <v>Empate</v>
      </c>
    </row>
    <row r="115" spans="1:7" x14ac:dyDescent="0.25">
      <c r="A115" s="4">
        <v>9</v>
      </c>
      <c r="B115" s="4" t="s">
        <v>18</v>
      </c>
      <c r="C115" s="5">
        <v>1</v>
      </c>
      <c r="D115" s="5" t="s">
        <v>8</v>
      </c>
      <c r="E115" s="5">
        <v>2</v>
      </c>
      <c r="F115" s="4" t="s">
        <v>16</v>
      </c>
      <c r="G115" s="17" t="str">
        <f t="shared" si="1"/>
        <v>Visitante</v>
      </c>
    </row>
    <row r="116" spans="1:7" x14ac:dyDescent="0.25">
      <c r="A116" s="4">
        <v>9</v>
      </c>
      <c r="B116" s="4" t="s">
        <v>7</v>
      </c>
      <c r="C116" s="5">
        <v>1</v>
      </c>
      <c r="D116" s="5" t="s">
        <v>8</v>
      </c>
      <c r="E116" s="5">
        <v>0</v>
      </c>
      <c r="F116" s="4" t="s">
        <v>33</v>
      </c>
      <c r="G116" s="17" t="str">
        <f t="shared" si="1"/>
        <v>Local</v>
      </c>
    </row>
    <row r="117" spans="1:7" x14ac:dyDescent="0.25">
      <c r="A117" s="4">
        <v>9</v>
      </c>
      <c r="B117" s="4" t="s">
        <v>29</v>
      </c>
      <c r="C117" s="5">
        <v>3</v>
      </c>
      <c r="D117" s="5" t="s">
        <v>8</v>
      </c>
      <c r="E117" s="5">
        <v>0</v>
      </c>
      <c r="F117" s="4" t="s">
        <v>14</v>
      </c>
      <c r="G117" s="17" t="str">
        <f t="shared" si="1"/>
        <v>Local</v>
      </c>
    </row>
    <row r="118" spans="1:7" x14ac:dyDescent="0.25">
      <c r="A118" s="4">
        <v>9</v>
      </c>
      <c r="B118" s="4" t="s">
        <v>11</v>
      </c>
      <c r="C118" s="5">
        <v>1</v>
      </c>
      <c r="D118" s="5" t="s">
        <v>8</v>
      </c>
      <c r="E118" s="5">
        <v>2</v>
      </c>
      <c r="F118" s="4" t="s">
        <v>30</v>
      </c>
      <c r="G118" s="17" t="str">
        <f t="shared" si="1"/>
        <v>Visitante</v>
      </c>
    </row>
    <row r="119" spans="1:7" x14ac:dyDescent="0.25">
      <c r="A119" s="4">
        <v>9</v>
      </c>
      <c r="B119" s="4" t="s">
        <v>19</v>
      </c>
      <c r="C119" s="5">
        <v>2</v>
      </c>
      <c r="D119" s="5" t="s">
        <v>8</v>
      </c>
      <c r="E119" s="5">
        <v>0</v>
      </c>
      <c r="F119" s="4" t="s">
        <v>12</v>
      </c>
      <c r="G119" s="17" t="str">
        <f t="shared" si="1"/>
        <v>Local</v>
      </c>
    </row>
    <row r="120" spans="1:7" x14ac:dyDescent="0.25">
      <c r="A120" s="4">
        <v>10</v>
      </c>
      <c r="B120" s="4" t="s">
        <v>10</v>
      </c>
      <c r="C120" s="5">
        <v>1</v>
      </c>
      <c r="D120" s="5" t="s">
        <v>8</v>
      </c>
      <c r="E120" s="5">
        <v>1</v>
      </c>
      <c r="F120" s="4" t="s">
        <v>34</v>
      </c>
      <c r="G120" s="17" t="str">
        <f t="shared" si="1"/>
        <v>Empate</v>
      </c>
    </row>
    <row r="121" spans="1:7" x14ac:dyDescent="0.25">
      <c r="A121" s="4">
        <v>10</v>
      </c>
      <c r="B121" s="4" t="s">
        <v>27</v>
      </c>
      <c r="C121" s="5">
        <v>2</v>
      </c>
      <c r="D121" s="5" t="s">
        <v>8</v>
      </c>
      <c r="E121" s="5">
        <v>0</v>
      </c>
      <c r="F121" s="4" t="s">
        <v>13</v>
      </c>
      <c r="G121" s="17" t="str">
        <f t="shared" si="1"/>
        <v>Local</v>
      </c>
    </row>
    <row r="122" spans="1:7" x14ac:dyDescent="0.25">
      <c r="A122" s="4">
        <v>10</v>
      </c>
      <c r="B122" s="4" t="s">
        <v>16</v>
      </c>
      <c r="C122" s="5">
        <v>0</v>
      </c>
      <c r="D122" s="5" t="s">
        <v>8</v>
      </c>
      <c r="E122" s="5">
        <v>0</v>
      </c>
      <c r="F122" s="4" t="s">
        <v>28</v>
      </c>
      <c r="G122" s="17" t="str">
        <f t="shared" si="1"/>
        <v>Empate</v>
      </c>
    </row>
    <row r="123" spans="1:7" x14ac:dyDescent="0.25">
      <c r="A123" s="4">
        <v>10</v>
      </c>
      <c r="B123" s="4" t="s">
        <v>31</v>
      </c>
      <c r="C123" s="5">
        <v>1</v>
      </c>
      <c r="D123" s="5" t="s">
        <v>8</v>
      </c>
      <c r="E123" s="5">
        <v>1</v>
      </c>
      <c r="F123" s="4" t="s">
        <v>18</v>
      </c>
      <c r="G123" s="17" t="str">
        <f t="shared" si="1"/>
        <v>Empate</v>
      </c>
    </row>
    <row r="124" spans="1:7" x14ac:dyDescent="0.25">
      <c r="A124" s="4">
        <v>10</v>
      </c>
      <c r="B124" s="4" t="s">
        <v>15</v>
      </c>
      <c r="C124" s="5">
        <v>1</v>
      </c>
      <c r="D124" s="5" t="s">
        <v>8</v>
      </c>
      <c r="E124" s="5">
        <v>1</v>
      </c>
      <c r="F124" s="4" t="s">
        <v>11</v>
      </c>
      <c r="G124" s="17" t="str">
        <f t="shared" si="1"/>
        <v>Empate</v>
      </c>
    </row>
    <row r="125" spans="1:7" x14ac:dyDescent="0.25">
      <c r="A125" s="4">
        <v>10</v>
      </c>
      <c r="B125" s="4" t="s">
        <v>22</v>
      </c>
      <c r="C125" s="5">
        <v>1</v>
      </c>
      <c r="D125" s="5" t="s">
        <v>8</v>
      </c>
      <c r="E125" s="5">
        <v>1</v>
      </c>
      <c r="F125" s="4" t="s">
        <v>29</v>
      </c>
      <c r="G125" s="17" t="str">
        <f t="shared" si="1"/>
        <v>Empate</v>
      </c>
    </row>
    <row r="126" spans="1:7" x14ac:dyDescent="0.25">
      <c r="A126" s="4">
        <v>10</v>
      </c>
      <c r="B126" s="4" t="s">
        <v>37</v>
      </c>
      <c r="C126" s="5">
        <v>1</v>
      </c>
      <c r="D126" s="5" t="s">
        <v>8</v>
      </c>
      <c r="E126" s="5">
        <v>2</v>
      </c>
      <c r="F126" s="4" t="s">
        <v>9</v>
      </c>
      <c r="G126" s="17" t="str">
        <f t="shared" si="1"/>
        <v>Visitante</v>
      </c>
    </row>
    <row r="127" spans="1:7" x14ac:dyDescent="0.25">
      <c r="A127" s="4">
        <v>10</v>
      </c>
      <c r="B127" s="4" t="s">
        <v>36</v>
      </c>
      <c r="C127" s="5">
        <v>4</v>
      </c>
      <c r="D127" s="5" t="s">
        <v>8</v>
      </c>
      <c r="E127" s="5">
        <v>0</v>
      </c>
      <c r="F127" s="4" t="s">
        <v>21</v>
      </c>
      <c r="G127" s="17" t="str">
        <f t="shared" si="1"/>
        <v>Local</v>
      </c>
    </row>
    <row r="128" spans="1:7" x14ac:dyDescent="0.25">
      <c r="A128" s="4">
        <v>10</v>
      </c>
      <c r="B128" s="4" t="s">
        <v>14</v>
      </c>
      <c r="C128" s="5">
        <v>0</v>
      </c>
      <c r="D128" s="5" t="s">
        <v>8</v>
      </c>
      <c r="E128" s="5">
        <v>0</v>
      </c>
      <c r="F128" s="4" t="s">
        <v>19</v>
      </c>
      <c r="G128" s="17" t="str">
        <f t="shared" si="1"/>
        <v>Empate</v>
      </c>
    </row>
    <row r="129" spans="1:10" x14ac:dyDescent="0.25">
      <c r="A129" s="4">
        <v>10</v>
      </c>
      <c r="B129" s="4" t="s">
        <v>25</v>
      </c>
      <c r="C129" s="5">
        <v>0</v>
      </c>
      <c r="D129" s="5" t="s">
        <v>8</v>
      </c>
      <c r="E129" s="5">
        <v>0</v>
      </c>
      <c r="F129" s="4" t="s">
        <v>35</v>
      </c>
      <c r="G129" s="17" t="str">
        <f t="shared" si="1"/>
        <v>Empate</v>
      </c>
    </row>
    <row r="130" spans="1:10" x14ac:dyDescent="0.25">
      <c r="A130" s="4">
        <v>10</v>
      </c>
      <c r="B130" s="4" t="s">
        <v>30</v>
      </c>
      <c r="C130" s="5">
        <v>1</v>
      </c>
      <c r="D130" s="5" t="s">
        <v>8</v>
      </c>
      <c r="E130" s="5">
        <v>1</v>
      </c>
      <c r="F130" s="4" t="s">
        <v>32</v>
      </c>
      <c r="G130" s="17" t="str">
        <f t="shared" si="1"/>
        <v>Empate</v>
      </c>
    </row>
    <row r="131" spans="1:10" x14ac:dyDescent="0.25">
      <c r="A131" s="4">
        <v>10</v>
      </c>
      <c r="B131" s="4" t="s">
        <v>12</v>
      </c>
      <c r="C131" s="5">
        <v>1</v>
      </c>
      <c r="D131" s="5" t="s">
        <v>8</v>
      </c>
      <c r="E131" s="5">
        <v>1</v>
      </c>
      <c r="F131" s="4" t="s">
        <v>33</v>
      </c>
      <c r="G131" s="17" t="str">
        <f t="shared" si="1"/>
        <v>Empate</v>
      </c>
    </row>
    <row r="132" spans="1:10" x14ac:dyDescent="0.25">
      <c r="A132" s="4">
        <v>10</v>
      </c>
      <c r="B132" s="4" t="s">
        <v>24</v>
      </c>
      <c r="C132" s="5">
        <v>4</v>
      </c>
      <c r="D132" s="5" t="s">
        <v>8</v>
      </c>
      <c r="E132" s="5">
        <v>0</v>
      </c>
      <c r="F132" s="4" t="s">
        <v>7</v>
      </c>
      <c r="G132" s="17" t="str">
        <f t="shared" ref="G132:G145" si="2">IF(AND(C132="",E132=""),$J$5,IF(C132=E132,$J$7,IF(C132&gt;E132,$J$6,$J$8)))</f>
        <v>Local</v>
      </c>
      <c r="J132" s="4"/>
    </row>
    <row r="133" spans="1:10" x14ac:dyDescent="0.25">
      <c r="A133" s="4">
        <v>11</v>
      </c>
      <c r="B133" s="4" t="s">
        <v>13</v>
      </c>
      <c r="D133" s="5" t="s">
        <v>8</v>
      </c>
      <c r="E133" s="4"/>
      <c r="F133" s="4" t="s">
        <v>36</v>
      </c>
      <c r="G133" s="17" t="str">
        <f t="shared" si="2"/>
        <v>No jugaron</v>
      </c>
    </row>
    <row r="134" spans="1:10" x14ac:dyDescent="0.25">
      <c r="A134" s="4">
        <v>11</v>
      </c>
      <c r="B134" s="4" t="s">
        <v>11</v>
      </c>
      <c r="D134" s="5" t="s">
        <v>8</v>
      </c>
      <c r="E134" s="4"/>
      <c r="F134" s="4" t="s">
        <v>27</v>
      </c>
      <c r="G134" s="17" t="str">
        <f t="shared" si="2"/>
        <v>No jugaron</v>
      </c>
    </row>
    <row r="135" spans="1:10" x14ac:dyDescent="0.25">
      <c r="A135" s="4">
        <v>11</v>
      </c>
      <c r="B135" s="4" t="s">
        <v>32</v>
      </c>
      <c r="D135" s="5" t="s">
        <v>8</v>
      </c>
      <c r="E135" s="4"/>
      <c r="F135" s="4" t="s">
        <v>15</v>
      </c>
      <c r="G135" s="17" t="str">
        <f t="shared" si="2"/>
        <v>No jugaron</v>
      </c>
    </row>
    <row r="136" spans="1:10" x14ac:dyDescent="0.25">
      <c r="A136" s="4">
        <v>11</v>
      </c>
      <c r="B136" s="4" t="s">
        <v>29</v>
      </c>
      <c r="D136" s="5" t="s">
        <v>8</v>
      </c>
      <c r="E136" s="4"/>
      <c r="F136" s="4" t="s">
        <v>25</v>
      </c>
      <c r="G136" s="17" t="str">
        <f t="shared" si="2"/>
        <v>No jugaron</v>
      </c>
    </row>
    <row r="137" spans="1:10" x14ac:dyDescent="0.25">
      <c r="A137" s="4">
        <v>11</v>
      </c>
      <c r="B137" s="4" t="s">
        <v>21</v>
      </c>
      <c r="D137" s="5" t="s">
        <v>8</v>
      </c>
      <c r="E137" s="4"/>
      <c r="F137" s="4" t="s">
        <v>24</v>
      </c>
      <c r="G137" s="17" t="str">
        <f t="shared" si="2"/>
        <v>No jugaron</v>
      </c>
    </row>
    <row r="138" spans="1:10" x14ac:dyDescent="0.25">
      <c r="A138" s="4">
        <v>11</v>
      </c>
      <c r="B138" s="4" t="s">
        <v>19</v>
      </c>
      <c r="D138" s="5" t="s">
        <v>8</v>
      </c>
      <c r="E138" s="4"/>
      <c r="F138" s="4" t="s">
        <v>22</v>
      </c>
      <c r="G138" s="17" t="str">
        <f t="shared" si="2"/>
        <v>No jugaron</v>
      </c>
    </row>
    <row r="139" spans="1:10" x14ac:dyDescent="0.25">
      <c r="A139" s="4">
        <v>11</v>
      </c>
      <c r="B139" s="4" t="s">
        <v>28</v>
      </c>
      <c r="D139" s="5" t="s">
        <v>8</v>
      </c>
      <c r="E139" s="4"/>
      <c r="F139" s="4" t="s">
        <v>31</v>
      </c>
      <c r="G139" s="17" t="str">
        <f t="shared" si="2"/>
        <v>No jugaron</v>
      </c>
    </row>
    <row r="140" spans="1:10" x14ac:dyDescent="0.25">
      <c r="A140" s="4">
        <v>11</v>
      </c>
      <c r="B140" s="4" t="s">
        <v>34</v>
      </c>
      <c r="D140" s="5" t="s">
        <v>8</v>
      </c>
      <c r="E140" s="4"/>
      <c r="F140" s="4" t="s">
        <v>16</v>
      </c>
      <c r="G140" s="17" t="str">
        <f t="shared" si="2"/>
        <v>No jugaron</v>
      </c>
    </row>
    <row r="141" spans="1:10" x14ac:dyDescent="0.25">
      <c r="A141" s="4">
        <v>11</v>
      </c>
      <c r="B141" s="4" t="s">
        <v>9</v>
      </c>
      <c r="D141" s="5" t="s">
        <v>8</v>
      </c>
      <c r="E141" s="4"/>
      <c r="F141" s="4" t="s">
        <v>10</v>
      </c>
      <c r="G141" s="17" t="str">
        <f t="shared" si="2"/>
        <v>No jugaron</v>
      </c>
    </row>
    <row r="142" spans="1:10" x14ac:dyDescent="0.25">
      <c r="A142" s="4">
        <v>11</v>
      </c>
      <c r="B142" s="4" t="s">
        <v>7</v>
      </c>
      <c r="D142" s="5" t="s">
        <v>8</v>
      </c>
      <c r="E142" s="4"/>
      <c r="F142" s="4" t="s">
        <v>12</v>
      </c>
      <c r="G142" s="17" t="str">
        <f t="shared" si="2"/>
        <v>No jugaron</v>
      </c>
    </row>
    <row r="143" spans="1:10" x14ac:dyDescent="0.25">
      <c r="A143" s="4">
        <v>11</v>
      </c>
      <c r="B143" s="4" t="s">
        <v>33</v>
      </c>
      <c r="D143" s="5" t="s">
        <v>8</v>
      </c>
      <c r="E143" s="4"/>
      <c r="F143" s="4" t="s">
        <v>14</v>
      </c>
      <c r="G143" s="17" t="str">
        <f t="shared" si="2"/>
        <v>No jugaron</v>
      </c>
    </row>
    <row r="144" spans="1:10" x14ac:dyDescent="0.25">
      <c r="A144" s="4">
        <v>11</v>
      </c>
      <c r="B144" s="4" t="s">
        <v>35</v>
      </c>
      <c r="D144" s="5" t="s">
        <v>8</v>
      </c>
      <c r="E144" s="4"/>
      <c r="F144" s="4" t="s">
        <v>37</v>
      </c>
      <c r="G144" s="17" t="str">
        <f t="shared" si="2"/>
        <v>No jugaron</v>
      </c>
    </row>
    <row r="145" spans="1:7" x14ac:dyDescent="0.25">
      <c r="A145" s="4">
        <v>11</v>
      </c>
      <c r="B145" s="4" t="s">
        <v>18</v>
      </c>
      <c r="D145" s="5" t="s">
        <v>8</v>
      </c>
      <c r="E145" s="4"/>
      <c r="F145" s="4" t="s">
        <v>30</v>
      </c>
      <c r="G145" s="17" t="str">
        <f t="shared" si="2"/>
        <v>No jugaron</v>
      </c>
    </row>
  </sheetData>
  <autoFilter ref="A1:G145" xr:uid="{F1DC02D4-B3D3-4F02-BE08-4A7D68B5847F}"/>
  <phoneticPr fontId="3" type="noConversion"/>
  <conditionalFormatting sqref="A2:F145">
    <cfRule type="expression" dxfId="1" priority="1">
      <formula>$F2=$J$2</formula>
    </cfRule>
    <cfRule type="expression" dxfId="0" priority="3">
      <formula>$B2=$J$2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F50D7F-7F83-468C-9A57-09A3ADCAA1C5}">
          <x14:formula1>
            <xm:f>Equipos!$B$2:$B$27</xm:f>
          </x14:formula1>
          <xm:sqref>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4D42-5825-4CA7-9DD4-6A507F1CD460}">
  <sheetPr codeName="Hoja3">
    <tabColor rgb="FFFF0000"/>
  </sheetPr>
  <dimension ref="A1:L28"/>
  <sheetViews>
    <sheetView topLeftCell="B1" zoomScale="145" zoomScaleNormal="145" workbookViewId="0">
      <selection activeCell="G2" sqref="G2"/>
    </sheetView>
  </sheetViews>
  <sheetFormatPr baseColWidth="10" defaultColWidth="11.42578125" defaultRowHeight="15" x14ac:dyDescent="0.25"/>
  <cols>
    <col min="2" max="2" width="29.5703125" customWidth="1"/>
    <col min="3" max="3" width="11.5703125" style="6"/>
    <col min="4" max="4" width="9.42578125" style="6" bestFit="1" customWidth="1"/>
    <col min="11" max="11" width="0" hidden="1" customWidth="1"/>
    <col min="12" max="12" width="30.42578125" hidden="1" customWidth="1"/>
  </cols>
  <sheetData>
    <row r="1" spans="1:12" ht="30" customHeight="1" x14ac:dyDescent="0.25">
      <c r="B1" s="2" t="s">
        <v>38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2" t="s">
        <v>46</v>
      </c>
      <c r="K1" s="3" t="s">
        <v>47</v>
      </c>
    </row>
    <row r="2" spans="1:12" ht="19.899999999999999" customHeight="1" x14ac:dyDescent="0.25">
      <c r="A2" s="1">
        <v>4</v>
      </c>
      <c r="B2" s="4" t="s">
        <v>15</v>
      </c>
      <c r="C2" s="14">
        <f t="shared" ref="C2:C27" si="0">SUM(D2:F2)</f>
        <v>10</v>
      </c>
      <c r="D2" s="14">
        <f>SUM(COUNTIFS(resultados!$B$2:$B$145,Equipos!B2,resultados!$G$2:$G$145,resultados!$J$6),COUNTIFS(resultados!$F$2:$F$145,Equipos!B2,resultados!$G$2:$G$145,resultados!$J$8))</f>
        <v>6</v>
      </c>
      <c r="E2" s="14">
        <f>SUM(COUNTIFS(resultados!$B$2:$B$145,Equipos!B2,resultados!$G$2:$G$145,resultados!$J$7),COUNTIFS(resultados!$F$2:$F$145,Equipos!B2,resultados!$G$2:$G$145,resultados!$J$7))</f>
        <v>2</v>
      </c>
      <c r="F2" s="14">
        <f t="shared" ref="F2:F27" si="1">10-SUM(D2,E2)</f>
        <v>2</v>
      </c>
      <c r="G2" s="14">
        <f>SUM(SUMIFS(resultados!$C$2:$C$132,resultados!$B$2:$B$132,Equipos!B2),SUMIFS(resultados!$E$2:$E$132,resultados!$F$2:$F$132,Equipos!B2))</f>
        <v>20</v>
      </c>
      <c r="H2" s="14">
        <f>SUM(SUMIFS(resultados!$E$2:$E$132,resultados!$B$2:$B$132,Equipos!B2),SUMIFS(resultados!$C$2:$C$132,resultados!$F$2:$F$132,Equipos!B2))</f>
        <v>16</v>
      </c>
      <c r="I2" s="14">
        <f t="shared" ref="I2:I27" si="2">G2-H2</f>
        <v>4</v>
      </c>
      <c r="J2" s="14">
        <f t="shared" ref="J2:J27" si="3">D2*3+E2</f>
        <v>20</v>
      </c>
      <c r="K2" s="14">
        <f>COUNTIF($J$2:$J$27,"&gt;"&amp;J2)+1</f>
        <v>1</v>
      </c>
      <c r="L2" t="str">
        <f ca="1">_xlfn.FORMULATEXT(K2)</f>
        <v>=CONTAR.SI($J$2:$J$27;"&gt;"&amp;J2)+1</v>
      </c>
    </row>
    <row r="3" spans="1:12" ht="19.899999999999999" customHeight="1" x14ac:dyDescent="0.25">
      <c r="A3" s="1">
        <v>24</v>
      </c>
      <c r="B3" s="4" t="s">
        <v>19</v>
      </c>
      <c r="C3" s="14">
        <f t="shared" si="0"/>
        <v>10</v>
      </c>
      <c r="D3" s="14">
        <f>SUM(COUNTIFS(resultados!$B$2:$B$145,Equipos!B3,resultados!$G$2:$G$145,resultados!$J$6),COUNTIFS(resultados!$F$2:$F$145,Equipos!B3,resultados!$G$2:$G$145,resultados!$J$8))</f>
        <v>6</v>
      </c>
      <c r="E3" s="14">
        <f>SUM(COUNTIFS(resultados!$B$2:$B$145,Equipos!B3,resultados!$G$2:$G$145,resultados!$J$7),COUNTIFS(resultados!$F$2:$F$145,Equipos!B3,resultados!$G$2:$G$145,resultados!$J$7))</f>
        <v>2</v>
      </c>
      <c r="F3" s="14">
        <f t="shared" si="1"/>
        <v>2</v>
      </c>
      <c r="G3" s="14">
        <f>SUM(SUMIFS(resultados!$C$2:$C$132,resultados!$B$2:$B$132,Equipos!B3),SUMIFS(resultados!$E$2:$E$132,resultados!$F$2:$F$132,Equipos!B3))</f>
        <v>14</v>
      </c>
      <c r="H3" s="14">
        <f>SUM(SUMIFS(resultados!$E$2:$E$132,resultados!$B$2:$B$132,Equipos!B3),SUMIFS(resultados!$C$2:$C$132,resultados!$F$2:$F$132,Equipos!B3))</f>
        <v>7</v>
      </c>
      <c r="I3" s="14">
        <f t="shared" si="2"/>
        <v>7</v>
      </c>
      <c r="J3" s="14">
        <f t="shared" si="3"/>
        <v>20</v>
      </c>
      <c r="K3" s="14">
        <f>COUNTIF($J$2:$J$27,"&gt;"&amp;J3)+1</f>
        <v>1</v>
      </c>
    </row>
    <row r="4" spans="1:12" ht="19.899999999999999" customHeight="1" x14ac:dyDescent="0.25">
      <c r="A4" s="1">
        <v>11</v>
      </c>
      <c r="B4" s="4" t="s">
        <v>32</v>
      </c>
      <c r="C4" s="14">
        <f t="shared" si="0"/>
        <v>10</v>
      </c>
      <c r="D4" s="14">
        <f>SUM(COUNTIFS(resultados!$B$2:$B$145,Equipos!B4,resultados!$G$2:$G$145,resultados!$J$6),COUNTIFS(resultados!$F$2:$F$145,Equipos!B4,resultados!$G$2:$G$145,resultados!$J$8))</f>
        <v>5</v>
      </c>
      <c r="E4" s="14">
        <f>SUM(COUNTIFS(resultados!$B$2:$B$145,Equipos!B4,resultados!$G$2:$G$145,resultados!$J$7),COUNTIFS(resultados!$F$2:$F$145,Equipos!B4,resultados!$G$2:$G$145,resultados!$J$7))</f>
        <v>4</v>
      </c>
      <c r="F4" s="14">
        <f t="shared" si="1"/>
        <v>1</v>
      </c>
      <c r="G4" s="14">
        <f>SUM(SUMIFS(resultados!$C$2:$C$132,resultados!$B$2:$B$132,Equipos!B4),SUMIFS(resultados!$E$2:$E$132,resultados!$F$2:$F$132,Equipos!B4))</f>
        <v>11</v>
      </c>
      <c r="H4" s="14">
        <f>SUM(SUMIFS(resultados!$E$2:$E$132,resultados!$B$2:$B$132,Equipos!B4),SUMIFS(resultados!$C$2:$C$132,resultados!$F$2:$F$132,Equipos!B4))</f>
        <v>5</v>
      </c>
      <c r="I4" s="14">
        <f t="shared" si="2"/>
        <v>6</v>
      </c>
      <c r="J4" s="14">
        <f t="shared" si="3"/>
        <v>19</v>
      </c>
      <c r="K4" s="14">
        <f t="shared" ref="K4:K27" si="4">COUNTIF($J$2:$J$27,"&gt;"&amp;J4)+1</f>
        <v>3</v>
      </c>
    </row>
    <row r="5" spans="1:12" ht="19.899999999999999" customHeight="1" x14ac:dyDescent="0.25">
      <c r="A5" s="1">
        <v>10</v>
      </c>
      <c r="B5" s="4" t="s">
        <v>30</v>
      </c>
      <c r="C5" s="14">
        <f t="shared" si="0"/>
        <v>10</v>
      </c>
      <c r="D5" s="14">
        <f>SUM(COUNTIFS(resultados!$B$2:$B$145,Equipos!B5,resultados!$G$2:$G$145,resultados!$J$6),COUNTIFS(resultados!$F$2:$F$145,Equipos!B5,resultados!$G$2:$G$145,resultados!$J$8))</f>
        <v>5</v>
      </c>
      <c r="E5" s="14">
        <f>SUM(COUNTIFS(resultados!$B$2:$B$145,Equipos!B5,resultados!$G$2:$G$145,resultados!$J$7),COUNTIFS(resultados!$F$2:$F$145,Equipos!B5,resultados!$G$2:$G$145,resultados!$J$7))</f>
        <v>3</v>
      </c>
      <c r="F5" s="14">
        <f t="shared" si="1"/>
        <v>2</v>
      </c>
      <c r="G5" s="14">
        <f>SUM(SUMIFS(resultados!$C$2:$C$132,resultados!$B$2:$B$132,Equipos!B5),SUMIFS(resultados!$E$2:$E$132,resultados!$F$2:$F$132,Equipos!B5))</f>
        <v>18</v>
      </c>
      <c r="H5" s="14">
        <f>SUM(SUMIFS(resultados!$E$2:$E$132,resultados!$B$2:$B$132,Equipos!B5),SUMIFS(resultados!$C$2:$C$132,resultados!$F$2:$F$132,Equipos!B5))</f>
        <v>8</v>
      </c>
      <c r="I5" s="14">
        <f t="shared" si="2"/>
        <v>10</v>
      </c>
      <c r="J5" s="14">
        <f t="shared" si="3"/>
        <v>18</v>
      </c>
      <c r="K5" s="14">
        <f t="shared" si="4"/>
        <v>4</v>
      </c>
    </row>
    <row r="6" spans="1:12" ht="19.899999999999999" customHeight="1" x14ac:dyDescent="0.25">
      <c r="A6" s="1">
        <v>18</v>
      </c>
      <c r="B6" s="4" t="s">
        <v>25</v>
      </c>
      <c r="C6" s="14">
        <f t="shared" si="0"/>
        <v>10</v>
      </c>
      <c r="D6" s="14">
        <f>SUM(COUNTIFS(resultados!$B$2:$B$145,Equipos!B6,resultados!$G$2:$G$145,resultados!$J$6),COUNTIFS(resultados!$F$2:$F$145,Equipos!B6,resultados!$G$2:$G$145,resultados!$J$8))</f>
        <v>4</v>
      </c>
      <c r="E6" s="14">
        <f>SUM(COUNTIFS(resultados!$B$2:$B$145,Equipos!B6,resultados!$G$2:$G$145,resultados!$J$7),COUNTIFS(resultados!$F$2:$F$145,Equipos!B6,resultados!$G$2:$G$145,resultados!$J$7))</f>
        <v>5</v>
      </c>
      <c r="F6" s="14">
        <f t="shared" si="1"/>
        <v>1</v>
      </c>
      <c r="G6" s="14">
        <f>SUM(SUMIFS(resultados!$C$2:$C$132,resultados!$B$2:$B$132,Equipos!B6),SUMIFS(resultados!$E$2:$E$132,resultados!$F$2:$F$132,Equipos!B6))</f>
        <v>8</v>
      </c>
      <c r="H6" s="14">
        <f>SUM(SUMIFS(resultados!$E$2:$E$132,resultados!$B$2:$B$132,Equipos!B6),SUMIFS(resultados!$C$2:$C$132,resultados!$F$2:$F$132,Equipos!B6))</f>
        <v>1</v>
      </c>
      <c r="I6" s="14">
        <f t="shared" si="2"/>
        <v>7</v>
      </c>
      <c r="J6" s="14">
        <f t="shared" si="3"/>
        <v>17</v>
      </c>
      <c r="K6" s="14">
        <f t="shared" si="4"/>
        <v>5</v>
      </c>
    </row>
    <row r="7" spans="1:12" ht="19.899999999999999" customHeight="1" x14ac:dyDescent="0.25">
      <c r="A7" s="1">
        <v>23</v>
      </c>
      <c r="B7" s="4" t="s">
        <v>12</v>
      </c>
      <c r="C7" s="14">
        <f t="shared" si="0"/>
        <v>10</v>
      </c>
      <c r="D7" s="14">
        <f>SUM(COUNTIFS(resultados!$B$2:$B$145,Equipos!B7,resultados!$G$2:$G$145,resultados!$J$6),COUNTIFS(resultados!$F$2:$F$145,Equipos!B7,resultados!$G$2:$G$145,resultados!$J$8))</f>
        <v>5</v>
      </c>
      <c r="E7" s="14">
        <f>SUM(COUNTIFS(resultados!$B$2:$B$145,Equipos!B7,resultados!$G$2:$G$145,resultados!$J$7),COUNTIFS(resultados!$F$2:$F$145,Equipos!B7,resultados!$G$2:$G$145,resultados!$J$7))</f>
        <v>2</v>
      </c>
      <c r="F7" s="14">
        <f t="shared" si="1"/>
        <v>3</v>
      </c>
      <c r="G7" s="14">
        <f>SUM(SUMIFS(resultados!$C$2:$C$132,resultados!$B$2:$B$132,Equipos!B7),SUMIFS(resultados!$E$2:$E$132,resultados!$F$2:$F$132,Equipos!B7))</f>
        <v>16</v>
      </c>
      <c r="H7" s="14">
        <f>SUM(SUMIFS(resultados!$E$2:$E$132,resultados!$B$2:$B$132,Equipos!B7),SUMIFS(resultados!$C$2:$C$132,resultados!$F$2:$F$132,Equipos!B7))</f>
        <v>10</v>
      </c>
      <c r="I7" s="14">
        <f t="shared" si="2"/>
        <v>6</v>
      </c>
      <c r="J7" s="14">
        <f t="shared" si="3"/>
        <v>17</v>
      </c>
      <c r="K7" s="14">
        <f t="shared" si="4"/>
        <v>5</v>
      </c>
    </row>
    <row r="8" spans="1:12" ht="19.899999999999999" customHeight="1" x14ac:dyDescent="0.25">
      <c r="A8" s="1">
        <v>14</v>
      </c>
      <c r="B8" s="4" t="s">
        <v>16</v>
      </c>
      <c r="C8" s="14">
        <f t="shared" si="0"/>
        <v>10</v>
      </c>
      <c r="D8" s="14">
        <f>SUM(COUNTIFS(resultados!$B$2:$B$145,Equipos!B8,resultados!$G$2:$G$145,resultados!$J$6),COUNTIFS(resultados!$F$2:$F$145,Equipos!B8,resultados!$G$2:$G$145,resultados!$J$8))</f>
        <v>4</v>
      </c>
      <c r="E8" s="14">
        <f>SUM(COUNTIFS(resultados!$B$2:$B$145,Equipos!B8,resultados!$G$2:$G$145,resultados!$J$7),COUNTIFS(resultados!$F$2:$F$145,Equipos!B8,resultados!$G$2:$G$145,resultados!$J$7))</f>
        <v>3</v>
      </c>
      <c r="F8" s="14">
        <f t="shared" si="1"/>
        <v>3</v>
      </c>
      <c r="G8" s="14">
        <f>SUM(SUMIFS(resultados!$C$2:$C$132,resultados!$B$2:$B$132,Equipos!B8),SUMIFS(resultados!$E$2:$E$132,resultados!$F$2:$F$132,Equipos!B8))</f>
        <v>11</v>
      </c>
      <c r="H8" s="14">
        <f>SUM(SUMIFS(resultados!$E$2:$E$132,resultados!$B$2:$B$132,Equipos!B8),SUMIFS(resultados!$C$2:$C$132,resultados!$F$2:$F$132,Equipos!B8))</f>
        <v>12</v>
      </c>
      <c r="I8" s="14">
        <f t="shared" si="2"/>
        <v>-1</v>
      </c>
      <c r="J8" s="14">
        <f t="shared" si="3"/>
        <v>15</v>
      </c>
      <c r="K8" s="14">
        <f t="shared" si="4"/>
        <v>7</v>
      </c>
    </row>
    <row r="9" spans="1:12" ht="19.899999999999999" customHeight="1" x14ac:dyDescent="0.25">
      <c r="A9" s="1">
        <v>16</v>
      </c>
      <c r="B9" s="4" t="s">
        <v>31</v>
      </c>
      <c r="C9" s="14">
        <f t="shared" si="0"/>
        <v>10</v>
      </c>
      <c r="D9" s="14">
        <f>SUM(COUNTIFS(resultados!$B$2:$B$145,Equipos!B9,resultados!$G$2:$G$145,resultados!$J$6),COUNTIFS(resultados!$F$2:$F$145,Equipos!B9,resultados!$G$2:$G$145,resultados!$J$8))</f>
        <v>4</v>
      </c>
      <c r="E9" s="14">
        <f>SUM(COUNTIFS(resultados!$B$2:$B$145,Equipos!B9,resultados!$G$2:$G$145,resultados!$J$7),COUNTIFS(resultados!$F$2:$F$145,Equipos!B9,resultados!$G$2:$G$145,resultados!$J$7))</f>
        <v>3</v>
      </c>
      <c r="F9" s="14">
        <f t="shared" si="1"/>
        <v>3</v>
      </c>
      <c r="G9" s="14">
        <f>SUM(SUMIFS(resultados!$C$2:$C$132,resultados!$B$2:$B$132,Equipos!B9),SUMIFS(resultados!$E$2:$E$132,resultados!$F$2:$F$132,Equipos!B9))</f>
        <v>9</v>
      </c>
      <c r="H9" s="14">
        <f>SUM(SUMIFS(resultados!$E$2:$E$132,resultados!$B$2:$B$132,Equipos!B9),SUMIFS(resultados!$C$2:$C$132,resultados!$F$2:$F$132,Equipos!B9))</f>
        <v>14</v>
      </c>
      <c r="I9" s="14">
        <f t="shared" si="2"/>
        <v>-5</v>
      </c>
      <c r="J9" s="14">
        <f t="shared" si="3"/>
        <v>15</v>
      </c>
      <c r="K9" s="14">
        <f t="shared" si="4"/>
        <v>7</v>
      </c>
    </row>
    <row r="10" spans="1:12" ht="19.899999999999999" customHeight="1" x14ac:dyDescent="0.25">
      <c r="A10" s="1">
        <v>26</v>
      </c>
      <c r="B10" s="4" t="s">
        <v>9</v>
      </c>
      <c r="C10" s="14">
        <f t="shared" si="0"/>
        <v>10</v>
      </c>
      <c r="D10" s="14">
        <f>SUM(COUNTIFS(resultados!$B$2:$B$145,Equipos!B10,resultados!$G$2:$G$145,resultados!$J$6),COUNTIFS(resultados!$F$2:$F$145,Equipos!B10,resultados!$G$2:$G$145,resultados!$J$8))</f>
        <v>3</v>
      </c>
      <c r="E10" s="14">
        <f>SUM(COUNTIFS(resultados!$B$2:$B$145,Equipos!B10,resultados!$G$2:$G$145,resultados!$J$7),COUNTIFS(resultados!$F$2:$F$145,Equipos!B10,resultados!$G$2:$G$145,resultados!$J$7))</f>
        <v>5</v>
      </c>
      <c r="F10" s="14">
        <f t="shared" si="1"/>
        <v>2</v>
      </c>
      <c r="G10" s="14">
        <f>SUM(SUMIFS(resultados!$C$2:$C$132,resultados!$B$2:$B$132,Equipos!B10),SUMIFS(resultados!$E$2:$E$132,resultados!$F$2:$F$132,Equipos!B10))</f>
        <v>8</v>
      </c>
      <c r="H10" s="14">
        <f>SUM(SUMIFS(resultados!$E$2:$E$132,resultados!$B$2:$B$132,Equipos!B10),SUMIFS(resultados!$C$2:$C$132,resultados!$F$2:$F$132,Equipos!B10))</f>
        <v>7</v>
      </c>
      <c r="I10" s="14">
        <f t="shared" si="2"/>
        <v>1</v>
      </c>
      <c r="J10" s="14">
        <f t="shared" si="3"/>
        <v>14</v>
      </c>
      <c r="K10" s="14">
        <f t="shared" si="4"/>
        <v>9</v>
      </c>
    </row>
    <row r="11" spans="1:12" ht="19.899999999999999" customHeight="1" x14ac:dyDescent="0.25">
      <c r="A11" s="1">
        <v>3</v>
      </c>
      <c r="B11" s="4" t="s">
        <v>13</v>
      </c>
      <c r="C11" s="14">
        <f t="shared" si="0"/>
        <v>10</v>
      </c>
      <c r="D11" s="14">
        <f>SUM(COUNTIFS(resultados!$B$2:$B$145,Equipos!B11,resultados!$G$2:$G$145,resultados!$J$6),COUNTIFS(resultados!$F$2:$F$145,Equipos!B11,resultados!$G$2:$G$145,resultados!$J$8))</f>
        <v>4</v>
      </c>
      <c r="E11" s="14">
        <f>SUM(COUNTIFS(resultados!$B$2:$B$145,Equipos!B11,resultados!$G$2:$G$145,resultados!$J$7),COUNTIFS(resultados!$F$2:$F$145,Equipos!B11,resultados!$G$2:$G$145,resultados!$J$7))</f>
        <v>1</v>
      </c>
      <c r="F11" s="14">
        <f t="shared" si="1"/>
        <v>5</v>
      </c>
      <c r="G11" s="14">
        <f>SUM(SUMIFS(resultados!$C$2:$C$132,resultados!$B$2:$B$132,Equipos!B11),SUMIFS(resultados!$E$2:$E$132,resultados!$F$2:$F$132,Equipos!B11))</f>
        <v>11</v>
      </c>
      <c r="H11" s="14">
        <f>SUM(SUMIFS(resultados!$E$2:$E$132,resultados!$B$2:$B$132,Equipos!B11),SUMIFS(resultados!$C$2:$C$132,resultados!$F$2:$F$132,Equipos!B11))</f>
        <v>14</v>
      </c>
      <c r="I11" s="14">
        <f t="shared" si="2"/>
        <v>-3</v>
      </c>
      <c r="J11" s="14">
        <f t="shared" si="3"/>
        <v>13</v>
      </c>
      <c r="K11" s="14">
        <f t="shared" si="4"/>
        <v>10</v>
      </c>
    </row>
    <row r="12" spans="1:12" ht="19.899999999999999" customHeight="1" x14ac:dyDescent="0.25">
      <c r="A12" s="1">
        <v>7</v>
      </c>
      <c r="B12" s="4" t="s">
        <v>24</v>
      </c>
      <c r="C12" s="14">
        <f t="shared" si="0"/>
        <v>10</v>
      </c>
      <c r="D12" s="14">
        <f>SUM(COUNTIFS(resultados!$B$2:$B$145,Equipos!B12,resultados!$G$2:$G$145,resultados!$J$6),COUNTIFS(resultados!$F$2:$F$145,Equipos!B12,resultados!$G$2:$G$145,resultados!$J$8))</f>
        <v>3</v>
      </c>
      <c r="E12" s="14">
        <f>SUM(COUNTIFS(resultados!$B$2:$B$145,Equipos!B12,resultados!$G$2:$G$145,resultados!$J$7),COUNTIFS(resultados!$F$2:$F$145,Equipos!B12,resultados!$G$2:$G$145,resultados!$J$7))</f>
        <v>4</v>
      </c>
      <c r="F12" s="14">
        <f t="shared" si="1"/>
        <v>3</v>
      </c>
      <c r="G12" s="14">
        <f>SUM(SUMIFS(resultados!$C$2:$C$132,resultados!$B$2:$B$132,Equipos!B12),SUMIFS(resultados!$E$2:$E$132,resultados!$F$2:$F$132,Equipos!B12))</f>
        <v>13</v>
      </c>
      <c r="H12" s="14">
        <f>SUM(SUMIFS(resultados!$E$2:$E$132,resultados!$B$2:$B$132,Equipos!B12),SUMIFS(resultados!$C$2:$C$132,resultados!$F$2:$F$132,Equipos!B12))</f>
        <v>6</v>
      </c>
      <c r="I12" s="14">
        <f t="shared" si="2"/>
        <v>7</v>
      </c>
      <c r="J12" s="14">
        <f t="shared" si="3"/>
        <v>13</v>
      </c>
      <c r="K12" s="14">
        <f t="shared" si="4"/>
        <v>10</v>
      </c>
    </row>
    <row r="13" spans="1:12" ht="19.899999999999999" customHeight="1" x14ac:dyDescent="0.25">
      <c r="A13" s="1">
        <v>13</v>
      </c>
      <c r="B13" s="4" t="s">
        <v>36</v>
      </c>
      <c r="C13" s="14">
        <f t="shared" si="0"/>
        <v>10</v>
      </c>
      <c r="D13" s="14">
        <f>SUM(COUNTIFS(resultados!$B$2:$B$145,Equipos!B13,resultados!$G$2:$G$145,resultados!$J$6),COUNTIFS(resultados!$F$2:$F$145,Equipos!B13,resultados!$G$2:$G$145,resultados!$J$8))</f>
        <v>4</v>
      </c>
      <c r="E13" s="14">
        <f>SUM(COUNTIFS(resultados!$B$2:$B$145,Equipos!B13,resultados!$G$2:$G$145,resultados!$J$7),COUNTIFS(resultados!$F$2:$F$145,Equipos!B13,resultados!$G$2:$G$145,resultados!$J$7))</f>
        <v>1</v>
      </c>
      <c r="F13" s="14">
        <f t="shared" si="1"/>
        <v>5</v>
      </c>
      <c r="G13" s="14">
        <f>SUM(SUMIFS(resultados!$C$2:$C$132,resultados!$B$2:$B$132,Equipos!B13),SUMIFS(resultados!$E$2:$E$132,resultados!$F$2:$F$132,Equipos!B13))</f>
        <v>14</v>
      </c>
      <c r="H13" s="14">
        <f>SUM(SUMIFS(resultados!$E$2:$E$132,resultados!$B$2:$B$132,Equipos!B13),SUMIFS(resultados!$C$2:$C$132,resultados!$F$2:$F$132,Equipos!B13))</f>
        <v>15</v>
      </c>
      <c r="I13" s="14">
        <f t="shared" si="2"/>
        <v>-1</v>
      </c>
      <c r="J13" s="14">
        <f t="shared" si="3"/>
        <v>13</v>
      </c>
      <c r="K13" s="14">
        <f t="shared" si="4"/>
        <v>10</v>
      </c>
    </row>
    <row r="14" spans="1:12" ht="19.899999999999999" customHeight="1" x14ac:dyDescent="0.25">
      <c r="A14" s="1">
        <v>20</v>
      </c>
      <c r="B14" s="4" t="s">
        <v>10</v>
      </c>
      <c r="C14" s="14">
        <f t="shared" si="0"/>
        <v>10</v>
      </c>
      <c r="D14" s="14">
        <f>SUM(COUNTIFS(resultados!$B$2:$B$145,Equipos!B14,resultados!$G$2:$G$145,resultados!$J$6),COUNTIFS(resultados!$F$2:$F$145,Equipos!B14,resultados!$G$2:$G$145,resultados!$J$8))</f>
        <v>3</v>
      </c>
      <c r="E14" s="14">
        <f>SUM(COUNTIFS(resultados!$B$2:$B$145,Equipos!B14,resultados!$G$2:$G$145,resultados!$J$7),COUNTIFS(resultados!$F$2:$F$145,Equipos!B14,resultados!$G$2:$G$145,resultados!$J$7))</f>
        <v>4</v>
      </c>
      <c r="F14" s="14">
        <f t="shared" si="1"/>
        <v>3</v>
      </c>
      <c r="G14" s="14">
        <f>SUM(SUMIFS(resultados!$C$2:$C$132,resultados!$B$2:$B$132,Equipos!B14),SUMIFS(resultados!$E$2:$E$132,resultados!$F$2:$F$132,Equipos!B14))</f>
        <v>12</v>
      </c>
      <c r="H14" s="14">
        <f>SUM(SUMIFS(resultados!$E$2:$E$132,resultados!$B$2:$B$132,Equipos!B14),SUMIFS(resultados!$C$2:$C$132,resultados!$F$2:$F$132,Equipos!B14))</f>
        <v>10</v>
      </c>
      <c r="I14" s="14">
        <f t="shared" si="2"/>
        <v>2</v>
      </c>
      <c r="J14" s="14">
        <f t="shared" si="3"/>
        <v>13</v>
      </c>
      <c r="K14" s="14">
        <f t="shared" si="4"/>
        <v>10</v>
      </c>
    </row>
    <row r="15" spans="1:12" ht="19.899999999999999" customHeight="1" x14ac:dyDescent="0.25">
      <c r="A15" s="1">
        <v>21</v>
      </c>
      <c r="B15" s="4" t="s">
        <v>14</v>
      </c>
      <c r="C15" s="14">
        <f t="shared" si="0"/>
        <v>10</v>
      </c>
      <c r="D15" s="14">
        <f>SUM(COUNTIFS(resultados!$B$2:$B$145,Equipos!B15,resultados!$G$2:$G$145,resultados!$J$6),COUNTIFS(resultados!$F$2:$F$145,Equipos!B15,resultados!$G$2:$G$145,resultados!$J$8))</f>
        <v>3</v>
      </c>
      <c r="E15" s="14">
        <f>SUM(COUNTIFS(resultados!$B$2:$B$145,Equipos!B15,resultados!$G$2:$G$145,resultados!$J$7),COUNTIFS(resultados!$F$2:$F$145,Equipos!B15,resultados!$G$2:$G$145,resultados!$J$7))</f>
        <v>4</v>
      </c>
      <c r="F15" s="14">
        <f t="shared" si="1"/>
        <v>3</v>
      </c>
      <c r="G15" s="14">
        <f>SUM(SUMIFS(resultados!$C$2:$C$132,resultados!$B$2:$B$132,Equipos!B15),SUMIFS(resultados!$E$2:$E$132,resultados!$F$2:$F$132,Equipos!B15))</f>
        <v>8</v>
      </c>
      <c r="H15" s="14">
        <f>SUM(SUMIFS(resultados!$E$2:$E$132,resultados!$B$2:$B$132,Equipos!B15),SUMIFS(resultados!$C$2:$C$132,resultados!$F$2:$F$132,Equipos!B15))</f>
        <v>9</v>
      </c>
      <c r="I15" s="14">
        <f t="shared" si="2"/>
        <v>-1</v>
      </c>
      <c r="J15" s="14">
        <f t="shared" si="3"/>
        <v>13</v>
      </c>
      <c r="K15" s="14">
        <f t="shared" si="4"/>
        <v>10</v>
      </c>
    </row>
    <row r="16" spans="1:12" ht="19.899999999999999" customHeight="1" x14ac:dyDescent="0.25">
      <c r="A16" s="1">
        <v>25</v>
      </c>
      <c r="B16" s="4" t="s">
        <v>33</v>
      </c>
      <c r="C16" s="14">
        <f t="shared" si="0"/>
        <v>10</v>
      </c>
      <c r="D16" s="14">
        <f>SUM(COUNTIFS(resultados!$B$2:$B$145,Equipos!B16,resultados!$G$2:$G$145,resultados!$J$6),COUNTIFS(resultados!$F$2:$F$145,Equipos!B16,resultados!$G$2:$G$145,resultados!$J$8))</f>
        <v>3</v>
      </c>
      <c r="E16" s="14">
        <f>SUM(COUNTIFS(resultados!$B$2:$B$145,Equipos!B16,resultados!$G$2:$G$145,resultados!$J$7),COUNTIFS(resultados!$F$2:$F$145,Equipos!B16,resultados!$G$2:$G$145,resultados!$J$7))</f>
        <v>4</v>
      </c>
      <c r="F16" s="14">
        <f t="shared" si="1"/>
        <v>3</v>
      </c>
      <c r="G16" s="14">
        <f>SUM(SUMIFS(resultados!$C$2:$C$132,resultados!$B$2:$B$132,Equipos!B16),SUMIFS(resultados!$E$2:$E$132,resultados!$F$2:$F$132,Equipos!B16))</f>
        <v>8</v>
      </c>
      <c r="H16" s="14">
        <f>SUM(SUMIFS(resultados!$E$2:$E$132,resultados!$B$2:$B$132,Equipos!B16),SUMIFS(resultados!$C$2:$C$132,resultados!$F$2:$F$132,Equipos!B16))</f>
        <v>7</v>
      </c>
      <c r="I16" s="14">
        <f t="shared" si="2"/>
        <v>1</v>
      </c>
      <c r="J16" s="14">
        <f t="shared" si="3"/>
        <v>13</v>
      </c>
      <c r="K16" s="14">
        <f t="shared" si="4"/>
        <v>10</v>
      </c>
    </row>
    <row r="17" spans="1:11" ht="19.899999999999999" customHeight="1" x14ac:dyDescent="0.25">
      <c r="A17" s="1">
        <v>1</v>
      </c>
      <c r="B17" s="4" t="s">
        <v>7</v>
      </c>
      <c r="C17" s="14">
        <f t="shared" si="0"/>
        <v>10</v>
      </c>
      <c r="D17" s="14">
        <f>SUM(COUNTIFS(resultados!$B$2:$B$145,Equipos!B17,resultados!$G$2:$G$145,resultados!$J$6),COUNTIFS(resultados!$F$2:$F$145,Equipos!B17,resultados!$G$2:$G$145,resultados!$J$8))</f>
        <v>3</v>
      </c>
      <c r="E17" s="14">
        <f>SUM(COUNTIFS(resultados!$B$2:$B$145,Equipos!B17,resultados!$G$2:$G$145,resultados!$J$7),COUNTIFS(resultados!$F$2:$F$145,Equipos!B17,resultados!$G$2:$G$145,resultados!$J$7))</f>
        <v>3</v>
      </c>
      <c r="F17" s="14">
        <f t="shared" si="1"/>
        <v>4</v>
      </c>
      <c r="G17" s="14">
        <f>SUM(SUMIFS(resultados!$C$2:$C$132,resultados!$B$2:$B$132,Equipos!B17),SUMIFS(resultados!$E$2:$E$132,resultados!$F$2:$F$132,Equipos!B17))</f>
        <v>10</v>
      </c>
      <c r="H17" s="14">
        <f>SUM(SUMIFS(resultados!$E$2:$E$132,resultados!$B$2:$B$132,Equipos!B17),SUMIFS(resultados!$C$2:$C$132,resultados!$F$2:$F$132,Equipos!B17))</f>
        <v>14</v>
      </c>
      <c r="I17" s="14">
        <f t="shared" si="2"/>
        <v>-4</v>
      </c>
      <c r="J17" s="14">
        <f t="shared" si="3"/>
        <v>12</v>
      </c>
      <c r="K17" s="14">
        <f t="shared" si="4"/>
        <v>16</v>
      </c>
    </row>
    <row r="18" spans="1:11" ht="19.899999999999999" customHeight="1" x14ac:dyDescent="0.25">
      <c r="A18" s="1">
        <v>5</v>
      </c>
      <c r="B18" s="4" t="s">
        <v>18</v>
      </c>
      <c r="C18" s="14">
        <f t="shared" si="0"/>
        <v>10</v>
      </c>
      <c r="D18" s="14">
        <f>SUM(COUNTIFS(resultados!$B$2:$B$145,Equipos!B18,resultados!$G$2:$G$145,resultados!$J$6),COUNTIFS(resultados!$F$2:$F$145,Equipos!B18,resultados!$G$2:$G$145,resultados!$J$8))</f>
        <v>3</v>
      </c>
      <c r="E18" s="14">
        <f>SUM(COUNTIFS(resultados!$B$2:$B$145,Equipos!B18,resultados!$G$2:$G$145,resultados!$J$7),COUNTIFS(resultados!$F$2:$F$145,Equipos!B18,resultados!$G$2:$G$145,resultados!$J$7))</f>
        <v>3</v>
      </c>
      <c r="F18" s="14">
        <f t="shared" si="1"/>
        <v>4</v>
      </c>
      <c r="G18" s="14">
        <f>SUM(SUMIFS(resultados!$C$2:$C$132,resultados!$B$2:$B$132,Equipos!B18),SUMIFS(resultados!$E$2:$E$132,resultados!$F$2:$F$132,Equipos!B18))</f>
        <v>11</v>
      </c>
      <c r="H18" s="14">
        <f>SUM(SUMIFS(resultados!$E$2:$E$132,resultados!$B$2:$B$132,Equipos!B18),SUMIFS(resultados!$C$2:$C$132,resultados!$F$2:$F$132,Equipos!B18))</f>
        <v>13</v>
      </c>
      <c r="I18" s="14">
        <f t="shared" si="2"/>
        <v>-2</v>
      </c>
      <c r="J18" s="14">
        <f t="shared" si="3"/>
        <v>12</v>
      </c>
      <c r="K18" s="14">
        <f t="shared" si="4"/>
        <v>16</v>
      </c>
    </row>
    <row r="19" spans="1:11" ht="19.899999999999999" customHeight="1" x14ac:dyDescent="0.25">
      <c r="A19" s="1">
        <v>8</v>
      </c>
      <c r="B19" s="4" t="s">
        <v>27</v>
      </c>
      <c r="C19" s="14">
        <f t="shared" si="0"/>
        <v>10</v>
      </c>
      <c r="D19" s="14">
        <f>SUM(COUNTIFS(resultados!$B$2:$B$145,Equipos!B19,resultados!$G$2:$G$145,resultados!$J$6),COUNTIFS(resultados!$F$2:$F$145,Equipos!B19,resultados!$G$2:$G$145,resultados!$J$8))</f>
        <v>2</v>
      </c>
      <c r="E19" s="14">
        <f>SUM(COUNTIFS(resultados!$B$2:$B$145,Equipos!B19,resultados!$G$2:$G$145,resultados!$J$7),COUNTIFS(resultados!$F$2:$F$145,Equipos!B19,resultados!$G$2:$G$145,resultados!$J$7))</f>
        <v>6</v>
      </c>
      <c r="F19" s="14">
        <f t="shared" si="1"/>
        <v>2</v>
      </c>
      <c r="G19" s="14">
        <f>SUM(SUMIFS(resultados!$C$2:$C$132,resultados!$B$2:$B$132,Equipos!B19),SUMIFS(resultados!$E$2:$E$132,resultados!$F$2:$F$132,Equipos!B19))</f>
        <v>8</v>
      </c>
      <c r="H19" s="14">
        <f>SUM(SUMIFS(resultados!$E$2:$E$132,resultados!$B$2:$B$132,Equipos!B19),SUMIFS(resultados!$C$2:$C$132,resultados!$F$2:$F$132,Equipos!B19))</f>
        <v>7</v>
      </c>
      <c r="I19" s="14">
        <f t="shared" si="2"/>
        <v>1</v>
      </c>
      <c r="J19" s="14">
        <f t="shared" si="3"/>
        <v>12</v>
      </c>
      <c r="K19" s="14">
        <f t="shared" si="4"/>
        <v>16</v>
      </c>
    </row>
    <row r="20" spans="1:11" ht="19.899999999999999" customHeight="1" x14ac:dyDescent="0.25">
      <c r="A20" s="1">
        <v>17</v>
      </c>
      <c r="B20" s="4" t="s">
        <v>29</v>
      </c>
      <c r="C20" s="14">
        <f t="shared" si="0"/>
        <v>10</v>
      </c>
      <c r="D20" s="14">
        <f>SUM(COUNTIFS(resultados!$B$2:$B$145,Equipos!B20,resultados!$G$2:$G$145,resultados!$J$6),COUNTIFS(resultados!$F$2:$F$145,Equipos!B20,resultados!$G$2:$G$145,resultados!$J$8))</f>
        <v>3</v>
      </c>
      <c r="E20" s="14">
        <f>SUM(COUNTIFS(resultados!$B$2:$B$145,Equipos!B20,resultados!$G$2:$G$145,resultados!$J$7),COUNTIFS(resultados!$F$2:$F$145,Equipos!B20,resultados!$G$2:$G$145,resultados!$J$7))</f>
        <v>3</v>
      </c>
      <c r="F20" s="14">
        <f t="shared" si="1"/>
        <v>4</v>
      </c>
      <c r="G20" s="14">
        <f>SUM(SUMIFS(resultados!$C$2:$C$132,resultados!$B$2:$B$132,Equipos!B20),SUMIFS(resultados!$E$2:$E$132,resultados!$F$2:$F$132,Equipos!B20))</f>
        <v>9</v>
      </c>
      <c r="H20" s="14">
        <f>SUM(SUMIFS(resultados!$E$2:$E$132,resultados!$B$2:$B$132,Equipos!B20),SUMIFS(resultados!$C$2:$C$132,resultados!$F$2:$F$132,Equipos!B20))</f>
        <v>12</v>
      </c>
      <c r="I20" s="14">
        <f t="shared" si="2"/>
        <v>-3</v>
      </c>
      <c r="J20" s="14">
        <f t="shared" si="3"/>
        <v>12</v>
      </c>
      <c r="K20" s="14">
        <f t="shared" si="4"/>
        <v>16</v>
      </c>
    </row>
    <row r="21" spans="1:11" ht="19.899999999999999" customHeight="1" x14ac:dyDescent="0.25">
      <c r="A21" s="1">
        <v>2</v>
      </c>
      <c r="B21" s="4" t="s">
        <v>11</v>
      </c>
      <c r="C21" s="14">
        <f t="shared" si="0"/>
        <v>10</v>
      </c>
      <c r="D21" s="14">
        <f>SUM(COUNTIFS(resultados!$B$2:$B$145,Equipos!B21,resultados!$G$2:$G$145,resultados!$J$6),COUNTIFS(resultados!$F$2:$F$145,Equipos!B21,resultados!$G$2:$G$145,resultados!$J$8))</f>
        <v>3</v>
      </c>
      <c r="E21" s="14">
        <f>SUM(COUNTIFS(resultados!$B$2:$B$145,Equipos!B21,resultados!$G$2:$G$145,resultados!$J$7),COUNTIFS(resultados!$F$2:$F$145,Equipos!B21,resultados!$G$2:$G$145,resultados!$J$7))</f>
        <v>2</v>
      </c>
      <c r="F21" s="14">
        <f t="shared" si="1"/>
        <v>5</v>
      </c>
      <c r="G21" s="14">
        <f>SUM(SUMIFS(resultados!$C$2:$C$132,resultados!$B$2:$B$132,Equipos!B21),SUMIFS(resultados!$E$2:$E$132,resultados!$F$2:$F$132,Equipos!B21))</f>
        <v>10</v>
      </c>
      <c r="H21" s="14">
        <f>SUM(SUMIFS(resultados!$E$2:$E$132,resultados!$B$2:$B$132,Equipos!B21),SUMIFS(resultados!$C$2:$C$132,resultados!$F$2:$F$132,Equipos!B21))</f>
        <v>14</v>
      </c>
      <c r="I21" s="14">
        <f t="shared" si="2"/>
        <v>-4</v>
      </c>
      <c r="J21" s="14">
        <f t="shared" si="3"/>
        <v>11</v>
      </c>
      <c r="K21" s="14">
        <f t="shared" si="4"/>
        <v>20</v>
      </c>
    </row>
    <row r="22" spans="1:11" ht="19.899999999999999" customHeight="1" x14ac:dyDescent="0.25">
      <c r="A22" s="1">
        <v>6</v>
      </c>
      <c r="B22" s="4" t="s">
        <v>21</v>
      </c>
      <c r="C22" s="14">
        <f t="shared" si="0"/>
        <v>10</v>
      </c>
      <c r="D22" s="14">
        <f>SUM(COUNTIFS(resultados!$B$2:$B$145,Equipos!B22,resultados!$G$2:$G$145,resultados!$J$6),COUNTIFS(resultados!$F$2:$F$145,Equipos!B22,resultados!$G$2:$G$145,resultados!$J$8))</f>
        <v>2</v>
      </c>
      <c r="E22" s="14">
        <f>SUM(COUNTIFS(resultados!$B$2:$B$145,Equipos!B22,resultados!$G$2:$G$145,resultados!$J$7),COUNTIFS(resultados!$F$2:$F$145,Equipos!B22,resultados!$G$2:$G$145,resultados!$J$7))</f>
        <v>4</v>
      </c>
      <c r="F22" s="14">
        <f t="shared" si="1"/>
        <v>4</v>
      </c>
      <c r="G22" s="14">
        <f>SUM(SUMIFS(resultados!$C$2:$C$132,resultados!$B$2:$B$132,Equipos!B22),SUMIFS(resultados!$E$2:$E$132,resultados!$F$2:$F$132,Equipos!B22))</f>
        <v>7</v>
      </c>
      <c r="H22" s="14">
        <f>SUM(SUMIFS(resultados!$E$2:$E$132,resultados!$B$2:$B$132,Equipos!B22),SUMIFS(resultados!$C$2:$C$132,resultados!$F$2:$F$132,Equipos!B22))</f>
        <v>13</v>
      </c>
      <c r="I22" s="14">
        <f t="shared" si="2"/>
        <v>-6</v>
      </c>
      <c r="J22" s="14">
        <f t="shared" si="3"/>
        <v>10</v>
      </c>
      <c r="K22" s="14">
        <f t="shared" si="4"/>
        <v>21</v>
      </c>
    </row>
    <row r="23" spans="1:11" ht="19.899999999999999" customHeight="1" x14ac:dyDescent="0.25">
      <c r="A23" s="1">
        <v>15</v>
      </c>
      <c r="B23" s="4" t="s">
        <v>22</v>
      </c>
      <c r="C23" s="14">
        <f t="shared" si="0"/>
        <v>10</v>
      </c>
      <c r="D23" s="14">
        <f>SUM(COUNTIFS(resultados!$B$2:$B$145,Equipos!B23,resultados!$G$2:$G$145,resultados!$J$6),COUNTIFS(resultados!$F$2:$F$145,Equipos!B23,resultados!$G$2:$G$145,resultados!$J$8))</f>
        <v>2</v>
      </c>
      <c r="E23" s="14">
        <f>SUM(COUNTIFS(resultados!$B$2:$B$145,Equipos!B23,resultados!$G$2:$G$145,resultados!$J$7),COUNTIFS(resultados!$F$2:$F$145,Equipos!B23,resultados!$G$2:$G$145,resultados!$J$7))</f>
        <v>4</v>
      </c>
      <c r="F23" s="14">
        <f t="shared" si="1"/>
        <v>4</v>
      </c>
      <c r="G23" s="14">
        <f>SUM(SUMIFS(resultados!$C$2:$C$132,resultados!$B$2:$B$132,Equipos!B23),SUMIFS(resultados!$E$2:$E$132,resultados!$F$2:$F$132,Equipos!B23))</f>
        <v>13</v>
      </c>
      <c r="H23" s="14">
        <f>SUM(SUMIFS(resultados!$E$2:$E$132,resultados!$B$2:$B$132,Equipos!B23),SUMIFS(resultados!$C$2:$C$132,resultados!$F$2:$F$132,Equipos!B23))</f>
        <v>15</v>
      </c>
      <c r="I23" s="14">
        <f t="shared" si="2"/>
        <v>-2</v>
      </c>
      <c r="J23" s="14">
        <f t="shared" si="3"/>
        <v>10</v>
      </c>
      <c r="K23" s="14">
        <f t="shared" si="4"/>
        <v>21</v>
      </c>
    </row>
    <row r="24" spans="1:11" ht="19.899999999999999" customHeight="1" x14ac:dyDescent="0.25">
      <c r="A24" s="1">
        <v>22</v>
      </c>
      <c r="B24" s="4" t="s">
        <v>37</v>
      </c>
      <c r="C24" s="14">
        <f t="shared" si="0"/>
        <v>10</v>
      </c>
      <c r="D24" s="14">
        <f>SUM(COUNTIFS(resultados!$B$2:$B$145,Equipos!B24,resultados!$G$2:$G$145,resultados!$J$6),COUNTIFS(resultados!$F$2:$F$145,Equipos!B24,resultados!$G$2:$G$145,resultados!$J$8))</f>
        <v>3</v>
      </c>
      <c r="E24" s="14">
        <f>SUM(COUNTIFS(resultados!$B$2:$B$145,Equipos!B24,resultados!$G$2:$G$145,resultados!$J$7),COUNTIFS(resultados!$F$2:$F$145,Equipos!B24,resultados!$G$2:$G$145,resultados!$J$7))</f>
        <v>1</v>
      </c>
      <c r="F24" s="14">
        <f t="shared" si="1"/>
        <v>6</v>
      </c>
      <c r="G24" s="14">
        <f>SUM(SUMIFS(resultados!$C$2:$C$132,resultados!$B$2:$B$132,Equipos!B24),SUMIFS(resultados!$E$2:$E$132,resultados!$F$2:$F$132,Equipos!B24))</f>
        <v>14</v>
      </c>
      <c r="H24" s="14">
        <f>SUM(SUMIFS(resultados!$E$2:$E$132,resultados!$B$2:$B$132,Equipos!B24),SUMIFS(resultados!$C$2:$C$132,resultados!$F$2:$F$132,Equipos!B24))</f>
        <v>13</v>
      </c>
      <c r="I24" s="14">
        <f t="shared" si="2"/>
        <v>1</v>
      </c>
      <c r="J24" s="14">
        <f t="shared" si="3"/>
        <v>10</v>
      </c>
      <c r="K24" s="14">
        <f t="shared" si="4"/>
        <v>21</v>
      </c>
    </row>
    <row r="25" spans="1:11" ht="19.899999999999999" customHeight="1" x14ac:dyDescent="0.25">
      <c r="A25" s="1">
        <v>19</v>
      </c>
      <c r="B25" s="4" t="s">
        <v>35</v>
      </c>
      <c r="C25" s="14">
        <f t="shared" si="0"/>
        <v>10</v>
      </c>
      <c r="D25" s="14">
        <f>SUM(COUNTIFS(resultados!$B$2:$B$145,Equipos!B25,resultados!$G$2:$G$145,resultados!$J$6),COUNTIFS(resultados!$F$2:$F$145,Equipos!B25,resultados!$G$2:$G$145,resultados!$J$8))</f>
        <v>1</v>
      </c>
      <c r="E25" s="14">
        <f>SUM(COUNTIFS(resultados!$B$2:$B$145,Equipos!B25,resultados!$G$2:$G$145,resultados!$J$7),COUNTIFS(resultados!$F$2:$F$145,Equipos!B25,resultados!$G$2:$G$145,resultados!$J$7))</f>
        <v>6</v>
      </c>
      <c r="F25" s="14">
        <f t="shared" si="1"/>
        <v>3</v>
      </c>
      <c r="G25" s="14">
        <f>SUM(SUMIFS(resultados!$C$2:$C$132,resultados!$B$2:$B$132,Equipos!B25),SUMIFS(resultados!$E$2:$E$132,resultados!$F$2:$F$132,Equipos!B25))</f>
        <v>7</v>
      </c>
      <c r="H25" s="14">
        <f>SUM(SUMIFS(resultados!$E$2:$E$132,resultados!$B$2:$B$132,Equipos!B25),SUMIFS(resultados!$C$2:$C$132,resultados!$F$2:$F$132,Equipos!B25))</f>
        <v>11</v>
      </c>
      <c r="I25" s="14">
        <f t="shared" si="2"/>
        <v>-4</v>
      </c>
      <c r="J25" s="14">
        <f t="shared" si="3"/>
        <v>9</v>
      </c>
      <c r="K25" s="14">
        <f t="shared" si="4"/>
        <v>24</v>
      </c>
    </row>
    <row r="26" spans="1:11" ht="19.899999999999999" customHeight="1" x14ac:dyDescent="0.25">
      <c r="A26" s="1">
        <v>12</v>
      </c>
      <c r="B26" s="4" t="s">
        <v>34</v>
      </c>
      <c r="C26" s="14">
        <f t="shared" si="0"/>
        <v>10</v>
      </c>
      <c r="D26" s="14">
        <f>SUM(COUNTIFS(resultados!$B$2:$B$145,Equipos!B26,resultados!$G$2:$G$145,resultados!$J$6),COUNTIFS(resultados!$F$2:$F$145,Equipos!B26,resultados!$G$2:$G$145,resultados!$J$8))</f>
        <v>1</v>
      </c>
      <c r="E26" s="14">
        <f>SUM(COUNTIFS(resultados!$B$2:$B$145,Equipos!B26,resultados!$G$2:$G$145,resultados!$J$7),COUNTIFS(resultados!$F$2:$F$145,Equipos!B26,resultados!$G$2:$G$145,resultados!$J$7))</f>
        <v>5</v>
      </c>
      <c r="F26" s="14">
        <f t="shared" si="1"/>
        <v>4</v>
      </c>
      <c r="G26" s="14">
        <f>SUM(SUMIFS(resultados!$C$2:$C$132,resultados!$B$2:$B$132,Equipos!B26),SUMIFS(resultados!$E$2:$E$132,resultados!$F$2:$F$132,Equipos!B26))</f>
        <v>10</v>
      </c>
      <c r="H26" s="14">
        <f>SUM(SUMIFS(resultados!$E$2:$E$132,resultados!$B$2:$B$132,Equipos!B26),SUMIFS(resultados!$C$2:$C$132,resultados!$F$2:$F$132,Equipos!B26))</f>
        <v>14</v>
      </c>
      <c r="I26" s="14">
        <f t="shared" si="2"/>
        <v>-4</v>
      </c>
      <c r="J26" s="14">
        <f t="shared" si="3"/>
        <v>8</v>
      </c>
      <c r="K26" s="14">
        <f t="shared" si="4"/>
        <v>25</v>
      </c>
    </row>
    <row r="27" spans="1:11" ht="19.899999999999999" customHeight="1" x14ac:dyDescent="0.25">
      <c r="A27" s="1">
        <v>9</v>
      </c>
      <c r="B27" s="4" t="s">
        <v>28</v>
      </c>
      <c r="C27" s="14">
        <f t="shared" si="0"/>
        <v>10</v>
      </c>
      <c r="D27" s="14">
        <f>SUM(COUNTIFS(resultados!$B$2:$B$145,Equipos!B27,resultados!$G$2:$G$145,resultados!$J$6),COUNTIFS(resultados!$F$2:$F$145,Equipos!B27,resultados!$G$2:$G$145,resultados!$J$8))</f>
        <v>1</v>
      </c>
      <c r="E27" s="14">
        <f>SUM(COUNTIFS(resultados!$B$2:$B$145,Equipos!B27,resultados!$G$2:$G$145,resultados!$J$7),COUNTIFS(resultados!$F$2:$F$145,Equipos!B27,resultados!$G$2:$G$145,resultados!$J$7))</f>
        <v>4</v>
      </c>
      <c r="F27" s="14">
        <f t="shared" si="1"/>
        <v>5</v>
      </c>
      <c r="G27" s="14">
        <f>SUM(SUMIFS(resultados!$C$2:$C$132,resultados!$B$2:$B$132,Equipos!B27),SUMIFS(resultados!$E$2:$E$132,resultados!$F$2:$F$132,Equipos!B27))</f>
        <v>5</v>
      </c>
      <c r="H27" s="14">
        <f>SUM(SUMIFS(resultados!$E$2:$E$132,resultados!$B$2:$B$132,Equipos!B27),SUMIFS(resultados!$C$2:$C$132,resultados!$F$2:$F$132,Equipos!B27))</f>
        <v>18</v>
      </c>
      <c r="I27" s="14">
        <f t="shared" si="2"/>
        <v>-13</v>
      </c>
      <c r="J27" s="14">
        <f t="shared" si="3"/>
        <v>7</v>
      </c>
      <c r="K27" s="14">
        <f t="shared" si="4"/>
        <v>26</v>
      </c>
    </row>
    <row r="28" spans="1:11" x14ac:dyDescent="0.25">
      <c r="B28" s="4"/>
    </row>
  </sheetData>
  <autoFilter ref="C1:J27" xr:uid="{8CA84D42-5825-4CA7-9DD4-6A507F1CD460}">
    <sortState xmlns:xlrd2="http://schemas.microsoft.com/office/spreadsheetml/2017/richdata2" ref="C2:J27">
      <sortCondition descending="1" ref="J1:J27"/>
    </sortState>
  </autoFilter>
  <sortState xmlns:xlrd2="http://schemas.microsoft.com/office/spreadsheetml/2017/richdata2" ref="A2:K27">
    <sortCondition ref="K2:K27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A1574-65DB-4212-8EE8-EBCA30E324D7}">
  <sheetPr codeName="Hoja4">
    <tabColor rgb="FFFFFF00"/>
  </sheetPr>
  <dimension ref="C2:E6"/>
  <sheetViews>
    <sheetView workbookViewId="0">
      <selection activeCell="D8" sqref="D8"/>
    </sheetView>
  </sheetViews>
  <sheetFormatPr baseColWidth="10" defaultColWidth="11.42578125" defaultRowHeight="15" x14ac:dyDescent="0.25"/>
  <cols>
    <col min="3" max="3" width="8.28515625" bestFit="1" customWidth="1"/>
    <col min="4" max="4" width="27.28515625" customWidth="1"/>
  </cols>
  <sheetData>
    <row r="2" spans="3:5" x14ac:dyDescent="0.25">
      <c r="D2" s="7" t="s">
        <v>31</v>
      </c>
    </row>
    <row r="5" spans="3:5" ht="30.75" thickBot="1" x14ac:dyDescent="0.3">
      <c r="C5" s="8" t="s">
        <v>39</v>
      </c>
      <c r="D5" s="8" t="s">
        <v>40</v>
      </c>
      <c r="E5" s="9" t="s">
        <v>46</v>
      </c>
    </row>
    <row r="6" spans="3:5" ht="49.15" customHeight="1" thickBot="1" x14ac:dyDescent="0.3">
      <c r="C6" s="10">
        <f>INDEX(Equipos!B2:J27,MATCH(D2,Equipos!B2:B27,0),2)</f>
        <v>10</v>
      </c>
      <c r="D6" s="11">
        <f>INDEX(Equipos!B2:J27,MATCH(resumen!D2,Equipos!B2:B27,0),3)</f>
        <v>4</v>
      </c>
      <c r="E6" s="12">
        <f>INDEX(Equipos!B2:J27,MATCH(resumen!D2,Equipos!B2:B27,0),9)</f>
        <v>15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E53D4F-F4BB-4414-AC9E-A18208C58E7D}">
          <x14:formula1>
            <xm:f>Equipos!$B$2:$B$27</xm:f>
          </x14:formula1>
          <xm:sqref>D2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_Channel_Section_Location xmlns="dcd687b3-ff2a-4cef-8a8e-ae79212dfc5f" xsi:nil="true"/>
    <Templates xmlns="dcd687b3-ff2a-4cef-8a8e-ae79212dfc5f" xsi:nil="true"/>
    <NotebookType xmlns="dcd687b3-ff2a-4cef-8a8e-ae79212dfc5f" xsi:nil="true"/>
    <CultureName xmlns="dcd687b3-ff2a-4cef-8a8e-ae79212dfc5f" xsi:nil="true"/>
    <TeamsChannelId xmlns="dcd687b3-ff2a-4cef-8a8e-ae79212dfc5f" xsi:nil="true"/>
    <_activity xmlns="dcd687b3-ff2a-4cef-8a8e-ae79212dfc5f" xsi:nil="true"/>
    <Owner xmlns="dcd687b3-ff2a-4cef-8a8e-ae79212dfc5f">
      <UserInfo>
        <DisplayName/>
        <AccountId xsi:nil="true"/>
        <AccountType/>
      </UserInfo>
    </Owner>
    <Students xmlns="dcd687b3-ff2a-4cef-8a8e-ae79212dfc5f">
      <UserInfo>
        <DisplayName/>
        <AccountId xsi:nil="true"/>
        <AccountType/>
      </UserInfo>
    </Students>
    <Student_Groups xmlns="dcd687b3-ff2a-4cef-8a8e-ae79212dfc5f">
      <UserInfo>
        <DisplayName/>
        <AccountId xsi:nil="true"/>
        <AccountType/>
      </UserInfo>
    </Student_Groups>
    <Distribution_Groups xmlns="dcd687b3-ff2a-4cef-8a8e-ae79212dfc5f" xsi:nil="true"/>
    <AppVersion xmlns="dcd687b3-ff2a-4cef-8a8e-ae79212dfc5f" xsi:nil="true"/>
    <Invited_Teachers xmlns="dcd687b3-ff2a-4cef-8a8e-ae79212dfc5f" xsi:nil="true"/>
    <LMS_Mappings xmlns="dcd687b3-ff2a-4cef-8a8e-ae79212dfc5f" xsi:nil="true"/>
    <IsNotebookLocked xmlns="dcd687b3-ff2a-4cef-8a8e-ae79212dfc5f" xsi:nil="true"/>
    <DefaultSectionNames xmlns="dcd687b3-ff2a-4cef-8a8e-ae79212dfc5f" xsi:nil="true"/>
    <Math_Settings xmlns="dcd687b3-ff2a-4cef-8a8e-ae79212dfc5f" xsi:nil="true"/>
    <Invited_Students xmlns="dcd687b3-ff2a-4cef-8a8e-ae79212dfc5f" xsi:nil="true"/>
    <Self_Registration_Enabled xmlns="dcd687b3-ff2a-4cef-8a8e-ae79212dfc5f" xsi:nil="true"/>
    <Has_Teacher_Only_SectionGroup xmlns="dcd687b3-ff2a-4cef-8a8e-ae79212dfc5f" xsi:nil="true"/>
    <FolderType xmlns="dcd687b3-ff2a-4cef-8a8e-ae79212dfc5f" xsi:nil="true"/>
    <Is_Collaboration_Space_Locked xmlns="dcd687b3-ff2a-4cef-8a8e-ae79212dfc5f" xsi:nil="true"/>
    <Teachers xmlns="dcd687b3-ff2a-4cef-8a8e-ae79212dfc5f">
      <UserInfo>
        <DisplayName/>
        <AccountId xsi:nil="true"/>
        <AccountType/>
      </UserInfo>
    </Teach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4FD52A83EA6F42B24A8CC4AC0D895F" ma:contentTypeVersion="39" ma:contentTypeDescription="Crear nuevo documento." ma:contentTypeScope="" ma:versionID="e96cc3eb67aa646f1bb5d364219c2b04">
  <xsd:schema xmlns:xsd="http://www.w3.org/2001/XMLSchema" xmlns:xs="http://www.w3.org/2001/XMLSchema" xmlns:p="http://schemas.microsoft.com/office/2006/metadata/properties" xmlns:ns3="fa31e3e4-dd04-430e-ab11-9f2e36e54c96" xmlns:ns4="dcd687b3-ff2a-4cef-8a8e-ae79212dfc5f" targetNamespace="http://schemas.microsoft.com/office/2006/metadata/properties" ma:root="true" ma:fieldsID="576fc06f3bbf39fb940cca0bf252bac3" ns3:_="" ns4:_="">
    <xsd:import namespace="fa31e3e4-dd04-430e-ab11-9f2e36e54c96"/>
    <xsd:import namespace="dcd687b3-ff2a-4cef-8a8e-ae79212dfc5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Templates" minOccurs="0"/>
                <xsd:element ref="ns4:CultureName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TeamsChannelId" minOccurs="0"/>
                <xsd:element ref="ns4:Math_Settings" minOccurs="0"/>
                <xsd:element ref="ns4:Distribution_Groups" minOccurs="0"/>
                <xsd:element ref="ns4:LMS_Mappings" minOccurs="0"/>
                <xsd:element ref="ns4:IsNotebookLocked" minOccurs="0"/>
                <xsd:element ref="ns4:MediaServiceAutoTags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Teams_Channel_Section_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1e3e4-dd04-430e-ab11-9f2e36e54c9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687b3-ff2a-4cef-8a8e-ae79212dfc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Owner" ma:index="1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7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chers" ma:index="2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7" nillable="true" ma:displayName="Is Collaboration Space Locked" ma:internalName="Is_Collaboration_Space_Locked">
      <xsd:simpleType>
        <xsd:restriction base="dms:Boolean"/>
      </xsd:simpleType>
    </xsd:element>
    <xsd:element name="TeamsChannelId" ma:index="28" nillable="true" ma:displayName="Teams Channel Id" ma:internalName="TeamsChannelId">
      <xsd:simpleType>
        <xsd:restriction base="dms:Text"/>
      </xsd:simpleType>
    </xsd:element>
    <xsd:element name="Math_Settings" ma:index="29" nillable="true" ma:displayName="Math Settings" ma:internalName="Math_Settings">
      <xsd:simpleType>
        <xsd:restriction base="dms:Text"/>
      </xsd:simpleType>
    </xsd:element>
    <xsd:element name="Distribution_Groups" ma:index="3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1" nillable="true" ma:displayName="LMS Mappings" ma:internalName="LMS_Mappings">
      <xsd:simpleType>
        <xsd:restriction base="dms:Note">
          <xsd:maxLength value="255"/>
        </xsd:restriction>
      </xsd:simpleType>
    </xsd:element>
    <xsd:element name="IsNotebookLocked" ma:index="32" nillable="true" ma:displayName="Is Notebook Locked" ma:internalName="IsNotebookLocked">
      <xsd:simpleType>
        <xsd:restriction base="dms:Boolean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OCR" ma:index="3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3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40" nillable="true" ma:displayName="Location" ma:internalName="MediaServiceLocation" ma:readOnly="true">
      <xsd:simpleType>
        <xsd:restriction base="dms:Text"/>
      </xsd:simpleType>
    </xsd:element>
    <xsd:element name="Teams_Channel_Section_Location" ma:index="41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2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43" nillable="true" ma:displayName="_activity" ma:hidden="true" ma:internalName="_activity">
      <xsd:simpleType>
        <xsd:restriction base="dms:Note"/>
      </xsd:simpleType>
    </xsd:element>
    <xsd:element name="MediaServiceObjectDetectorVersions" ma:index="4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4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A0BF6E-8861-43D9-9A64-A3FB5AB25C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100C96-116B-4834-B0D8-0859F7731AFE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terms/"/>
    <ds:schemaRef ds:uri="dcd687b3-ff2a-4cef-8a8e-ae79212dfc5f"/>
    <ds:schemaRef ds:uri="http://schemas.microsoft.com/office/infopath/2007/PartnerControls"/>
    <ds:schemaRef ds:uri="http://purl.org/dc/elements/1.1/"/>
    <ds:schemaRef ds:uri="fa31e3e4-dd04-430e-ab11-9f2e36e54c96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A50FC48-2F49-4F6E-B778-E053A05D6F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31e3e4-dd04-430e-ab11-9f2e36e54c96"/>
    <ds:schemaRef ds:uri="dcd687b3-ff2a-4cef-8a8e-ae79212dfc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6</vt:i4>
      </vt:variant>
    </vt:vector>
  </HeadingPairs>
  <TitlesOfParts>
    <vt:vector size="10" baseType="lpstr">
      <vt:lpstr>presentacion</vt:lpstr>
      <vt:lpstr>resultados</vt:lpstr>
      <vt:lpstr>Equipos</vt:lpstr>
      <vt:lpstr>resumen</vt:lpstr>
      <vt:lpstr>Equipo_local</vt:lpstr>
      <vt:lpstr>Equipo_visitante</vt:lpstr>
      <vt:lpstr>Goles_local</vt:lpstr>
      <vt:lpstr>Goles_visitante</vt:lpstr>
      <vt:lpstr>Jornada</vt:lpstr>
      <vt:lpstr>Resultado_Final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Jorge Behringer</dc:creator>
  <cp:keywords/>
  <dc:description/>
  <cp:lastModifiedBy>Damian Agustin Baluja</cp:lastModifiedBy>
  <cp:revision/>
  <dcterms:created xsi:type="dcterms:W3CDTF">2021-10-09T20:34:25Z</dcterms:created>
  <dcterms:modified xsi:type="dcterms:W3CDTF">2024-10-15T06:22:00Z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0x010100674FD52A83EA6F42B24A8CC4AC0D895F</vt:lpwstr>
  </property>
</Properties>
</file>