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U ANALISTA DE DADOS\CAIXA DE FERRAMENTAS\Excel\SANTANDER-DIO\"/>
    </mc:Choice>
  </mc:AlternateContent>
  <xr:revisionPtr revIDLastSave="0" documentId="13_ncr:1_{F423E3F5-CEBC-4795-BCE1-3D7272F28CC6}" xr6:coauthVersionLast="47" xr6:coauthVersionMax="47" xr10:uidLastSave="{00000000-0000-0000-0000-000000000000}"/>
  <bookViews>
    <workbookView xWindow="0" yWindow="450" windowWidth="16575" windowHeight="12405" xr2:uid="{45E83678-C42E-4D20-9C0F-012AB21C35D6}"/>
  </bookViews>
  <sheets>
    <sheet name="Aplicação" sheetId="1" r:id="rId1"/>
    <sheet name="Apoio" sheetId="2" r:id="rId2"/>
  </sheets>
  <definedNames>
    <definedName name="Anos_intervalo">Apoio!$A$16:$B$20</definedName>
    <definedName name="Anos_investidos">Apoio!$N$5:$N$15</definedName>
    <definedName name="Configuracao_familiar">Apoio!$A$4:$A$12</definedName>
    <definedName name="Investimentos">Apoio!$N$5:$Q$13</definedName>
    <definedName name="Meta_pessoal">Apoio!$D$5:$D$7</definedName>
    <definedName name="Perfil_de_investimento">Apoio!$F$5:$F$7</definedName>
    <definedName name="Perfil_invetsidor">Apoio!#REF!</definedName>
    <definedName name="Taxa_juros_retorno">Apoio!$T$4:$U$21</definedName>
    <definedName name="Tipo_investimnto">Apoio!$I$5:$L$19</definedName>
    <definedName name="Tipos_investimentos">Apoio!$N$5:$N$12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K18" i="1"/>
  <c r="E75" i="1"/>
  <c r="D52" i="1"/>
  <c r="J52" i="1" s="1"/>
  <c r="K20" i="1"/>
  <c r="I43" i="1"/>
  <c r="K43" i="1" s="1"/>
  <c r="I42" i="1"/>
  <c r="K42" i="1" s="1"/>
  <c r="I38" i="1"/>
  <c r="K38" i="1" s="1"/>
  <c r="I37" i="1"/>
  <c r="K37" i="1" s="1"/>
  <c r="I32" i="1"/>
  <c r="K31" i="1" s="1"/>
  <c r="E77" i="1" s="1"/>
  <c r="I31" i="1"/>
  <c r="K21" i="1"/>
  <c r="H23" i="1" s="1"/>
  <c r="C30" i="1" s="1"/>
  <c r="C31" i="1" s="1"/>
  <c r="F31" i="1" s="1"/>
  <c r="K32" i="1" l="1"/>
  <c r="H31" i="1"/>
  <c r="H24" i="1"/>
  <c r="C32" i="1"/>
  <c r="F32" i="1" s="1"/>
  <c r="C35" i="1"/>
  <c r="C37" i="1" s="1"/>
  <c r="F37" i="1" s="1"/>
  <c r="C40" i="1"/>
  <c r="C42" i="1" s="1"/>
  <c r="F42" i="1" l="1"/>
  <c r="H42" i="1" s="1"/>
  <c r="H45" i="1"/>
  <c r="H32" i="1"/>
  <c r="C43" i="1"/>
  <c r="F43" i="1" s="1"/>
  <c r="H43" i="1" s="1"/>
  <c r="C38" i="1"/>
  <c r="F38" i="1" s="1"/>
  <c r="H38" i="1" s="1"/>
  <c r="H37" i="1"/>
  <c r="E74" i="1" l="1"/>
  <c r="E76" i="1" s="1"/>
  <c r="H49" i="1" l="1"/>
  <c r="H57" i="1" l="1"/>
  <c r="H61" i="1"/>
  <c r="H52" i="1"/>
  <c r="H55" i="1"/>
  <c r="H59" i="1"/>
  <c r="H63" i="1"/>
  <c r="H54" i="1"/>
  <c r="H62" i="1"/>
  <c r="H56" i="1"/>
  <c r="H60" i="1"/>
  <c r="H53" i="1"/>
  <c r="H58" i="1"/>
  <c r="F52" i="1" l="1"/>
  <c r="D62" i="1"/>
  <c r="F62" i="1" s="1"/>
  <c r="D58" i="1"/>
  <c r="F58" i="1" s="1"/>
  <c r="D53" i="1"/>
  <c r="D61" i="1"/>
  <c r="F61" i="1" s="1"/>
  <c r="D57" i="1"/>
  <c r="F57" i="1" s="1"/>
  <c r="D60" i="1"/>
  <c r="F60" i="1" s="1"/>
  <c r="D56" i="1"/>
  <c r="F56" i="1" s="1"/>
  <c r="D55" i="1"/>
  <c r="F55" i="1" s="1"/>
  <c r="J55" i="1" s="1"/>
  <c r="D63" i="1"/>
  <c r="F63" i="1" s="1"/>
  <c r="D59" i="1"/>
  <c r="D54" i="1"/>
  <c r="F54" i="1" s="1"/>
  <c r="F59" i="1" l="1"/>
  <c r="E81" i="1" s="1"/>
  <c r="E80" i="1"/>
  <c r="F53" i="1"/>
  <c r="J53" i="1" s="1"/>
  <c r="E78" i="1"/>
  <c r="J54" i="1"/>
  <c r="J63" i="1"/>
  <c r="J58" i="1"/>
  <c r="J61" i="1"/>
  <c r="J60" i="1"/>
  <c r="J56" i="1"/>
  <c r="J57" i="1"/>
  <c r="J62" i="1"/>
  <c r="E79" i="1" l="1"/>
  <c r="J59" i="1"/>
  <c r="E83" i="1" s="1"/>
</calcChain>
</file>

<file path=xl/sharedStrings.xml><?xml version="1.0" encoding="utf-8"?>
<sst xmlns="http://schemas.openxmlformats.org/spreadsheetml/2006/main" count="193" uniqueCount="125">
  <si>
    <t xml:space="preserve">Bem-vindo ao seu assistente de possíveis investimentros. </t>
  </si>
  <si>
    <t>Salário que recebo</t>
  </si>
  <si>
    <t>Passo 1</t>
  </si>
  <si>
    <t>Passo 2</t>
  </si>
  <si>
    <t>Sua meta</t>
  </si>
  <si>
    <t>Passo 3</t>
  </si>
  <si>
    <t>Passo 4</t>
  </si>
  <si>
    <t>Passo 5</t>
  </si>
  <si>
    <t>Sugestão de investimento</t>
  </si>
  <si>
    <t>Minha Configuração familiar</t>
  </si>
  <si>
    <t>Solteiro</t>
  </si>
  <si>
    <t>Namorando</t>
  </si>
  <si>
    <t>Estado</t>
  </si>
  <si>
    <t>Investimento até %</t>
  </si>
  <si>
    <t>Conjunge sem filho e apenas 1 trabalha</t>
  </si>
  <si>
    <t>Conjunge sem filho e os 2 trabalham</t>
  </si>
  <si>
    <t>Conjunge com 1 filho e apenas 1 trabalha</t>
  </si>
  <si>
    <t>Conjunge com 1 filho e os 2 trabalham</t>
  </si>
  <si>
    <t>Conjunge com 2 ou + filhos e apenas 1 trabalha</t>
  </si>
  <si>
    <t>Conjunge com 2 ou + filhos e os trabalham</t>
  </si>
  <si>
    <t>Perfil de investimento</t>
  </si>
  <si>
    <t>Meta pessoal</t>
  </si>
  <si>
    <t>Riqueza: alcançar a liberdade financeira</t>
  </si>
  <si>
    <t>Segurança: Proteger o futuro (aposentadoria)</t>
  </si>
  <si>
    <t>Específicos: por exemplo, comprar casa, viajar...</t>
  </si>
  <si>
    <t>tipos de investimentos</t>
  </si>
  <si>
    <t>Conservador: Menos riscos, mas menos retorno</t>
  </si>
  <si>
    <t>Moderado:  Equilibrio entre riscos e retornos</t>
  </si>
  <si>
    <t>Quantos anos pretende investir?</t>
  </si>
  <si>
    <t>Criptomoedas</t>
  </si>
  <si>
    <t>Fundos de ações</t>
  </si>
  <si>
    <t>Derivativos</t>
  </si>
  <si>
    <t>Ações</t>
  </si>
  <si>
    <t>Imóveis</t>
  </si>
  <si>
    <t>Poupança</t>
  </si>
  <si>
    <t>Tesouro Direto</t>
  </si>
  <si>
    <t>Títulos</t>
  </si>
  <si>
    <t>Conservador: Menos riscos, mas menos retorno 1 a 2 anos (curto prazo)</t>
  </si>
  <si>
    <t>Conservador: Menos riscos, mas menos retorno 2 - 4 anos (curto-médio prazo)</t>
  </si>
  <si>
    <t>Conservador: Menos riscos, mas menos retorno 4 a 6 anos (médio/longo prazo)</t>
  </si>
  <si>
    <t xml:space="preserve">Conservador: Menos riscos, mas menos retorno 6 até 7 anos (médio prazo) </t>
  </si>
  <si>
    <t>Conservador: Menos riscos, mas menos retorno Mais de 7 anos (longo prazo)</t>
  </si>
  <si>
    <t>Moderado:  Equilibrio entre riscos e retornos 1 a 2 anos (curto prazo)</t>
  </si>
  <si>
    <t>Moderado:  Equilibrio entre riscos e retornos 2 - 4 anos (curto-médio prazo)</t>
  </si>
  <si>
    <t>Moderado:  Equilibrio entre riscos e retornos 4 a 6 anos (médio/longo prazo)</t>
  </si>
  <si>
    <t xml:space="preserve">Moderado:  Equilibrio entre riscos e retornos 6 até 7 anos (médio prazo) </t>
  </si>
  <si>
    <t>Moderado:  Equilibrio entre riscos e retornos Mais de 7 anos (longo prazo)</t>
  </si>
  <si>
    <t>Perfil de Investimento</t>
  </si>
  <si>
    <t>Tipo de investimento</t>
  </si>
  <si>
    <t>Agressivo: Mais riscos e mais retorno também</t>
  </si>
  <si>
    <t>Agressivo: Mais riscos e mais retorno também 1 a 2 anos (curto prazo)</t>
  </si>
  <si>
    <t>Agressivo: Mais riscos e mais retorno também 2 - 4 anos (curto-médio prazo)</t>
  </si>
  <si>
    <t>Agressivo: Mais riscos e mais retorno também 4 a 6 anos (médio/longo prazo)</t>
  </si>
  <si>
    <t xml:space="preserve">Agressivo: Mais riscos e mais retorno também 6 até 7 anos (médio prazo) </t>
  </si>
  <si>
    <t>Agressivo: Mais riscos e mais retorno também Mais de 7 anos (longo prazo)</t>
  </si>
  <si>
    <t>Fundos de Investimento</t>
  </si>
  <si>
    <t>Ouro</t>
  </si>
  <si>
    <t>CDB Bradesco</t>
  </si>
  <si>
    <t>Tesouro Selic</t>
  </si>
  <si>
    <t>Vale (VALE3)</t>
  </si>
  <si>
    <t>Petrobras (PETR3)</t>
  </si>
  <si>
    <t>Itaú Unibanco (ITUB4)</t>
  </si>
  <si>
    <t>CDB Itaú Unibanco</t>
  </si>
  <si>
    <t>Ações da XP Investimentos</t>
  </si>
  <si>
    <t>Fundo de Renda Fixa da BTG Pactual</t>
  </si>
  <si>
    <t>Bitcoin (BTC)</t>
  </si>
  <si>
    <t>Ethereum (ETH)</t>
  </si>
  <si>
    <t>Tesouro Selic 2025</t>
  </si>
  <si>
    <t>Tesouro IPCA+ 2035</t>
  </si>
  <si>
    <t>Poupança Remunerada Itaú Unibanco</t>
  </si>
  <si>
    <t>Poupança Remunerada Bradesco</t>
  </si>
  <si>
    <t>Moedas de ouro</t>
  </si>
  <si>
    <t>Opções de compra do Ibovespa</t>
  </si>
  <si>
    <t>Futuros de índice Bovespa</t>
  </si>
  <si>
    <t>Qual invstimento escolhe?</t>
  </si>
  <si>
    <t>Outras sugestões de investimento baseado em sue perfil</t>
  </si>
  <si>
    <t>Código</t>
  </si>
  <si>
    <t>Rendimento %</t>
  </si>
  <si>
    <t>Lucro máximo possivel baseado nos anos</t>
  </si>
  <si>
    <t>Lucro máximo possível baseado nos anos</t>
  </si>
  <si>
    <t>Digite ao lado do código do investimento</t>
  </si>
  <si>
    <t>Valor a ser investido</t>
  </si>
  <si>
    <t>Sugestão de valor a ser investido</t>
  </si>
  <si>
    <t>Resistência ao investimento</t>
  </si>
  <si>
    <t>Mais de 7 anos (longo prazo)</t>
  </si>
  <si>
    <t>Mês inícial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</si>
  <si>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</si>
  <si>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</si>
  <si>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</si>
  <si>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</si>
  <si>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</si>
  <si>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</si>
  <si>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</si>
  <si>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</si>
  <si>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</si>
  <si>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10º ano</t>
  </si>
  <si>
    <t>11º ano</t>
  </si>
  <si>
    <t>Montante total</t>
  </si>
  <si>
    <t>Cenários de investimentos para</t>
  </si>
  <si>
    <t>Fase casulo</t>
  </si>
  <si>
    <t>Aqui está</t>
  </si>
  <si>
    <t>Produto</t>
  </si>
  <si>
    <t>Investimento inicial</t>
  </si>
  <si>
    <t>Dividendo total após 1 ano</t>
  </si>
  <si>
    <t>Dividendo total final</t>
  </si>
  <si>
    <t>Acumulado mais dividendo</t>
  </si>
  <si>
    <t>Defina qual valor para simulação</t>
  </si>
  <si>
    <t>Taxa de juros retorno</t>
  </si>
  <si>
    <t>FII HGBS</t>
  </si>
  <si>
    <t>1 a 2 anos (curto prazo)</t>
  </si>
  <si>
    <t>2 - 4 anos (curto-médio prazo)</t>
  </si>
  <si>
    <t>4 a 6 anos (médio/longo prazo)</t>
  </si>
  <si>
    <t xml:space="preserve">6 até 7 anos (médio prazo) </t>
  </si>
  <si>
    <t>Anos máximo</t>
  </si>
  <si>
    <t>Juros por ano %</t>
  </si>
  <si>
    <t>Tjuros p/ ano %</t>
  </si>
  <si>
    <t>Juros p/ ano %</t>
  </si>
  <si>
    <t>Satisfeito com a simulação do rendimento? Responda ao lado</t>
  </si>
  <si>
    <t>ÓTIMO! Então vamos definir os detalhas do seu investimento</t>
  </si>
  <si>
    <t>Taxa de juros por ano</t>
  </si>
  <si>
    <t>Duração em anos</t>
  </si>
  <si>
    <t>Total investido 1 ano</t>
  </si>
  <si>
    <t>Total investido ano final</t>
  </si>
  <si>
    <t>Faça a sua configuração de investimento aqui: (Fase ovo)</t>
  </si>
  <si>
    <t>Sugestão de investimento - Lucro estimado (Fase lagarta)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</si>
</sst>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Geometr415 Blk BT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Golos Text ExtraBold"/>
      <family val="2"/>
    </font>
    <font>
      <sz val="14"/>
      <color theme="0"/>
      <name val="Golos Text ExtraBold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 tint="-4.9989318521683403E-2"/>
      <name val="Golos Text ExtraBold"/>
      <family val="2"/>
    </font>
    <font>
      <sz val="14"/>
      <color theme="0" tint="-4.9989318521683403E-2"/>
      <name val="Golos Text ExtraBold"/>
      <family val="2"/>
    </font>
    <font>
      <sz val="10"/>
      <color theme="2" tint="-0.499984740745262"/>
      <name val="Golos Text Medium"/>
      <family val="2"/>
    </font>
    <font>
      <sz val="10"/>
      <color theme="0" tint="-4.9989318521683403E-2"/>
      <name val="Golos Text Medium"/>
      <family val="2"/>
    </font>
    <font>
      <b/>
      <sz val="10"/>
      <color theme="0" tint="-4.9989318521683403E-2"/>
      <name val="Golos Text Medium"/>
      <family val="2"/>
    </font>
    <font>
      <sz val="10"/>
      <color theme="0" tint="-4.9989318521683403E-2"/>
      <name val="Golos Text Black"/>
      <family val="2"/>
    </font>
    <font>
      <sz val="10"/>
      <color theme="5"/>
      <name val="Golos Text Black"/>
      <family val="2"/>
    </font>
    <font>
      <sz val="14"/>
      <color theme="0" tint="-4.9989318521683403E-2"/>
      <name val="Calibri"/>
      <family val="2"/>
      <scheme val="minor"/>
    </font>
    <font>
      <sz val="11"/>
      <color theme="0" tint="-4.9989318521683403E-2"/>
      <name val="Golos Text ExtraBold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F3F4F5"/>
      <name val="Segoe UI"/>
      <family val="2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4"/>
      <color theme="1"/>
      <name val="Golos Text ExtraBold"/>
      <family val="2"/>
    </font>
    <font>
      <b/>
      <sz val="11"/>
      <color theme="1" tint="0.499984740745262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thin">
        <color theme="2" tint="-9.9948118533890809E-2"/>
      </right>
      <top style="double">
        <color theme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double">
        <color theme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double">
        <color theme="1"/>
      </right>
      <top style="double">
        <color theme="1"/>
      </top>
      <bottom style="thin">
        <color theme="2" tint="-9.9948118533890809E-2"/>
      </bottom>
      <diagonal/>
    </border>
    <border>
      <left style="double">
        <color theme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double">
        <color theme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double">
        <color theme="1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double">
        <color theme="1"/>
      </right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/>
      <bottom style="double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double">
        <color theme="1"/>
      </bottom>
      <diagonal/>
    </border>
    <border>
      <left style="thin">
        <color theme="2" tint="-9.9948118533890809E-2"/>
      </left>
      <right style="double">
        <color auto="1"/>
      </right>
      <top/>
      <bottom style="double">
        <color theme="1"/>
      </bottom>
      <diagonal/>
    </border>
    <border>
      <left/>
      <right style="thin">
        <color theme="0" tint="-0.249977111117893"/>
      </right>
      <top/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thin">
        <color theme="0" tint="-0.249977111117893"/>
      </bottom>
      <diagonal/>
    </border>
    <border>
      <left/>
      <right/>
      <top style="double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249977111117893"/>
      </bottom>
      <diagonal/>
    </border>
    <border>
      <left/>
      <right style="double">
        <color theme="1"/>
      </right>
      <top style="double">
        <color theme="1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5" fillId="0" borderId="9" xfId="0" applyFont="1" applyBorder="1" applyAlignment="1">
      <alignment horizontal="left" vertical="center" wrapText="1"/>
    </xf>
    <xf numFmtId="0" fontId="0" fillId="0" borderId="13" xfId="0" applyBorder="1"/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horizontal="left" vertical="top" wrapText="1" indent="1"/>
    </xf>
    <xf numFmtId="164" fontId="0" fillId="3" borderId="0" xfId="0" applyNumberForma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4" fillId="3" borderId="0" xfId="0" applyFont="1" applyFill="1"/>
    <xf numFmtId="0" fontId="14" fillId="3" borderId="0" xfId="0" applyFont="1" applyFill="1" applyAlignment="1">
      <alignment vertical="center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20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7" fillId="0" borderId="0" xfId="0" applyFont="1"/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/>
    <xf numFmtId="0" fontId="0" fillId="0" borderId="40" xfId="0" applyBorder="1"/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10" fontId="0" fillId="0" borderId="0" xfId="0" applyNumberForma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8" fontId="14" fillId="3" borderId="0" xfId="0" applyNumberFormat="1" applyFont="1" applyFill="1" applyAlignment="1">
      <alignment horizontal="center" vertical="center"/>
    </xf>
    <xf numFmtId="8" fontId="14" fillId="3" borderId="0" xfId="0" applyNumberFormat="1" applyFont="1" applyFill="1"/>
    <xf numFmtId="8" fontId="14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vertical="center"/>
    </xf>
    <xf numFmtId="164" fontId="26" fillId="3" borderId="0" xfId="0" applyNumberFormat="1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/>
    <xf numFmtId="9" fontId="14" fillId="3" borderId="0" xfId="2" applyFont="1" applyFill="1" applyAlignment="1">
      <alignment horizontal="center"/>
    </xf>
    <xf numFmtId="0" fontId="24" fillId="3" borderId="0" xfId="0" applyFont="1" applyFill="1"/>
    <xf numFmtId="0" fontId="31" fillId="3" borderId="0" xfId="0" applyFont="1" applyFill="1" applyAlignment="1">
      <alignment horizontal="center" vertical="center"/>
    </xf>
    <xf numFmtId="0" fontId="32" fillId="3" borderId="0" xfId="0" applyFont="1" applyFill="1"/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 wrapText="1"/>
    </xf>
    <xf numFmtId="9" fontId="0" fillId="0" borderId="38" xfId="0" applyNumberFormat="1" applyBorder="1" applyAlignment="1">
      <alignment horizontal="center" vertical="center"/>
    </xf>
    <xf numFmtId="9" fontId="0" fillId="0" borderId="38" xfId="2" applyFont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9" fontId="0" fillId="0" borderId="40" xfId="2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5" fillId="0" borderId="42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 wrapText="1"/>
    </xf>
    <xf numFmtId="0" fontId="0" fillId="0" borderId="38" xfId="0" applyBorder="1" applyAlignment="1">
      <alignment vertical="center"/>
    </xf>
    <xf numFmtId="0" fontId="5" fillId="0" borderId="37" xfId="0" applyFont="1" applyBorder="1" applyAlignment="1">
      <alignment vertical="center" wrapText="1"/>
    </xf>
    <xf numFmtId="1" fontId="5" fillId="0" borderId="38" xfId="2" applyNumberFormat="1" applyFont="1" applyBorder="1" applyAlignment="1">
      <alignment horizontal="center" vertical="center" wrapText="1"/>
    </xf>
    <xf numFmtId="1" fontId="0" fillId="0" borderId="38" xfId="2" applyNumberFormat="1" applyFont="1" applyBorder="1" applyAlignment="1">
      <alignment horizontal="center" vertical="center" wrapText="1"/>
    </xf>
    <xf numFmtId="1" fontId="0" fillId="0" borderId="40" xfId="0" applyNumberForma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0" borderId="37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0" fillId="0" borderId="38" xfId="0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/>
    </xf>
    <xf numFmtId="0" fontId="0" fillId="0" borderId="45" xfId="0" applyBorder="1" applyAlignment="1">
      <alignment vertical="center" wrapText="1"/>
    </xf>
    <xf numFmtId="0" fontId="0" fillId="0" borderId="37" xfId="0" applyBorder="1" applyAlignment="1">
      <alignment horizontal="left" vertical="center"/>
    </xf>
    <xf numFmtId="10" fontId="0" fillId="0" borderId="38" xfId="0" applyNumberFormat="1" applyBorder="1" applyAlignment="1">
      <alignment horizontal="center" vertical="center"/>
    </xf>
    <xf numFmtId="0" fontId="5" fillId="0" borderId="37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 wrapText="1"/>
    </xf>
    <xf numFmtId="10" fontId="5" fillId="0" borderId="38" xfId="0" applyNumberFormat="1" applyFon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left" vertical="center" wrapText="1"/>
    </xf>
    <xf numFmtId="10" fontId="0" fillId="0" borderId="40" xfId="0" applyNumberForma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6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164" fontId="13" fillId="4" borderId="1" xfId="0" applyNumberFormat="1" applyFont="1" applyFill="1" applyBorder="1" applyAlignment="1">
      <alignment horizontal="center" vertical="center"/>
    </xf>
    <xf numFmtId="164" fontId="13" fillId="4" borderId="0" xfId="0" applyNumberFormat="1" applyFont="1" applyFill="1" applyAlignment="1">
      <alignment horizontal="center" vertical="center"/>
    </xf>
    <xf numFmtId="164" fontId="13" fillId="4" borderId="2" xfId="0" applyNumberFormat="1" applyFont="1" applyFill="1" applyBorder="1" applyAlignment="1">
      <alignment horizontal="center" vertical="center"/>
    </xf>
    <xf numFmtId="164" fontId="12" fillId="4" borderId="3" xfId="0" applyNumberFormat="1" applyFont="1" applyFill="1" applyBorder="1" applyAlignment="1">
      <alignment horizontal="center" vertical="center"/>
    </xf>
    <xf numFmtId="164" fontId="12" fillId="4" borderId="4" xfId="0" applyNumberFormat="1" applyFont="1" applyFill="1" applyBorder="1" applyAlignment="1">
      <alignment horizontal="center" vertical="center"/>
    </xf>
    <xf numFmtId="164" fontId="12" fillId="4" borderId="5" xfId="0" applyNumberFormat="1" applyFont="1" applyFill="1" applyBorder="1" applyAlignment="1">
      <alignment horizontal="center" vertical="center"/>
    </xf>
    <xf numFmtId="0" fontId="28" fillId="3" borderId="0" xfId="0" applyFont="1" applyFill="1" applyAlignment="1">
      <alignment horizontal="left" vertical="center" wrapText="1"/>
    </xf>
    <xf numFmtId="0" fontId="24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164" fontId="14" fillId="3" borderId="0" xfId="1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165" fontId="26" fillId="3" borderId="0" xfId="2" applyNumberFormat="1" applyFont="1" applyFill="1" applyAlignment="1">
      <alignment horizontal="center" vertical="center"/>
    </xf>
    <xf numFmtId="165" fontId="14" fillId="3" borderId="0" xfId="2" applyNumberFormat="1" applyFont="1" applyFill="1" applyAlignment="1">
      <alignment horizontal="center"/>
    </xf>
    <xf numFmtId="8" fontId="26" fillId="3" borderId="0" xfId="0" applyNumberFormat="1" applyFont="1" applyFill="1" applyAlignment="1">
      <alignment horizontal="center" vertical="center"/>
    </xf>
    <xf numFmtId="164" fontId="26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8" fontId="14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center" vertical="center" wrapText="1"/>
    </xf>
    <xf numFmtId="165" fontId="14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/>
    </xf>
    <xf numFmtId="164" fontId="8" fillId="2" borderId="22" xfId="1" applyNumberFormat="1" applyFont="1" applyFill="1" applyBorder="1" applyAlignment="1">
      <alignment horizontal="center" vertical="center"/>
    </xf>
    <xf numFmtId="164" fontId="8" fillId="2" borderId="23" xfId="1" applyNumberFormat="1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left" vertical="center"/>
    </xf>
    <xf numFmtId="0" fontId="26" fillId="2" borderId="22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30" xfId="0" applyFont="1" applyFill="1" applyBorder="1" applyAlignment="1">
      <alignment horizontal="left" vertical="center"/>
    </xf>
    <xf numFmtId="0" fontId="26" fillId="2" borderId="16" xfId="0" applyFont="1" applyFill="1" applyBorder="1" applyAlignment="1">
      <alignment horizontal="center" vertical="center" wrapText="1"/>
    </xf>
    <xf numFmtId="0" fontId="26" fillId="2" borderId="17" xfId="0" applyFont="1" applyFill="1" applyBorder="1" applyAlignment="1">
      <alignment horizontal="center" vertical="center" wrapText="1"/>
    </xf>
    <xf numFmtId="164" fontId="15" fillId="2" borderId="28" xfId="0" applyNumberFormat="1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left" vertical="center"/>
    </xf>
    <xf numFmtId="0" fontId="33" fillId="2" borderId="25" xfId="0" applyFont="1" applyFill="1" applyBorder="1" applyAlignment="1">
      <alignment horizontal="center" vertical="center" wrapText="1"/>
    </xf>
    <xf numFmtId="0" fontId="33" fillId="2" borderId="26" xfId="0" applyFont="1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/>
    </xf>
    <xf numFmtId="0" fontId="26" fillId="2" borderId="46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8" fontId="14" fillId="3" borderId="0" xfId="0" applyNumberFormat="1" applyFont="1" applyFill="1" applyAlignment="1">
      <alignment horizontal="center" vertical="center"/>
    </xf>
    <xf numFmtId="164" fontId="14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 vertical="center"/>
    </xf>
    <xf numFmtId="0" fontId="24" fillId="3" borderId="48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27">
    <dxf>
      <fill>
        <patternFill>
          <bgColor theme="5" tint="0.39994506668294322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1"/>
      </font>
    </dxf>
    <dxf>
      <font>
        <b/>
        <i val="0"/>
        <color theme="1" tint="0.14993743705557422"/>
      </font>
    </dxf>
    <dxf>
      <fill>
        <patternFill>
          <bgColor theme="5" tint="0.39994506668294322"/>
        </patternFill>
      </fill>
    </dxf>
    <dxf>
      <font>
        <b/>
        <i val="0"/>
        <color theme="1" tint="0.34998626667073579"/>
      </font>
    </dxf>
    <dxf>
      <font>
        <color theme="0" tint="-4.9989318521683403E-2"/>
      </font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theme="9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 tint="0.14993743705557422"/>
      </font>
    </dxf>
    <dxf>
      <font>
        <b/>
        <i val="0"/>
        <color theme="9" tint="-0.499984740745262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2" tint="-0.749961851863155"/>
      </font>
    </dxf>
    <dxf>
      <font>
        <color theme="1" tint="0.24994659260841701"/>
      </font>
    </dxf>
    <dxf>
      <font>
        <b/>
        <i val="0"/>
        <color theme="1" tint="0.14993743705557422"/>
      </font>
    </dxf>
    <dxf>
      <font>
        <color theme="1"/>
      </font>
      <fill>
        <patternFill>
          <bgColor theme="8" tint="0.7999816888943144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2" tint="-0.749961851863155"/>
      </font>
    </dxf>
    <dxf>
      <font>
        <b/>
        <i val="0"/>
        <color theme="9" tint="-0.499984740745262"/>
      </font>
    </dxf>
    <dxf>
      <font>
        <color theme="1" tint="0.14996795556505021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0"/>
      </font>
      <fill>
        <patternFill patternType="solid">
          <fgColor auto="1"/>
          <bgColor theme="8" tint="-0.2499465926084170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>
          <bgColor theme="5" tint="0.59996337778862885"/>
        </patternFill>
      </fill>
    </dxf>
    <dxf>
      <font>
        <b/>
        <i val="0"/>
        <color theme="9" tint="-0.24994659260841701"/>
      </font>
    </dxf>
    <dxf>
      <fill>
        <patternFill>
          <bgColor theme="5" tint="0.39994506668294322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1"/>
      </font>
    </dxf>
    <dxf>
      <font>
        <b/>
        <i val="0"/>
        <color theme="1" tint="0.14993743705557422"/>
      </font>
    </dxf>
    <dxf>
      <fill>
        <patternFill>
          <bgColor theme="5" tint="0.39994506668294322"/>
        </patternFill>
      </fill>
    </dxf>
    <dxf>
      <font>
        <b/>
        <i val="0"/>
        <color theme="1" tint="0.34998626667073579"/>
      </font>
    </dxf>
    <dxf>
      <font>
        <color theme="0" tint="-4.9989318521683403E-2"/>
      </font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theme="9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 tint="0.14993743705557422"/>
      </font>
    </dxf>
    <dxf>
      <font>
        <b/>
        <i val="0"/>
        <color theme="9" tint="-0.499984740745262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2" tint="-0.749961851863155"/>
      </font>
    </dxf>
    <dxf>
      <font>
        <color theme="1" tint="0.24994659260841701"/>
      </font>
    </dxf>
    <dxf>
      <font>
        <b/>
        <i val="0"/>
        <color theme="1" tint="0.14993743705557422"/>
      </font>
    </dxf>
    <dxf>
      <font>
        <color theme="1"/>
      </font>
      <fill>
        <patternFill>
          <bgColor theme="8" tint="0.7999816888943144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2" tint="-0.749961851863155"/>
      </font>
    </dxf>
    <dxf>
      <font>
        <b/>
        <i val="0"/>
        <color theme="9" tint="-0.499984740745262"/>
      </font>
    </dxf>
    <dxf>
      <font>
        <color theme="1" tint="0.14996795556505021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0"/>
      </font>
      <fill>
        <patternFill patternType="solid">
          <fgColor auto="1"/>
          <bgColor theme="8" tint="-0.2499465926084170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>
          <bgColor theme="5" tint="0.59996337778862885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1"/>
      </font>
    </dxf>
    <dxf>
      <font>
        <b/>
        <i val="0"/>
        <color theme="1" tint="0.14993743705557422"/>
      </font>
    </dxf>
    <dxf>
      <fill>
        <patternFill>
          <bgColor theme="5" tint="0.39994506668294322"/>
        </patternFill>
      </fill>
    </dxf>
    <dxf>
      <font>
        <b/>
        <i val="0"/>
        <color theme="1" tint="0.34998626667073579"/>
      </font>
    </dxf>
    <dxf>
      <font>
        <color theme="0" tint="-4.9989318521683403E-2"/>
      </font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theme="9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 tint="0.14993743705557422"/>
      </font>
    </dxf>
    <dxf>
      <font>
        <b/>
        <i val="0"/>
        <color theme="9" tint="-0.499984740745262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2" tint="-0.749961851863155"/>
      </font>
    </dxf>
    <dxf>
      <font>
        <color theme="1" tint="0.24994659260841701"/>
      </font>
    </dxf>
    <dxf>
      <font>
        <b/>
        <i val="0"/>
        <color theme="1" tint="0.14993743705557422"/>
      </font>
    </dxf>
    <dxf>
      <font>
        <color theme="1"/>
      </font>
      <fill>
        <patternFill>
          <bgColor theme="8" tint="0.7999816888943144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2" tint="-0.749961851863155"/>
      </font>
    </dxf>
    <dxf>
      <font>
        <b/>
        <i val="0"/>
        <color theme="9" tint="-0.499984740745262"/>
      </font>
    </dxf>
    <dxf>
      <font>
        <color theme="1" tint="0.14996795556505021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0"/>
      </font>
      <fill>
        <patternFill patternType="solid">
          <fgColor auto="1"/>
          <bgColor theme="8" tint="-0.2499465926084170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>
          <bgColor theme="5" tint="0.59996337778862885"/>
        </patternFill>
      </fill>
    </dxf>
    <dxf>
      <font>
        <b/>
        <i val="0"/>
        <color theme="1"/>
      </font>
    </dxf>
    <dxf>
      <font>
        <b/>
        <i val="0"/>
        <color theme="1" tint="0.14993743705557422"/>
      </font>
    </dxf>
    <dxf>
      <fill>
        <patternFill>
          <bgColor theme="5" tint="0.39994506668294322"/>
        </patternFill>
      </fill>
    </dxf>
    <dxf>
      <font>
        <b/>
        <i val="0"/>
        <color theme="1" tint="0.34998626667073579"/>
      </font>
    </dxf>
    <dxf>
      <font>
        <color theme="0" tint="-4.9989318521683403E-2"/>
      </font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theme="9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 tint="0.14993743705557422"/>
      </font>
    </dxf>
    <dxf>
      <font>
        <b/>
        <i val="0"/>
        <color theme="9" tint="-0.499984740745262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2" tint="-0.749961851863155"/>
      </font>
    </dxf>
    <dxf>
      <font>
        <color theme="1" tint="0.24994659260841701"/>
      </font>
    </dxf>
    <dxf>
      <font>
        <b/>
        <i val="0"/>
        <color theme="1" tint="0.14993743705557422"/>
      </font>
    </dxf>
    <dxf>
      <font>
        <color theme="1"/>
      </font>
      <fill>
        <patternFill>
          <bgColor theme="8" tint="0.7999816888943144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2" tint="-0.749961851863155"/>
      </font>
    </dxf>
    <dxf>
      <font>
        <b/>
        <i val="0"/>
        <color theme="9" tint="-0.499984740745262"/>
      </font>
    </dxf>
    <dxf>
      <font>
        <color theme="1" tint="0.14996795556505021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0"/>
      </font>
      <fill>
        <patternFill patternType="solid">
          <fgColor auto="1"/>
          <bgColor theme="8" tint="-0.2499465926084170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>
          <bgColor theme="5" tint="0.59996337778862885"/>
        </patternFill>
      </fill>
    </dxf>
    <dxf>
      <font>
        <b/>
        <i val="0"/>
        <color theme="1"/>
      </font>
    </dxf>
    <dxf>
      <font>
        <b/>
        <i val="0"/>
        <color theme="1" tint="0.14993743705557422"/>
      </font>
    </dxf>
    <dxf>
      <fill>
        <patternFill>
          <bgColor theme="5" tint="0.39994506668294322"/>
        </patternFill>
      </fill>
    </dxf>
    <dxf>
      <font>
        <b/>
        <i val="0"/>
        <color theme="1"/>
      </font>
    </dxf>
    <dxf>
      <font>
        <color theme="0" tint="-4.9989318521683403E-2"/>
      </font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theme="9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 tint="0.14993743705557422"/>
      </font>
    </dxf>
    <dxf>
      <font>
        <b/>
        <i val="0"/>
        <color theme="9" tint="-0.499984740745262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2" tint="-0.749961851863155"/>
      </font>
    </dxf>
    <dxf>
      <font>
        <color theme="1" tint="0.24994659260841701"/>
      </font>
    </dxf>
    <dxf>
      <font>
        <b/>
        <i val="0"/>
        <color theme="1" tint="0.14993743705557422"/>
      </font>
    </dxf>
    <dxf>
      <font>
        <color theme="1"/>
      </font>
      <fill>
        <patternFill>
          <bgColor theme="8" tint="0.7999816888943144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2" tint="-0.749961851863155"/>
      </font>
    </dxf>
    <dxf>
      <font>
        <b/>
        <i val="0"/>
        <color theme="9" tint="-0.499984740745262"/>
      </font>
    </dxf>
    <dxf>
      <font>
        <color theme="1" tint="0.14996795556505021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0"/>
      </font>
      <fill>
        <patternFill patternType="solid">
          <fgColor auto="1"/>
          <bgColor theme="8" tint="-0.2499465926084170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>
          <bgColor theme="5" tint="0.59996337778862885"/>
        </patternFill>
      </fill>
    </dxf>
    <dxf>
      <font>
        <b/>
        <i val="0"/>
        <color theme="1"/>
      </font>
    </dxf>
    <dxf>
      <font>
        <b/>
        <i val="0"/>
        <color theme="1" tint="0.14993743705557422"/>
      </font>
    </dxf>
    <dxf>
      <fill>
        <patternFill>
          <bgColor theme="5" tint="0.39994506668294322"/>
        </patternFill>
      </fill>
    </dxf>
    <dxf>
      <font>
        <color theme="0" tint="-4.9989318521683403E-2"/>
      </font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theme="9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 tint="0.14993743705557422"/>
      </font>
    </dxf>
    <dxf>
      <font>
        <b/>
        <i val="0"/>
        <color theme="9" tint="-0.499984740745262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2" tint="-0.749961851863155"/>
      </font>
    </dxf>
    <dxf>
      <font>
        <color theme="1" tint="0.24994659260841701"/>
      </font>
    </dxf>
    <dxf>
      <font>
        <b/>
        <i val="0"/>
        <color theme="1" tint="0.14993743705557422"/>
      </font>
    </dxf>
    <dxf>
      <font>
        <color theme="1"/>
      </font>
      <fill>
        <patternFill>
          <bgColor theme="8" tint="0.79998168889431442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color theme="2" tint="-0.749961851863155"/>
      </font>
    </dxf>
    <dxf>
      <font>
        <b/>
        <i val="0"/>
        <color theme="9" tint="-0.499984740745262"/>
      </font>
    </dxf>
    <dxf>
      <font>
        <color theme="1" tint="0.14996795556505021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0"/>
      </font>
      <fill>
        <patternFill patternType="solid">
          <fgColor auto="1"/>
          <bgColor theme="8" tint="-0.2499465926084170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7EFF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investimento por ano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0.21337962962962964"/>
          <c:w val="0.87753018372703417"/>
          <c:h val="0.4148210119568387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Aplicação!$D$51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Aplicação!$B$52:$B$63</c:f>
              <c:strCache>
                <c:ptCount val="12"/>
                <c:pt idx="0">
                  <c:v>Mês inícial</c:v>
                </c:pt>
                <c:pt idx="1">
                  <c:v>1º ano</c:v>
                </c:pt>
                <c:pt idx="2">
                  <c:v>2º ano</c:v>
                </c:pt>
                <c:pt idx="3">
                  <c:v>3º ano</c:v>
                </c:pt>
                <c:pt idx="4">
                  <c:v>4º ano</c:v>
                </c:pt>
                <c:pt idx="5">
                  <c:v>5º ano</c:v>
                </c:pt>
                <c:pt idx="6">
                  <c:v>6º ano</c:v>
                </c:pt>
                <c:pt idx="7">
                  <c:v>7º ano</c:v>
                </c:pt>
                <c:pt idx="8">
                  <c:v>8º ano</c:v>
                </c:pt>
                <c:pt idx="9">
                  <c:v>9º ano</c:v>
                </c:pt>
                <c:pt idx="10">
                  <c:v>10º ano</c:v>
                </c:pt>
                <c:pt idx="11">
                  <c:v>11º ano</c:v>
                </c:pt>
              </c:strCache>
            </c:strRef>
          </c:cat>
          <c:val>
            <c:numRef>
              <c:f>Aplicação!$D$52:$D$63</c:f>
              <c:numCache>
                <c:formatCode>"R$"#,##0.00_);[Red]\("R$"#,##0.00\)</c:formatCode>
                <c:ptCount val="12"/>
                <c:pt idx="0" formatCode="&quot;R$&quot;\ #,##0.0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7-4506-9128-C6BEF197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894816"/>
        <c:axId val="922898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Aplicação!$C$51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Aplicação!$B$52:$B$63</c15:sqref>
                        </c15:formulaRef>
                      </c:ext>
                    </c:extLst>
                    <c:strCache>
                      <c:ptCount val="12"/>
                      <c:pt idx="0">
                        <c:v>Mês inícial</c:v>
                      </c:pt>
                      <c:pt idx="1">
                        <c:v>1º ano</c:v>
                      </c:pt>
                      <c:pt idx="2">
                        <c:v>2º ano</c:v>
                      </c:pt>
                      <c:pt idx="3">
                        <c:v>3º ano</c:v>
                      </c:pt>
                      <c:pt idx="4">
                        <c:v>4º ano</c:v>
                      </c:pt>
                      <c:pt idx="5">
                        <c:v>5º ano</c:v>
                      </c:pt>
                      <c:pt idx="6">
                        <c:v>6º ano</c:v>
                      </c:pt>
                      <c:pt idx="7">
                        <c:v>7º ano</c:v>
                      </c:pt>
                      <c:pt idx="8">
                        <c:v>8º ano</c:v>
                      </c:pt>
                      <c:pt idx="9">
                        <c:v>9º ano</c:v>
                      </c:pt>
                      <c:pt idx="10">
                        <c:v>10º ano</c:v>
                      </c:pt>
                      <c:pt idx="11">
                        <c:v>11º ano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Aplicação!$C$52:$C$63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D7-4506-9128-C6BEF19758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Aplicação!$E$51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Aplicação!$B$52:$B$63</c15:sqref>
                        </c15:formulaRef>
                      </c:ext>
                    </c:extLst>
                    <c:strCache>
                      <c:ptCount val="12"/>
                      <c:pt idx="0">
                        <c:v>Mês inícial</c:v>
                      </c:pt>
                      <c:pt idx="1">
                        <c:v>1º ano</c:v>
                      </c:pt>
                      <c:pt idx="2">
                        <c:v>2º ano</c:v>
                      </c:pt>
                      <c:pt idx="3">
                        <c:v>3º ano</c:v>
                      </c:pt>
                      <c:pt idx="4">
                        <c:v>4º ano</c:v>
                      </c:pt>
                      <c:pt idx="5">
                        <c:v>5º ano</c:v>
                      </c:pt>
                      <c:pt idx="6">
                        <c:v>6º ano</c:v>
                      </c:pt>
                      <c:pt idx="7">
                        <c:v>7º ano</c:v>
                      </c:pt>
                      <c:pt idx="8">
                        <c:v>8º ano</c:v>
                      </c:pt>
                      <c:pt idx="9">
                        <c:v>9º ano</c:v>
                      </c:pt>
                      <c:pt idx="10">
                        <c:v>10º ano</c:v>
                      </c:pt>
                      <c:pt idx="11">
                        <c:v>11º ano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Aplicação!$E$52:$E$63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D7-4506-9128-C6BEF19758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Aplicação!$F$51</c15:sqref>
                        </c15:formulaRef>
                      </c:ext>
                    </c:extLst>
                    <c:strCache>
                      <c:ptCount val="1"/>
                      <c:pt idx="0">
                        <c:v>Rendimento 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Aplicação!$B$52:$B$63</c15:sqref>
                        </c15:formulaRef>
                      </c:ext>
                    </c:extLst>
                    <c:strCache>
                      <c:ptCount val="12"/>
                      <c:pt idx="0">
                        <c:v>Mês inícial</c:v>
                      </c:pt>
                      <c:pt idx="1">
                        <c:v>1º ano</c:v>
                      </c:pt>
                      <c:pt idx="2">
                        <c:v>2º ano</c:v>
                      </c:pt>
                      <c:pt idx="3">
                        <c:v>3º ano</c:v>
                      </c:pt>
                      <c:pt idx="4">
                        <c:v>4º ano</c:v>
                      </c:pt>
                      <c:pt idx="5">
                        <c:v>5º ano</c:v>
                      </c:pt>
                      <c:pt idx="6">
                        <c:v>6º ano</c:v>
                      </c:pt>
                      <c:pt idx="7">
                        <c:v>7º ano</c:v>
                      </c:pt>
                      <c:pt idx="8">
                        <c:v>8º ano</c:v>
                      </c:pt>
                      <c:pt idx="9">
                        <c:v>9º ano</c:v>
                      </c:pt>
                      <c:pt idx="10">
                        <c:v>10º ano</c:v>
                      </c:pt>
                      <c:pt idx="11">
                        <c:v>11º ano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Aplicação!$F$52:$F$63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  <c:pt idx="0" formatCode="&quot;R$&quot;#,##0.00_);[Red]\(&quot;R$&quot;#,##0.00\)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D7-4506-9128-C6BEF19758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Aplicação!$J$51</c:f>
              <c:strCache>
                <c:ptCount val="1"/>
                <c:pt idx="0">
                  <c:v>Montante 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Aplicação!$B$52:$B$63</c:f>
              <c:strCache>
                <c:ptCount val="12"/>
                <c:pt idx="0">
                  <c:v>Mês inícial</c:v>
                </c:pt>
                <c:pt idx="1">
                  <c:v>1º ano</c:v>
                </c:pt>
                <c:pt idx="2">
                  <c:v>2º ano</c:v>
                </c:pt>
                <c:pt idx="3">
                  <c:v>3º ano</c:v>
                </c:pt>
                <c:pt idx="4">
                  <c:v>4º ano</c:v>
                </c:pt>
                <c:pt idx="5">
                  <c:v>5º ano</c:v>
                </c:pt>
                <c:pt idx="6">
                  <c:v>6º ano</c:v>
                </c:pt>
                <c:pt idx="7">
                  <c:v>7º ano</c:v>
                </c:pt>
                <c:pt idx="8">
                  <c:v>8º ano</c:v>
                </c:pt>
                <c:pt idx="9">
                  <c:v>9º ano</c:v>
                </c:pt>
                <c:pt idx="10">
                  <c:v>10º ano</c:v>
                </c:pt>
                <c:pt idx="11">
                  <c:v>11º ano</c:v>
                </c:pt>
              </c:strCache>
            </c:strRef>
          </c:cat>
          <c:val>
            <c:numRef>
              <c:f>Aplicação!$J$52:$J$63</c:f>
              <c:numCache>
                <c:formatCode>"R$"#,##0.00_);[Red]\("R$"#,##0.00\)</c:formatCode>
                <c:ptCount val="12"/>
                <c:pt idx="0" formatCode="&quot;R$&quot;\ #,##0.0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D7-4506-9128-C6BEF197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894816"/>
        <c:axId val="92289817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Aplicação!$G$51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Aplicação!$B$52:$B$63</c15:sqref>
                        </c15:formulaRef>
                      </c:ext>
                    </c:extLst>
                    <c:strCache>
                      <c:ptCount val="12"/>
                      <c:pt idx="0">
                        <c:v>Mês inícial</c:v>
                      </c:pt>
                      <c:pt idx="1">
                        <c:v>1º ano</c:v>
                      </c:pt>
                      <c:pt idx="2">
                        <c:v>2º ano</c:v>
                      </c:pt>
                      <c:pt idx="3">
                        <c:v>3º ano</c:v>
                      </c:pt>
                      <c:pt idx="4">
                        <c:v>4º ano</c:v>
                      </c:pt>
                      <c:pt idx="5">
                        <c:v>5º ano</c:v>
                      </c:pt>
                      <c:pt idx="6">
                        <c:v>6º ano</c:v>
                      </c:pt>
                      <c:pt idx="7">
                        <c:v>7º ano</c:v>
                      </c:pt>
                      <c:pt idx="8">
                        <c:v>8º ano</c:v>
                      </c:pt>
                      <c:pt idx="9">
                        <c:v>9º ano</c:v>
                      </c:pt>
                      <c:pt idx="10">
                        <c:v>10º ano</c:v>
                      </c:pt>
                      <c:pt idx="11">
                        <c:v>11º ano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Aplicação!$G$52:$G$63</c15:sqref>
                        </c15:formulaRef>
                      </c:ext>
                    </c:extLst>
                    <c:numCache>
                      <c:formatCode>"R$"\ #,##0.00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ED7-4506-9128-C6BEF19758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Aplicação!$H$51</c15:sqref>
                        </c15:formulaRef>
                      </c:ext>
                    </c:extLst>
                    <c:strCache>
                      <c:ptCount val="1"/>
                      <c:pt idx="0">
                        <c:v>Juros por ano 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Aplicação!$B$52:$B$63</c15:sqref>
                        </c15:formulaRef>
                      </c:ext>
                    </c:extLst>
                    <c:strCache>
                      <c:ptCount val="12"/>
                      <c:pt idx="0">
                        <c:v>Mês inícial</c:v>
                      </c:pt>
                      <c:pt idx="1">
                        <c:v>1º ano</c:v>
                      </c:pt>
                      <c:pt idx="2">
                        <c:v>2º ano</c:v>
                      </c:pt>
                      <c:pt idx="3">
                        <c:v>3º ano</c:v>
                      </c:pt>
                      <c:pt idx="4">
                        <c:v>4º ano</c:v>
                      </c:pt>
                      <c:pt idx="5">
                        <c:v>5º ano</c:v>
                      </c:pt>
                      <c:pt idx="6">
                        <c:v>6º ano</c:v>
                      </c:pt>
                      <c:pt idx="7">
                        <c:v>7º ano</c:v>
                      </c:pt>
                      <c:pt idx="8">
                        <c:v>8º ano</c:v>
                      </c:pt>
                      <c:pt idx="9">
                        <c:v>9º ano</c:v>
                      </c:pt>
                      <c:pt idx="10">
                        <c:v>10º ano</c:v>
                      </c:pt>
                      <c:pt idx="11">
                        <c:v>11º ano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Aplicação!$H$52:$H$63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D7-4506-9128-C6BEF197582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Aplicação!$I$51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Aplicação!$B$52:$B$63</c15:sqref>
                        </c15:formulaRef>
                      </c:ext>
                    </c:extLst>
                    <c:strCache>
                      <c:ptCount val="12"/>
                      <c:pt idx="0">
                        <c:v>Mês inícial</c:v>
                      </c:pt>
                      <c:pt idx="1">
                        <c:v>1º ano</c:v>
                      </c:pt>
                      <c:pt idx="2">
                        <c:v>2º ano</c:v>
                      </c:pt>
                      <c:pt idx="3">
                        <c:v>3º ano</c:v>
                      </c:pt>
                      <c:pt idx="4">
                        <c:v>4º ano</c:v>
                      </c:pt>
                      <c:pt idx="5">
                        <c:v>5º ano</c:v>
                      </c:pt>
                      <c:pt idx="6">
                        <c:v>6º ano</c:v>
                      </c:pt>
                      <c:pt idx="7">
                        <c:v>7º ano</c:v>
                      </c:pt>
                      <c:pt idx="8">
                        <c:v>8º ano</c:v>
                      </c:pt>
                      <c:pt idx="9">
                        <c:v>9º ano</c:v>
                      </c:pt>
                      <c:pt idx="10">
                        <c:v>10º ano</c:v>
                      </c:pt>
                      <c:pt idx="11">
                        <c:v>11º ano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Aplicação!$I$52:$I$63</c15:sqref>
                        </c15:formulaRef>
                      </c:ext>
                    </c:extLst>
                    <c:numCache>
                      <c:formatCode>0.0%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D7-4506-9128-C6BEF1975826}"/>
                  </c:ext>
                </c:extLst>
              </c15:ser>
            </c15:filteredLineSeries>
          </c:ext>
        </c:extLst>
      </c:lineChart>
      <c:catAx>
        <c:axId val="9228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898176"/>
        <c:crosses val="autoZero"/>
        <c:auto val="1"/>
        <c:lblAlgn val="ctr"/>
        <c:lblOffset val="100"/>
        <c:noMultiLvlLbl val="0"/>
      </c:catAx>
      <c:valAx>
        <c:axId val="922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8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180975</xdr:rowOff>
    </xdr:from>
    <xdr:to>
      <xdr:col>10</xdr:col>
      <xdr:colOff>57686</xdr:colOff>
      <xdr:row>9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AEC46E-EF4B-7C73-2B33-305819109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80975"/>
          <a:ext cx="6858000" cy="171450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6</xdr:col>
      <xdr:colOff>32620</xdr:colOff>
      <xdr:row>72</xdr:row>
      <xdr:rowOff>160534</xdr:rowOff>
    </xdr:from>
    <xdr:to>
      <xdr:col>10</xdr:col>
      <xdr:colOff>214045</xdr:colOff>
      <xdr:row>83</xdr:row>
      <xdr:rowOff>64214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2FEB06-E2EF-CDCF-B96C-9925DDF98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4E07-D49F-4215-A901-DCAFB5218D32}">
  <dimension ref="A13:N89"/>
  <sheetViews>
    <sheetView showGridLines="0" tabSelected="1" zoomScaleNormal="100" workbookViewId="0">
      <selection activeCell="H18" sqref="H18:J18"/>
    </sheetView>
  </sheetViews>
  <sheetFormatPr defaultRowHeight="15" x14ac:dyDescent="0.25"/>
  <cols>
    <col min="1" max="1" width="10" style="22" customWidth="1"/>
    <col min="2" max="2" width="9.140625" style="22" customWidth="1"/>
    <col min="3" max="3" width="8.85546875" style="22" customWidth="1"/>
    <col min="4" max="4" width="9.140625" style="22"/>
    <col min="5" max="5" width="9.140625" style="22" customWidth="1"/>
    <col min="6" max="6" width="6.7109375" style="22" customWidth="1"/>
    <col min="7" max="7" width="9" style="22" customWidth="1"/>
    <col min="8" max="8" width="13.85546875" style="22" customWidth="1"/>
    <col min="9" max="9" width="11.7109375" style="22" customWidth="1"/>
    <col min="10" max="10" width="21.85546875" style="22" customWidth="1"/>
    <col min="11" max="11" width="9.140625" style="21"/>
    <col min="12" max="12" width="10" style="22" customWidth="1"/>
    <col min="13" max="16384" width="9.140625" style="22"/>
  </cols>
  <sheetData>
    <row r="13" spans="2:11" ht="18" x14ac:dyDescent="0.25">
      <c r="B13" s="61" t="s">
        <v>0</v>
      </c>
    </row>
    <row r="15" spans="2:11" ht="15.75" thickBot="1" x14ac:dyDescent="0.3"/>
    <row r="16" spans="2:11" ht="36" customHeight="1" thickTop="1" x14ac:dyDescent="0.25">
      <c r="B16" s="131" t="s">
        <v>123</v>
      </c>
      <c r="C16" s="132"/>
      <c r="D16" s="132"/>
      <c r="E16" s="132"/>
      <c r="F16" s="132"/>
      <c r="G16" s="132"/>
      <c r="H16" s="132"/>
      <c r="I16" s="132"/>
      <c r="J16" s="133"/>
      <c r="K16" s="46"/>
    </row>
    <row r="17" spans="1:14" ht="21" customHeight="1" x14ac:dyDescent="0.25">
      <c r="B17" s="140" t="s">
        <v>2</v>
      </c>
      <c r="C17" s="141"/>
      <c r="D17" s="134" t="s">
        <v>1</v>
      </c>
      <c r="E17" s="134"/>
      <c r="F17" s="134"/>
      <c r="G17" s="134"/>
      <c r="H17" s="135">
        <v>0</v>
      </c>
      <c r="I17" s="135"/>
      <c r="J17" s="136"/>
    </row>
    <row r="18" spans="1:14" ht="21" customHeight="1" x14ac:dyDescent="0.25">
      <c r="B18" s="144" t="s">
        <v>3</v>
      </c>
      <c r="C18" s="138"/>
      <c r="D18" s="137" t="s">
        <v>9</v>
      </c>
      <c r="E18" s="137"/>
      <c r="F18" s="137"/>
      <c r="G18" s="137"/>
      <c r="H18" s="138"/>
      <c r="I18" s="138"/>
      <c r="J18" s="139"/>
      <c r="K18" s="58" t="e">
        <f>VLOOKUP(H18,Apoio!A5:B12,2,0)</f>
        <v>#N/A</v>
      </c>
      <c r="L18" s="31"/>
      <c r="M18" s="31"/>
      <c r="N18" s="31"/>
    </row>
    <row r="19" spans="1:14" ht="21" customHeight="1" x14ac:dyDescent="0.25">
      <c r="B19" s="144" t="s">
        <v>5</v>
      </c>
      <c r="C19" s="138"/>
      <c r="D19" s="137" t="s">
        <v>4</v>
      </c>
      <c r="E19" s="137"/>
      <c r="F19" s="137"/>
      <c r="G19" s="137"/>
      <c r="H19" s="138"/>
      <c r="I19" s="138"/>
      <c r="J19" s="139"/>
      <c r="K19" s="30"/>
      <c r="L19" s="31"/>
      <c r="M19" s="31"/>
      <c r="N19" s="31"/>
    </row>
    <row r="20" spans="1:14" ht="21" customHeight="1" x14ac:dyDescent="0.3">
      <c r="B20" s="168" t="s">
        <v>6</v>
      </c>
      <c r="C20" s="169"/>
      <c r="D20" s="152" t="s">
        <v>20</v>
      </c>
      <c r="E20" s="152"/>
      <c r="F20" s="152"/>
      <c r="G20" s="152"/>
      <c r="H20" s="153"/>
      <c r="I20" s="153"/>
      <c r="J20" s="154"/>
      <c r="K20" s="29" t="e">
        <f>VLOOKUP(H20,Apoio!F5:G7,2,0)</f>
        <v>#N/A</v>
      </c>
      <c r="L20" s="59"/>
      <c r="M20" s="31"/>
      <c r="N20" s="31"/>
    </row>
    <row r="21" spans="1:14" ht="21" customHeight="1" thickBot="1" x14ac:dyDescent="0.35">
      <c r="A21" s="31" t="e">
        <f>VLOOKUP(H21,Anos_intervalo,2,0)</f>
        <v>#N/A</v>
      </c>
      <c r="B21" s="155" t="s">
        <v>7</v>
      </c>
      <c r="C21" s="156"/>
      <c r="D21" s="145" t="s">
        <v>28</v>
      </c>
      <c r="E21" s="145"/>
      <c r="F21" s="145"/>
      <c r="G21" s="146"/>
      <c r="H21" s="147"/>
      <c r="I21" s="147"/>
      <c r="J21" s="148"/>
      <c r="K21" s="30" t="str">
        <f>(H20&amp;" "&amp;H21)</f>
        <v xml:space="preserve"> </v>
      </c>
      <c r="L21" s="59"/>
      <c r="M21" s="31"/>
      <c r="N21" s="31"/>
    </row>
    <row r="22" spans="1:14" ht="15.75" customHeight="1" thickTop="1" thickBot="1" x14ac:dyDescent="0.35">
      <c r="B22" s="100"/>
      <c r="C22" s="100"/>
      <c r="D22" s="100"/>
      <c r="E22" s="100"/>
      <c r="F22" s="100"/>
      <c r="G22" s="100"/>
      <c r="H22" s="100"/>
      <c r="I22" s="100"/>
      <c r="J22" s="100"/>
      <c r="K22" s="47"/>
      <c r="L22" s="25"/>
    </row>
    <row r="23" spans="1:14" s="26" customFormat="1" ht="26.25" customHeight="1" thickTop="1" x14ac:dyDescent="0.25">
      <c r="B23" s="157" t="s">
        <v>8</v>
      </c>
      <c r="C23" s="158"/>
      <c r="D23" s="158"/>
      <c r="E23" s="158"/>
      <c r="F23" s="158"/>
      <c r="G23" s="158"/>
      <c r="H23" s="159" t="e">
        <f>VLOOKUP(K21,Apoio!I5:L19,2,0)</f>
        <v>#N/A</v>
      </c>
      <c r="I23" s="158"/>
      <c r="J23" s="160"/>
      <c r="K23" s="23"/>
      <c r="L23" s="27"/>
    </row>
    <row r="24" spans="1:14" s="26" customFormat="1" ht="24.75" customHeight="1" thickBot="1" x14ac:dyDescent="0.3">
      <c r="B24" s="97" t="s">
        <v>82</v>
      </c>
      <c r="C24" s="98"/>
      <c r="D24" s="98"/>
      <c r="E24" s="98"/>
      <c r="F24" s="98"/>
      <c r="G24" s="99"/>
      <c r="H24" s="149" t="e">
        <f>H17*K18/K20</f>
        <v>#N/A</v>
      </c>
      <c r="I24" s="150"/>
      <c r="J24" s="151"/>
      <c r="K24" s="23"/>
      <c r="L24" s="27"/>
    </row>
    <row r="25" spans="1:14" s="26" customFormat="1" ht="24.75" customHeight="1" thickTop="1" x14ac:dyDescent="0.25">
      <c r="B25" s="23"/>
      <c r="C25" s="23"/>
      <c r="D25" s="24"/>
      <c r="E25" s="24"/>
      <c r="F25" s="24"/>
      <c r="G25" s="24"/>
      <c r="H25" s="106" t="s">
        <v>106</v>
      </c>
      <c r="I25" s="107"/>
      <c r="J25" s="108"/>
      <c r="K25" s="23"/>
      <c r="L25" s="27"/>
    </row>
    <row r="26" spans="1:14" s="26" customFormat="1" ht="24.75" customHeight="1" thickBot="1" x14ac:dyDescent="0.3">
      <c r="B26" s="23"/>
      <c r="C26" s="23"/>
      <c r="D26" s="24"/>
      <c r="E26" s="24"/>
      <c r="F26" s="24"/>
      <c r="G26" s="24"/>
      <c r="H26" s="109"/>
      <c r="I26" s="110"/>
      <c r="J26" s="111"/>
      <c r="K26" s="23"/>
      <c r="L26" s="27"/>
    </row>
    <row r="27" spans="1:14" s="26" customFormat="1" ht="24.75" customHeight="1" thickTop="1" x14ac:dyDescent="0.25">
      <c r="B27" s="23"/>
      <c r="C27" s="23"/>
      <c r="D27" s="24"/>
      <c r="E27" s="24"/>
      <c r="F27" s="24"/>
      <c r="G27" s="24"/>
      <c r="H27" s="23"/>
      <c r="I27" s="23"/>
      <c r="J27" s="23"/>
      <c r="K27" s="23"/>
      <c r="L27" s="27"/>
    </row>
    <row r="28" spans="1:14" ht="27" customHeight="1" x14ac:dyDescent="0.25"/>
    <row r="29" spans="1:14" ht="34.5" customHeight="1" x14ac:dyDescent="0.25">
      <c r="B29" s="143" t="s">
        <v>124</v>
      </c>
      <c r="C29" s="143"/>
      <c r="D29" s="143"/>
      <c r="E29" s="143"/>
      <c r="F29" s="143"/>
      <c r="G29" s="143"/>
      <c r="H29" s="143"/>
      <c r="I29" s="143"/>
      <c r="J29" s="143"/>
    </row>
    <row r="30" spans="1:14" s="37" customFormat="1" ht="21.75" customHeight="1" x14ac:dyDescent="0.25">
      <c r="B30" s="36" t="s">
        <v>76</v>
      </c>
      <c r="C30" s="125" t="e">
        <f>H23</f>
        <v>#N/A</v>
      </c>
      <c r="D30" s="125"/>
      <c r="E30" s="125"/>
      <c r="F30" s="127" t="s">
        <v>116</v>
      </c>
      <c r="G30" s="127"/>
      <c r="H30" s="125" t="s">
        <v>78</v>
      </c>
      <c r="I30" s="125"/>
      <c r="J30" s="125"/>
    </row>
    <row r="31" spans="1:14" s="24" customFormat="1" ht="21.75" customHeight="1" x14ac:dyDescent="0.25">
      <c r="B31" s="38">
        <v>1</v>
      </c>
      <c r="C31" s="126" t="e">
        <f>VLOOKUP(C30,Apoio!N5:Q13,2,0)</f>
        <v>#N/A</v>
      </c>
      <c r="D31" s="126"/>
      <c r="E31" s="126"/>
      <c r="F31" s="128" t="e">
        <f>VLOOKUP(C31,Apoio!T:U,2,0)</f>
        <v>#N/A</v>
      </c>
      <c r="G31" s="128"/>
      <c r="H31" s="50" t="e">
        <f>FV(F31,K31*1,$H$26*12*-1)</f>
        <v>#N/A</v>
      </c>
      <c r="I31" s="101">
        <f>H21</f>
        <v>0</v>
      </c>
      <c r="J31" s="101"/>
      <c r="K31" s="29" t="e">
        <f>VLOOKUP(I32,Anos_intervalo,2,0)</f>
        <v>#N/A</v>
      </c>
    </row>
    <row r="32" spans="1:14" s="24" customFormat="1" ht="21.75" customHeight="1" x14ac:dyDescent="0.25">
      <c r="B32" s="38">
        <v>2</v>
      </c>
      <c r="C32" s="126" t="e">
        <f>VLOOKUP(C30,Apoio!N5:Q13,3,0)</f>
        <v>#N/A</v>
      </c>
      <c r="D32" s="126"/>
      <c r="E32" s="126"/>
      <c r="F32" s="128" t="e">
        <f>VLOOKUP(C32,Apoio!T:U,2,0)</f>
        <v>#N/A</v>
      </c>
      <c r="G32" s="128"/>
      <c r="H32" s="50" t="e">
        <f>FV(F32,K32*1,$H$26*12*-1)</f>
        <v>#N/A</v>
      </c>
      <c r="I32" s="101">
        <f>H21</f>
        <v>0</v>
      </c>
      <c r="J32" s="101"/>
      <c r="K32" s="29" t="e">
        <f>VLOOKUP(I32,Anos_intervalo,2,0)</f>
        <v>#N/A</v>
      </c>
    </row>
    <row r="33" spans="2:14" ht="23.25" customHeight="1" x14ac:dyDescent="0.25">
      <c r="B33" s="103"/>
      <c r="C33" s="103"/>
      <c r="D33" s="103"/>
      <c r="E33" s="103"/>
      <c r="F33" s="103"/>
      <c r="G33" s="103"/>
      <c r="H33" s="103"/>
      <c r="I33" s="103"/>
      <c r="J33" s="103"/>
      <c r="K33" s="30"/>
      <c r="L33" s="130"/>
      <c r="M33" s="130"/>
      <c r="N33" s="130"/>
    </row>
    <row r="34" spans="2:14" ht="25.5" customHeight="1" x14ac:dyDescent="0.25">
      <c r="B34" s="115" t="s">
        <v>75</v>
      </c>
      <c r="C34" s="115"/>
      <c r="D34" s="115"/>
      <c r="E34" s="115"/>
      <c r="F34" s="115"/>
      <c r="G34" s="115"/>
      <c r="H34" s="115"/>
      <c r="I34" s="115"/>
      <c r="J34" s="115"/>
      <c r="K34" s="30"/>
    </row>
    <row r="35" spans="2:14" s="33" customFormat="1" ht="19.5" customHeight="1" x14ac:dyDescent="0.25">
      <c r="B35" s="35" t="s">
        <v>76</v>
      </c>
      <c r="C35" s="130" t="e">
        <f>VLOOKUP($K$21,Apoio!I5:$L$19,3,0)</f>
        <v>#N/A</v>
      </c>
      <c r="D35" s="130"/>
      <c r="E35" s="130"/>
      <c r="F35" s="130" t="s">
        <v>116</v>
      </c>
      <c r="G35" s="130"/>
      <c r="H35" s="129" t="s">
        <v>79</v>
      </c>
      <c r="I35" s="129"/>
      <c r="J35" s="129"/>
      <c r="K35" s="35"/>
    </row>
    <row r="36" spans="2:14" s="26" customFormat="1" ht="12.75" customHeight="1" x14ac:dyDescent="0.25">
      <c r="B36" s="101"/>
      <c r="C36" s="101"/>
      <c r="D36" s="101"/>
      <c r="E36" s="101"/>
      <c r="F36" s="101"/>
      <c r="G36" s="101"/>
      <c r="H36" s="101"/>
      <c r="I36" s="101"/>
      <c r="J36" s="101"/>
      <c r="K36" s="29"/>
    </row>
    <row r="37" spans="2:14" x14ac:dyDescent="0.25">
      <c r="B37" s="38">
        <v>3</v>
      </c>
      <c r="C37" s="124" t="e">
        <f>VLOOKUP(C35,Apoio!N5:Q13,2,0)</f>
        <v>#N/A</v>
      </c>
      <c r="D37" s="124"/>
      <c r="E37" s="124"/>
      <c r="F37" s="119" t="e">
        <f>VLOOKUP(C37,Apoio!T:U,2,0)</f>
        <v>#N/A</v>
      </c>
      <c r="G37" s="119"/>
      <c r="H37" s="51" t="e">
        <f>FV(F37,K37*1,$H$26*12*-1)</f>
        <v>#N/A</v>
      </c>
      <c r="I37" s="103">
        <f>H21</f>
        <v>0</v>
      </c>
      <c r="J37" s="103"/>
      <c r="K37" s="30" t="e">
        <f>VLOOKUP(I37,Anos_intervalo,2,0)</f>
        <v>#N/A</v>
      </c>
    </row>
    <row r="38" spans="2:14" x14ac:dyDescent="0.25">
      <c r="B38" s="38">
        <v>4</v>
      </c>
      <c r="C38" s="124" t="e">
        <f>VLOOKUP(C35,Apoio!N5:Q13,3,0)</f>
        <v>#N/A</v>
      </c>
      <c r="D38" s="124"/>
      <c r="E38" s="124"/>
      <c r="F38" s="119" t="e">
        <f>VLOOKUP(C38,Apoio!T:U,2,0)</f>
        <v>#N/A</v>
      </c>
      <c r="G38" s="119"/>
      <c r="H38" s="51" t="e">
        <f>FV(F38,K38*1,$H$26*12*-1)</f>
        <v>#N/A</v>
      </c>
      <c r="I38" s="103">
        <f>H21</f>
        <v>0</v>
      </c>
      <c r="J38" s="103"/>
      <c r="K38" s="30" t="e">
        <f>VLOOKUP(I38,Anos_intervalo,2,0)</f>
        <v>#N/A</v>
      </c>
    </row>
    <row r="39" spans="2:14" x14ac:dyDescent="0.25">
      <c r="B39" s="103"/>
      <c r="C39" s="103"/>
      <c r="D39" s="103"/>
      <c r="E39" s="103"/>
      <c r="F39" s="103"/>
      <c r="G39" s="103"/>
      <c r="H39" s="103"/>
      <c r="I39" s="103"/>
      <c r="J39" s="103"/>
      <c r="K39" s="30"/>
    </row>
    <row r="40" spans="2:14" s="34" customFormat="1" ht="17.25" customHeight="1" x14ac:dyDescent="0.25">
      <c r="B40" s="35" t="s">
        <v>76</v>
      </c>
      <c r="C40" s="142" t="e">
        <f>VLOOKUP($K$21,Apoio!I5:$L$19,4,0)</f>
        <v>#N/A</v>
      </c>
      <c r="D40" s="142"/>
      <c r="E40" s="142"/>
      <c r="F40" s="130" t="s">
        <v>115</v>
      </c>
      <c r="G40" s="130"/>
      <c r="H40" s="142" t="s">
        <v>79</v>
      </c>
      <c r="I40" s="142"/>
      <c r="J40" s="142"/>
      <c r="K40" s="35"/>
    </row>
    <row r="41" spans="2:14" s="26" customFormat="1" ht="12.75" customHeight="1" x14ac:dyDescent="0.25">
      <c r="B41" s="32"/>
      <c r="C41" s="101"/>
      <c r="D41" s="101"/>
      <c r="E41" s="101"/>
      <c r="F41" s="101"/>
      <c r="G41" s="101"/>
      <c r="H41" s="101"/>
      <c r="I41" s="101"/>
      <c r="J41" s="101"/>
      <c r="K41" s="29"/>
    </row>
    <row r="42" spans="2:14" x14ac:dyDescent="0.25">
      <c r="B42" s="29">
        <v>5</v>
      </c>
      <c r="C42" s="31" t="e">
        <f>VLOOKUP(C40,Apoio!N5:Q13,2,0)</f>
        <v>#N/A</v>
      </c>
      <c r="D42" s="31"/>
      <c r="E42" s="31"/>
      <c r="F42" s="119" t="e">
        <f>VLOOKUP(C42,Apoio!T:U,2,0)</f>
        <v>#N/A</v>
      </c>
      <c r="G42" s="119"/>
      <c r="H42" s="51" t="e">
        <f>FV(F42,K42*1,$H$26*12*-1)</f>
        <v>#N/A</v>
      </c>
      <c r="I42" s="103">
        <f>H21</f>
        <v>0</v>
      </c>
      <c r="J42" s="103"/>
      <c r="K42" s="30" t="e">
        <f>VLOOKUP(I42,Anos_intervalo,2,0)</f>
        <v>#N/A</v>
      </c>
    </row>
    <row r="43" spans="2:14" x14ac:dyDescent="0.25">
      <c r="B43" s="29">
        <v>6</v>
      </c>
      <c r="C43" s="31" t="e">
        <f>VLOOKUP(C40,Apoio!N5:Q13,3,0)</f>
        <v>#N/A</v>
      </c>
      <c r="D43" s="31"/>
      <c r="E43" s="31"/>
      <c r="F43" s="119" t="e">
        <f>VLOOKUP(C43,Apoio!T:U,2,0)</f>
        <v>#N/A</v>
      </c>
      <c r="G43" s="119"/>
      <c r="H43" s="51" t="e">
        <f>FV(F43,K43*1,$H$26*12*-1)</f>
        <v>#N/A</v>
      </c>
      <c r="I43" s="103">
        <f>H21</f>
        <v>0</v>
      </c>
      <c r="J43" s="103"/>
      <c r="K43" s="30" t="e">
        <f>VLOOKUP(I43,Anos_intervalo,2,0)</f>
        <v>#N/A</v>
      </c>
    </row>
    <row r="44" spans="2:14" ht="26.25" customHeight="1" thickBot="1" x14ac:dyDescent="0.3">
      <c r="B44" s="102"/>
      <c r="C44" s="102"/>
      <c r="D44" s="102"/>
      <c r="E44" s="102"/>
      <c r="F44" s="102"/>
      <c r="G44" s="102"/>
      <c r="H44" s="102"/>
      <c r="I44" s="102"/>
      <c r="J44" s="102"/>
      <c r="K44" s="30"/>
    </row>
    <row r="45" spans="2:14" ht="21.75" customHeight="1" thickTop="1" x14ac:dyDescent="0.25">
      <c r="B45" s="115" t="s">
        <v>74</v>
      </c>
      <c r="C45" s="115"/>
      <c r="D45" s="115"/>
      <c r="E45" s="115"/>
      <c r="F45" s="170"/>
      <c r="G45" s="171"/>
      <c r="H45" s="165" t="e">
        <f>VLOOKUP(F45,B30:J43,2,0)</f>
        <v>#N/A</v>
      </c>
      <c r="I45" s="165"/>
      <c r="J45" s="165"/>
      <c r="K45" s="30"/>
    </row>
    <row r="46" spans="2:14" s="26" customFormat="1" ht="36.75" customHeight="1" thickBot="1" x14ac:dyDescent="0.3">
      <c r="B46" s="122" t="s">
        <v>80</v>
      </c>
      <c r="C46" s="122"/>
      <c r="D46" s="122"/>
      <c r="E46" s="122"/>
      <c r="F46" s="172"/>
      <c r="G46" s="173"/>
      <c r="H46" s="165"/>
      <c r="I46" s="165"/>
      <c r="J46" s="165"/>
      <c r="K46" s="29"/>
    </row>
    <row r="47" spans="2:14" ht="30" customHeight="1" thickTop="1" x14ac:dyDescent="0.25">
      <c r="K47" s="30"/>
    </row>
    <row r="48" spans="2:14" ht="40.5" customHeight="1" x14ac:dyDescent="0.25">
      <c r="K48" s="30"/>
    </row>
    <row r="49" spans="1:11" ht="21" customHeight="1" x14ac:dyDescent="0.25">
      <c r="B49" s="115" t="s">
        <v>98</v>
      </c>
      <c r="C49" s="115"/>
      <c r="D49" s="115"/>
      <c r="E49" s="115"/>
      <c r="F49" s="115"/>
      <c r="G49" s="115"/>
      <c r="H49" s="114" t="e">
        <f>H45</f>
        <v>#N/A</v>
      </c>
      <c r="I49" s="114"/>
      <c r="J49" s="114"/>
      <c r="K49" s="30"/>
    </row>
    <row r="50" spans="1:11" ht="11.25" customHeight="1" x14ac:dyDescent="0.25">
      <c r="B50" s="31"/>
      <c r="C50" s="31"/>
      <c r="D50" s="31"/>
      <c r="E50" s="31"/>
      <c r="F50" s="31"/>
      <c r="G50" s="31"/>
      <c r="H50" s="31"/>
      <c r="I50" s="31"/>
      <c r="J50" s="31"/>
      <c r="K50" s="30"/>
    </row>
    <row r="51" spans="1:11" s="53" customFormat="1" ht="23.25" customHeight="1" x14ac:dyDescent="0.25">
      <c r="B51" s="117" t="s">
        <v>81</v>
      </c>
      <c r="C51" s="117"/>
      <c r="D51" s="117"/>
      <c r="E51" s="117"/>
      <c r="F51" s="117" t="s">
        <v>77</v>
      </c>
      <c r="G51" s="117"/>
      <c r="H51" s="117" t="s">
        <v>114</v>
      </c>
      <c r="I51" s="117"/>
      <c r="J51" s="38" t="s">
        <v>97</v>
      </c>
      <c r="K51" s="38"/>
    </row>
    <row r="52" spans="1:11" s="53" customFormat="1" ht="21" customHeight="1" x14ac:dyDescent="0.25">
      <c r="B52" s="121" t="s">
        <v>85</v>
      </c>
      <c r="C52" s="117"/>
      <c r="D52" s="121">
        <f>H26</f>
        <v>0</v>
      </c>
      <c r="E52" s="117"/>
      <c r="F52" s="120" t="e">
        <f>D52*H52</f>
        <v>#N/A</v>
      </c>
      <c r="G52" s="117"/>
      <c r="H52" s="118" t="e">
        <f>VLOOKUP($H$49,Apoio!$T$4:$U$21,2,0)</f>
        <v>#N/A</v>
      </c>
      <c r="I52" s="118"/>
      <c r="J52" s="54">
        <f>D52</f>
        <v>0</v>
      </c>
      <c r="K52" s="38"/>
    </row>
    <row r="53" spans="1:11" x14ac:dyDescent="0.25">
      <c r="A53" s="31">
        <v>1</v>
      </c>
      <c r="B53" s="103" t="s">
        <v>86</v>
      </c>
      <c r="C53" s="103"/>
      <c r="D53" s="123" t="e">
        <f t="shared" ref="D53:D63" si="0">FV($H$52,A53*1,$D$52*12*-1)</f>
        <v>#N/A</v>
      </c>
      <c r="E53" s="103"/>
      <c r="F53" s="116" t="e">
        <f>D53*H53</f>
        <v>#N/A</v>
      </c>
      <c r="G53" s="116"/>
      <c r="H53" s="119" t="e">
        <f>VLOOKUP($H$49,Apoio!$T$4:$U$21,2,0)</f>
        <v>#N/A</v>
      </c>
      <c r="I53" s="119"/>
      <c r="J53" s="52" t="e">
        <f>D53+F53</f>
        <v>#N/A</v>
      </c>
      <c r="K53" s="30"/>
    </row>
    <row r="54" spans="1:11" x14ac:dyDescent="0.25">
      <c r="A54" s="31">
        <v>2</v>
      </c>
      <c r="B54" s="103" t="s">
        <v>87</v>
      </c>
      <c r="C54" s="103"/>
      <c r="D54" s="123" t="e">
        <f t="shared" si="0"/>
        <v>#N/A</v>
      </c>
      <c r="E54" s="103"/>
      <c r="F54" s="116" t="e">
        <f t="shared" ref="F54:F63" si="1">D54*H54</f>
        <v>#N/A</v>
      </c>
      <c r="G54" s="116"/>
      <c r="H54" s="119" t="e">
        <f>VLOOKUP($H$49,Apoio!$T$4:$U$21,2,0)</f>
        <v>#N/A</v>
      </c>
      <c r="I54" s="119"/>
      <c r="J54" s="52" t="e">
        <f t="shared" ref="J54:J63" si="2">D54+F54</f>
        <v>#N/A</v>
      </c>
      <c r="K54" s="30"/>
    </row>
    <row r="55" spans="1:11" x14ac:dyDescent="0.25">
      <c r="A55" s="31">
        <v>3</v>
      </c>
      <c r="B55" s="103" t="s">
        <v>88</v>
      </c>
      <c r="C55" s="103"/>
      <c r="D55" s="123" t="e">
        <f t="shared" si="0"/>
        <v>#N/A</v>
      </c>
      <c r="E55" s="103"/>
      <c r="F55" s="116" t="e">
        <f t="shared" si="1"/>
        <v>#N/A</v>
      </c>
      <c r="G55" s="116"/>
      <c r="H55" s="119" t="e">
        <f>VLOOKUP($H$49,Apoio!$T$4:$U$21,2,0)</f>
        <v>#N/A</v>
      </c>
      <c r="I55" s="119"/>
      <c r="J55" s="52" t="e">
        <f t="shared" si="2"/>
        <v>#N/A</v>
      </c>
      <c r="K55" s="30"/>
    </row>
    <row r="56" spans="1:11" x14ac:dyDescent="0.25">
      <c r="A56" s="31">
        <v>4</v>
      </c>
      <c r="B56" s="103" t="s">
        <v>89</v>
      </c>
      <c r="C56" s="103"/>
      <c r="D56" s="123" t="e">
        <f t="shared" si="0"/>
        <v>#N/A</v>
      </c>
      <c r="E56" s="103"/>
      <c r="F56" s="116" t="e">
        <f t="shared" si="1"/>
        <v>#N/A</v>
      </c>
      <c r="G56" s="116"/>
      <c r="H56" s="119" t="e">
        <f>VLOOKUP($H$49,Apoio!$T$4:$U$21,2,0)</f>
        <v>#N/A</v>
      </c>
      <c r="I56" s="119"/>
      <c r="J56" s="52" t="e">
        <f t="shared" si="2"/>
        <v>#N/A</v>
      </c>
      <c r="K56" s="30"/>
    </row>
    <row r="57" spans="1:11" x14ac:dyDescent="0.25">
      <c r="A57" s="31">
        <v>5</v>
      </c>
      <c r="B57" s="103" t="s">
        <v>90</v>
      </c>
      <c r="C57" s="103"/>
      <c r="D57" s="123" t="e">
        <f t="shared" si="0"/>
        <v>#N/A</v>
      </c>
      <c r="E57" s="103"/>
      <c r="F57" s="116" t="e">
        <f t="shared" si="1"/>
        <v>#N/A</v>
      </c>
      <c r="G57" s="116"/>
      <c r="H57" s="119" t="e">
        <f>VLOOKUP($H$49,Apoio!$T$4:$U$21,2,0)</f>
        <v>#N/A</v>
      </c>
      <c r="I57" s="119"/>
      <c r="J57" s="52" t="e">
        <f t="shared" si="2"/>
        <v>#N/A</v>
      </c>
      <c r="K57" s="30"/>
    </row>
    <row r="58" spans="1:11" x14ac:dyDescent="0.25">
      <c r="A58" s="31">
        <v>6</v>
      </c>
      <c r="B58" s="103" t="s">
        <v>91</v>
      </c>
      <c r="C58" s="103"/>
      <c r="D58" s="123" t="e">
        <f t="shared" si="0"/>
        <v>#N/A</v>
      </c>
      <c r="E58" s="103"/>
      <c r="F58" s="116" t="e">
        <f t="shared" si="1"/>
        <v>#N/A</v>
      </c>
      <c r="G58" s="116"/>
      <c r="H58" s="119" t="e">
        <f>VLOOKUP($H$49,Apoio!$T$4:$U$21,2,0)</f>
        <v>#N/A</v>
      </c>
      <c r="I58" s="119"/>
      <c r="J58" s="52" t="e">
        <f t="shared" si="2"/>
        <v>#N/A</v>
      </c>
      <c r="K58" s="30"/>
    </row>
    <row r="59" spans="1:11" x14ac:dyDescent="0.25">
      <c r="A59" s="31">
        <v>7</v>
      </c>
      <c r="B59" s="103" t="s">
        <v>92</v>
      </c>
      <c r="C59" s="103"/>
      <c r="D59" s="123" t="e">
        <f t="shared" si="0"/>
        <v>#N/A</v>
      </c>
      <c r="E59" s="103"/>
      <c r="F59" s="116" t="e">
        <f t="shared" si="1"/>
        <v>#N/A</v>
      </c>
      <c r="G59" s="116"/>
      <c r="H59" s="119" t="e">
        <f>VLOOKUP($H$49,Apoio!$T$4:$U$21,2,0)</f>
        <v>#N/A</v>
      </c>
      <c r="I59" s="119"/>
      <c r="J59" s="52" t="e">
        <f t="shared" si="2"/>
        <v>#N/A</v>
      </c>
      <c r="K59" s="30"/>
    </row>
    <row r="60" spans="1:11" x14ac:dyDescent="0.25">
      <c r="A60" s="31">
        <v>8</v>
      </c>
      <c r="B60" s="103" t="s">
        <v>93</v>
      </c>
      <c r="C60" s="103"/>
      <c r="D60" s="123" t="e">
        <f t="shared" si="0"/>
        <v>#N/A</v>
      </c>
      <c r="E60" s="103"/>
      <c r="F60" s="116" t="e">
        <f t="shared" si="1"/>
        <v>#N/A</v>
      </c>
      <c r="G60" s="116"/>
      <c r="H60" s="119" t="e">
        <f>VLOOKUP($H$49,Apoio!$T$4:$U$21,2,0)</f>
        <v>#N/A</v>
      </c>
      <c r="I60" s="119"/>
      <c r="J60" s="52" t="e">
        <f t="shared" si="2"/>
        <v>#N/A</v>
      </c>
      <c r="K60" s="30"/>
    </row>
    <row r="61" spans="1:11" x14ac:dyDescent="0.25">
      <c r="A61" s="31">
        <v>9</v>
      </c>
      <c r="B61" s="103" t="s">
        <v>94</v>
      </c>
      <c r="C61" s="103"/>
      <c r="D61" s="123" t="e">
        <f t="shared" si="0"/>
        <v>#N/A</v>
      </c>
      <c r="E61" s="103"/>
      <c r="F61" s="116" t="e">
        <f t="shared" si="1"/>
        <v>#N/A</v>
      </c>
      <c r="G61" s="116"/>
      <c r="H61" s="119" t="e">
        <f>VLOOKUP($H$49,Apoio!$T$4:$U$21,2,0)</f>
        <v>#N/A</v>
      </c>
      <c r="I61" s="119"/>
      <c r="J61" s="52" t="e">
        <f t="shared" si="2"/>
        <v>#N/A</v>
      </c>
      <c r="K61" s="30"/>
    </row>
    <row r="62" spans="1:11" x14ac:dyDescent="0.25">
      <c r="A62" s="31">
        <v>10</v>
      </c>
      <c r="B62" s="103" t="s">
        <v>95</v>
      </c>
      <c r="C62" s="103"/>
      <c r="D62" s="123" t="e">
        <f t="shared" si="0"/>
        <v>#N/A</v>
      </c>
      <c r="E62" s="103"/>
      <c r="F62" s="116" t="e">
        <f t="shared" si="1"/>
        <v>#N/A</v>
      </c>
      <c r="G62" s="116"/>
      <c r="H62" s="119" t="e">
        <f>VLOOKUP($H$49,Apoio!$T$4:$U$21,2,0)</f>
        <v>#N/A</v>
      </c>
      <c r="I62" s="119"/>
      <c r="J62" s="52" t="e">
        <f t="shared" si="2"/>
        <v>#N/A</v>
      </c>
      <c r="K62" s="30"/>
    </row>
    <row r="63" spans="1:11" x14ac:dyDescent="0.25">
      <c r="A63" s="31">
        <v>11</v>
      </c>
      <c r="B63" s="103" t="s">
        <v>96</v>
      </c>
      <c r="C63" s="103"/>
      <c r="D63" s="123" t="e">
        <f t="shared" si="0"/>
        <v>#N/A</v>
      </c>
      <c r="E63" s="103"/>
      <c r="F63" s="116" t="e">
        <f t="shared" si="1"/>
        <v>#N/A</v>
      </c>
      <c r="G63" s="116"/>
      <c r="H63" s="119" t="e">
        <f>VLOOKUP($H$49,Apoio!$T$4:$U$21,2,0)</f>
        <v>#N/A</v>
      </c>
      <c r="I63" s="119"/>
      <c r="J63" s="52" t="e">
        <f t="shared" si="2"/>
        <v>#N/A</v>
      </c>
      <c r="K63" s="30"/>
    </row>
    <row r="64" spans="1:11" ht="6" customHeight="1" x14ac:dyDescent="0.25">
      <c r="B64" s="31"/>
      <c r="C64" s="31"/>
      <c r="D64" s="31"/>
      <c r="E64" s="31"/>
      <c r="F64" s="31"/>
      <c r="G64" s="103"/>
      <c r="H64" s="103"/>
      <c r="I64" s="103"/>
      <c r="J64" s="31"/>
      <c r="K64" s="30"/>
    </row>
    <row r="65" spans="2:11" s="55" customFormat="1" ht="27.75" customHeight="1" x14ac:dyDescent="0.25">
      <c r="B65" s="112" t="s">
        <v>117</v>
      </c>
      <c r="C65" s="112"/>
      <c r="D65" s="112"/>
      <c r="E65" s="112"/>
      <c r="F65" s="112"/>
      <c r="G65" s="112"/>
      <c r="H65" s="112"/>
      <c r="I65" s="174"/>
      <c r="J65" s="174"/>
      <c r="K65" s="60"/>
    </row>
    <row r="66" spans="2:11" x14ac:dyDescent="0.25">
      <c r="J66" s="26"/>
      <c r="K66" s="30"/>
    </row>
    <row r="67" spans="2:11" s="23" customFormat="1" ht="21.75" customHeight="1" x14ac:dyDescent="0.25">
      <c r="B67" s="175" t="s">
        <v>99</v>
      </c>
      <c r="C67" s="175"/>
      <c r="D67" s="164" t="s">
        <v>118</v>
      </c>
      <c r="E67" s="164"/>
      <c r="F67" s="164"/>
      <c r="G67" s="164"/>
      <c r="H67" s="164"/>
      <c r="I67" s="164"/>
      <c r="J67" s="164"/>
      <c r="K67" s="29"/>
    </row>
    <row r="68" spans="2:11" x14ac:dyDescent="0.25">
      <c r="J68" s="26"/>
      <c r="K68" s="30"/>
    </row>
    <row r="69" spans="2:11" x14ac:dyDescent="0.25">
      <c r="K69" s="30"/>
    </row>
    <row r="70" spans="2:11" x14ac:dyDescent="0.25">
      <c r="K70" s="30"/>
    </row>
    <row r="71" spans="2:11" x14ac:dyDescent="0.25">
      <c r="K71" s="30"/>
    </row>
    <row r="72" spans="2:11" ht="18.75" x14ac:dyDescent="0.3">
      <c r="B72" s="113" t="s">
        <v>100</v>
      </c>
      <c r="C72" s="113"/>
      <c r="K72" s="30"/>
    </row>
    <row r="73" spans="2:11" x14ac:dyDescent="0.25">
      <c r="D73" s="105"/>
      <c r="E73" s="105"/>
      <c r="F73" s="105"/>
      <c r="G73" s="105"/>
      <c r="H73" s="105"/>
      <c r="I73" s="105"/>
      <c r="J73" s="56"/>
      <c r="K73" s="30"/>
    </row>
    <row r="74" spans="2:11" ht="22.5" customHeight="1" x14ac:dyDescent="0.25">
      <c r="B74" s="104" t="s">
        <v>101</v>
      </c>
      <c r="C74" s="104"/>
      <c r="D74" s="104"/>
      <c r="E74" s="101" t="e">
        <f>H45</f>
        <v>#N/A</v>
      </c>
      <c r="F74" s="101"/>
      <c r="K74" s="30"/>
    </row>
    <row r="75" spans="2:11" ht="18.75" customHeight="1" x14ac:dyDescent="0.25">
      <c r="B75" s="104" t="s">
        <v>102</v>
      </c>
      <c r="C75" s="104"/>
      <c r="D75" s="104"/>
      <c r="E75" s="162">
        <f>H26</f>
        <v>0</v>
      </c>
      <c r="F75" s="162"/>
      <c r="G75" s="28"/>
      <c r="H75" s="28"/>
      <c r="K75" s="30"/>
    </row>
    <row r="76" spans="2:11" ht="18.75" customHeight="1" x14ac:dyDescent="0.25">
      <c r="B76" s="104" t="s">
        <v>119</v>
      </c>
      <c r="C76" s="104"/>
      <c r="D76" s="104"/>
      <c r="E76" s="128" t="e">
        <f>VLOOKUP(E74,Apoio!T4:U21,2,0)</f>
        <v>#N/A</v>
      </c>
      <c r="F76" s="128"/>
      <c r="G76" s="21"/>
      <c r="H76" s="21"/>
      <c r="K76" s="30"/>
    </row>
    <row r="77" spans="2:11" ht="18.75" customHeight="1" x14ac:dyDescent="0.25">
      <c r="B77" s="104" t="s">
        <v>120</v>
      </c>
      <c r="C77" s="104"/>
      <c r="D77" s="104"/>
      <c r="E77" s="101" t="e">
        <f>K31</f>
        <v>#N/A</v>
      </c>
      <c r="F77" s="101"/>
      <c r="G77" s="21"/>
      <c r="H77" s="21"/>
      <c r="K77" s="30"/>
    </row>
    <row r="78" spans="2:11" ht="18.75" customHeight="1" x14ac:dyDescent="0.25">
      <c r="B78" s="104" t="s">
        <v>121</v>
      </c>
      <c r="C78" s="104"/>
      <c r="D78" s="104"/>
      <c r="E78" s="161" t="e">
        <f>VLOOKUP(1,A53:J63,4,0)</f>
        <v>#N/A</v>
      </c>
      <c r="F78" s="101"/>
      <c r="G78" s="21"/>
      <c r="H78" s="21"/>
      <c r="K78" s="30"/>
    </row>
    <row r="79" spans="2:11" ht="18.75" customHeight="1" x14ac:dyDescent="0.25">
      <c r="B79" s="104" t="s">
        <v>103</v>
      </c>
      <c r="C79" s="104"/>
      <c r="D79" s="104"/>
      <c r="E79" s="162" t="e">
        <f>F53</f>
        <v>#N/A</v>
      </c>
      <c r="F79" s="101"/>
      <c r="G79" s="21"/>
      <c r="H79" s="21"/>
      <c r="K79" s="30"/>
    </row>
    <row r="80" spans="2:11" ht="18.75" customHeight="1" x14ac:dyDescent="0.25">
      <c r="B80" s="104" t="s">
        <v>122</v>
      </c>
      <c r="C80" s="104"/>
      <c r="D80" s="104"/>
      <c r="E80" s="162" t="e">
        <f>VLOOKUP(E77,A53:J63,4,0)</f>
        <v>#N/A</v>
      </c>
      <c r="F80" s="162"/>
      <c r="G80" s="21"/>
      <c r="H80" s="21"/>
      <c r="K80" s="30"/>
    </row>
    <row r="81" spans="2:11" ht="18.75" customHeight="1" x14ac:dyDescent="0.25">
      <c r="B81" s="104" t="s">
        <v>104</v>
      </c>
      <c r="C81" s="104"/>
      <c r="D81" s="104"/>
      <c r="E81" s="162" t="e">
        <f>VLOOKUP(E77,A53:J63,6,0)</f>
        <v>#N/A</v>
      </c>
      <c r="F81" s="162"/>
      <c r="G81" s="21"/>
      <c r="H81" s="21"/>
      <c r="K81" s="30"/>
    </row>
    <row r="82" spans="2:11" ht="17.25" customHeight="1" x14ac:dyDescent="0.25">
      <c r="B82" s="163"/>
      <c r="C82" s="163"/>
      <c r="D82" s="163"/>
      <c r="E82" s="163"/>
      <c r="F82" s="163"/>
      <c r="K82" s="30"/>
    </row>
    <row r="83" spans="2:11" ht="17.25" customHeight="1" x14ac:dyDescent="0.25">
      <c r="B83" s="104" t="s">
        <v>105</v>
      </c>
      <c r="C83" s="104"/>
      <c r="D83" s="104"/>
      <c r="E83" s="162" t="e">
        <f>VLOOKUP(E77,A53:J63,10,0)</f>
        <v>#N/A</v>
      </c>
      <c r="F83" s="162"/>
      <c r="G83" s="57"/>
      <c r="H83" s="57"/>
      <c r="K83" s="30"/>
    </row>
    <row r="84" spans="2:11" ht="17.25" customHeight="1" x14ac:dyDescent="0.25">
      <c r="K84" s="30"/>
    </row>
    <row r="85" spans="2:11" ht="17.25" customHeight="1" x14ac:dyDescent="0.25">
      <c r="K85" s="30"/>
    </row>
    <row r="86" spans="2:11" ht="17.25" customHeight="1" x14ac:dyDescent="0.25">
      <c r="K86" s="30"/>
    </row>
    <row r="87" spans="2:11" ht="17.25" customHeight="1" x14ac:dyDescent="0.25">
      <c r="K87" s="30"/>
    </row>
    <row r="88" spans="2:11" ht="17.25" customHeight="1" x14ac:dyDescent="0.25">
      <c r="K88" s="30"/>
    </row>
    <row r="89" spans="2:11" ht="17.25" customHeight="1" x14ac:dyDescent="0.25"/>
  </sheetData>
  <sheetProtection formatCells="0" formatColumns="0" formatRows="0" insertColumns="0" insertRows="0" sort="0" autoFilter="0"/>
  <mergeCells count="144">
    <mergeCell ref="E78:F78"/>
    <mergeCell ref="E79:F79"/>
    <mergeCell ref="E80:F80"/>
    <mergeCell ref="E81:F81"/>
    <mergeCell ref="E83:F83"/>
    <mergeCell ref="B82:F82"/>
    <mergeCell ref="B51:E51"/>
    <mergeCell ref="L33:N33"/>
    <mergeCell ref="F57:G57"/>
    <mergeCell ref="B67:C67"/>
    <mergeCell ref="D67:J67"/>
    <mergeCell ref="B74:D74"/>
    <mergeCell ref="B75:D75"/>
    <mergeCell ref="B76:D76"/>
    <mergeCell ref="B77:D77"/>
    <mergeCell ref="E74:F74"/>
    <mergeCell ref="E75:F75"/>
    <mergeCell ref="E76:F76"/>
    <mergeCell ref="E77:F77"/>
    <mergeCell ref="H45:J46"/>
    <mergeCell ref="F38:G38"/>
    <mergeCell ref="F40:G40"/>
    <mergeCell ref="B45:E45"/>
    <mergeCell ref="C40:E40"/>
    <mergeCell ref="B16:J16"/>
    <mergeCell ref="I32:J32"/>
    <mergeCell ref="D17:G17"/>
    <mergeCell ref="H17:J17"/>
    <mergeCell ref="D19:G19"/>
    <mergeCell ref="H18:J18"/>
    <mergeCell ref="B17:C17"/>
    <mergeCell ref="D18:G18"/>
    <mergeCell ref="I42:J42"/>
    <mergeCell ref="H40:J40"/>
    <mergeCell ref="F42:G42"/>
    <mergeCell ref="B29:J29"/>
    <mergeCell ref="B19:C19"/>
    <mergeCell ref="H19:J19"/>
    <mergeCell ref="D21:G21"/>
    <mergeCell ref="H21:J21"/>
    <mergeCell ref="B18:C18"/>
    <mergeCell ref="H24:J24"/>
    <mergeCell ref="B20:C20"/>
    <mergeCell ref="D20:G20"/>
    <mergeCell ref="H20:J20"/>
    <mergeCell ref="B21:C21"/>
    <mergeCell ref="B23:G23"/>
    <mergeCell ref="H23:J23"/>
    <mergeCell ref="H30:J30"/>
    <mergeCell ref="H33:J33"/>
    <mergeCell ref="C31:E31"/>
    <mergeCell ref="C32:E32"/>
    <mergeCell ref="C30:E30"/>
    <mergeCell ref="F30:G30"/>
    <mergeCell ref="F31:G31"/>
    <mergeCell ref="H35:J35"/>
    <mergeCell ref="I37:J37"/>
    <mergeCell ref="C37:E37"/>
    <mergeCell ref="I31:J31"/>
    <mergeCell ref="F32:G32"/>
    <mergeCell ref="F35:G35"/>
    <mergeCell ref="F37:G37"/>
    <mergeCell ref="B34:J34"/>
    <mergeCell ref="C35:E35"/>
    <mergeCell ref="C41:E41"/>
    <mergeCell ref="F41:H41"/>
    <mergeCell ref="I41:J41"/>
    <mergeCell ref="B33:E33"/>
    <mergeCell ref="C38:E38"/>
    <mergeCell ref="I38:J38"/>
    <mergeCell ref="I43:J43"/>
    <mergeCell ref="D52:E52"/>
    <mergeCell ref="B53:C53"/>
    <mergeCell ref="F43:G43"/>
    <mergeCell ref="B46:E46"/>
    <mergeCell ref="F45:G46"/>
    <mergeCell ref="B61:C61"/>
    <mergeCell ref="B62:C62"/>
    <mergeCell ref="B63:C63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B56:C56"/>
    <mergeCell ref="B57:C57"/>
    <mergeCell ref="B58:C58"/>
    <mergeCell ref="B59:C59"/>
    <mergeCell ref="F51:G51"/>
    <mergeCell ref="F52:G52"/>
    <mergeCell ref="F53:G53"/>
    <mergeCell ref="F54:G54"/>
    <mergeCell ref="F55:G55"/>
    <mergeCell ref="H54:I54"/>
    <mergeCell ref="H55:I55"/>
    <mergeCell ref="H56:I56"/>
    <mergeCell ref="H57:I57"/>
    <mergeCell ref="H52:I52"/>
    <mergeCell ref="H53:I53"/>
    <mergeCell ref="B60:C60"/>
    <mergeCell ref="H63:I63"/>
    <mergeCell ref="F56:G56"/>
    <mergeCell ref="F58:G58"/>
    <mergeCell ref="F59:G59"/>
    <mergeCell ref="F61:G61"/>
    <mergeCell ref="F60:G60"/>
    <mergeCell ref="H58:I58"/>
    <mergeCell ref="H59:I59"/>
    <mergeCell ref="H60:I60"/>
    <mergeCell ref="H61:I61"/>
    <mergeCell ref="H62:I62"/>
    <mergeCell ref="B54:C54"/>
    <mergeCell ref="B55:C55"/>
    <mergeCell ref="B52:C52"/>
    <mergeCell ref="B24:G24"/>
    <mergeCell ref="B22:J22"/>
    <mergeCell ref="B36:J36"/>
    <mergeCell ref="B44:J44"/>
    <mergeCell ref="B39:J39"/>
    <mergeCell ref="F33:G33"/>
    <mergeCell ref="B80:D80"/>
    <mergeCell ref="B81:D81"/>
    <mergeCell ref="B83:D83"/>
    <mergeCell ref="B78:D78"/>
    <mergeCell ref="B79:D79"/>
    <mergeCell ref="H73:I73"/>
    <mergeCell ref="H25:J25"/>
    <mergeCell ref="H26:J26"/>
    <mergeCell ref="G64:I64"/>
    <mergeCell ref="B65:H65"/>
    <mergeCell ref="I65:J65"/>
    <mergeCell ref="B72:C72"/>
    <mergeCell ref="D73:G73"/>
    <mergeCell ref="H49:J49"/>
    <mergeCell ref="B49:G49"/>
    <mergeCell ref="F62:G62"/>
    <mergeCell ref="F63:G63"/>
    <mergeCell ref="H51:I51"/>
  </mergeCells>
  <phoneticPr fontId="4" type="noConversion"/>
  <conditionalFormatting sqref="A54:J54">
    <cfRule type="cellIs" dxfId="78" priority="36" operator="equal">
      <formula>$K$31</formula>
    </cfRule>
  </conditionalFormatting>
  <conditionalFormatting sqref="B29">
    <cfRule type="expression" dxfId="77" priority="53">
      <formula>$H$26&gt;1</formula>
    </cfRule>
  </conditionalFormatting>
  <conditionalFormatting sqref="B34">
    <cfRule type="expression" dxfId="76" priority="51">
      <formula>$H$26&gt;1</formula>
    </cfRule>
  </conditionalFormatting>
  <conditionalFormatting sqref="B72">
    <cfRule type="expression" dxfId="75" priority="19">
      <formula>$I$65="SIM, GOSTEI"</formula>
    </cfRule>
  </conditionalFormatting>
  <conditionalFormatting sqref="B40:E40 H40:J40">
    <cfRule type="expression" dxfId="74" priority="49">
      <formula>$H$26&gt;1</formula>
    </cfRule>
  </conditionalFormatting>
  <conditionalFormatting sqref="B74:F81 B82 B83:F83">
    <cfRule type="expression" dxfId="73" priority="20">
      <formula>$I$65="SIM, GOSTEI"</formula>
    </cfRule>
  </conditionalFormatting>
  <conditionalFormatting sqref="B45:G46">
    <cfRule type="expression" dxfId="72" priority="42">
      <formula>$H$26&gt;1</formula>
    </cfRule>
  </conditionalFormatting>
  <conditionalFormatting sqref="B18:J19">
    <cfRule type="expression" dxfId="71" priority="8">
      <formula>$H$17&gt;99</formula>
    </cfRule>
  </conditionalFormatting>
  <conditionalFormatting sqref="B20:J20">
    <cfRule type="expression" dxfId="70" priority="6">
      <formula>$H$17&gt;99</formula>
    </cfRule>
  </conditionalFormatting>
  <conditionalFormatting sqref="B30:J32">
    <cfRule type="expression" dxfId="69" priority="52">
      <formula>$H$26&gt;1</formula>
    </cfRule>
  </conditionalFormatting>
  <conditionalFormatting sqref="B35:J36">
    <cfRule type="expression" dxfId="68" priority="50">
      <formula>$H$26&gt;1</formula>
    </cfRule>
  </conditionalFormatting>
  <conditionalFormatting sqref="B37:J38">
    <cfRule type="expression" dxfId="67" priority="48">
      <formula>$H$26&gt;1</formula>
    </cfRule>
  </conditionalFormatting>
  <conditionalFormatting sqref="B42:J43">
    <cfRule type="expression" dxfId="66" priority="47">
      <formula>$H$26&gt;1</formula>
    </cfRule>
  </conditionalFormatting>
  <conditionalFormatting sqref="B49:J50 B51 F51:J51 B52:J65">
    <cfRule type="expression" dxfId="65" priority="40">
      <formula>$F$45&gt;=1</formula>
    </cfRule>
  </conditionalFormatting>
  <conditionalFormatting sqref="B53:J53 F54:G63">
    <cfRule type="expression" dxfId="64" priority="34">
      <formula>$K$31=$A$53</formula>
    </cfRule>
    <cfRule type="cellIs" dxfId="63" priority="35" operator="equal">
      <formula>$A$53</formula>
    </cfRule>
  </conditionalFormatting>
  <conditionalFormatting sqref="B54:J54">
    <cfRule type="expression" dxfId="62" priority="33">
      <formula>$K$31=$A$54</formula>
    </cfRule>
  </conditionalFormatting>
  <conditionalFormatting sqref="B55:J55">
    <cfRule type="expression" dxfId="61" priority="32">
      <formula>$K$31=$A$55</formula>
    </cfRule>
  </conditionalFormatting>
  <conditionalFormatting sqref="B56:J56">
    <cfRule type="expression" dxfId="60" priority="31">
      <formula>$K$31=$A$56</formula>
    </cfRule>
  </conditionalFormatting>
  <conditionalFormatting sqref="B57:J57">
    <cfRule type="expression" dxfId="59" priority="30">
      <formula>$K$31=$A$57</formula>
    </cfRule>
  </conditionalFormatting>
  <conditionalFormatting sqref="B58:J58">
    <cfRule type="expression" dxfId="58" priority="29">
      <formula>$K$31=$A$58</formula>
    </cfRule>
  </conditionalFormatting>
  <conditionalFormatting sqref="B59:J59">
    <cfRule type="expression" dxfId="57" priority="28">
      <formula>$K$31=$A$59</formula>
    </cfRule>
  </conditionalFormatting>
  <conditionalFormatting sqref="B60:J60">
    <cfRule type="expression" dxfId="56" priority="27">
      <formula>$K$31=$A$60</formula>
    </cfRule>
  </conditionalFormatting>
  <conditionalFormatting sqref="B61:J61">
    <cfRule type="expression" dxfId="55" priority="26">
      <formula>$K$31=$A$61</formula>
    </cfRule>
  </conditionalFormatting>
  <conditionalFormatting sqref="B62:J62">
    <cfRule type="expression" dxfId="54" priority="25">
      <formula>$K$31=$A$62</formula>
    </cfRule>
  </conditionalFormatting>
  <conditionalFormatting sqref="B63:J63">
    <cfRule type="expression" dxfId="53" priority="24">
      <formula>$K$31=$A$63</formula>
    </cfRule>
  </conditionalFormatting>
  <conditionalFormatting sqref="D67">
    <cfRule type="expression" dxfId="52" priority="21">
      <formula>$I$65="SIM, GOSTEI"</formula>
    </cfRule>
    <cfRule type="containsText" dxfId="51" priority="22" operator="containsText" text="SIM, GOSTEI">
      <formula>NOT(ISERROR(SEARCH("SIM, GOSTEI",D67)))</formula>
    </cfRule>
  </conditionalFormatting>
  <conditionalFormatting sqref="F40:G40">
    <cfRule type="expression" dxfId="50" priority="44">
      <formula>$H$26&gt;1</formula>
    </cfRule>
  </conditionalFormatting>
  <conditionalFormatting sqref="F57:G57">
    <cfRule type="expression" dxfId="49" priority="62">
      <formula>F56="S"</formula>
    </cfRule>
    <cfRule type="expression" dxfId="48" priority="64">
      <formula>($I$65=S)</formula>
    </cfRule>
  </conditionalFormatting>
  <conditionalFormatting sqref="H45">
    <cfRule type="expression" dxfId="47" priority="41">
      <formula>$H$26&gt;1</formula>
    </cfRule>
  </conditionalFormatting>
  <conditionalFormatting sqref="H23:J24">
    <cfRule type="containsErrors" dxfId="46" priority="18">
      <formula>ISERROR(H23)</formula>
    </cfRule>
    <cfRule type="expression" dxfId="45" priority="4">
      <formula>$A$21&gt;1</formula>
    </cfRule>
  </conditionalFormatting>
  <conditionalFormatting sqref="H24:J24">
    <cfRule type="notContainsBlanks" priority="55">
      <formula>LEN(TRIM(H24))&gt;0</formula>
    </cfRule>
  </conditionalFormatting>
  <conditionalFormatting sqref="H26:J26">
    <cfRule type="expression" priority="39">
      <formula>$H$26&gt;1</formula>
    </cfRule>
  </conditionalFormatting>
  <conditionalFormatting sqref="J54">
    <cfRule type="cellIs" dxfId="44" priority="37" operator="equal">
      <formula>$K$31</formula>
    </cfRule>
  </conditionalFormatting>
  <conditionalFormatting sqref="L33:N33">
    <cfRule type="expression" dxfId="43" priority="43">
      <formula>$H$26&gt;1</formula>
    </cfRule>
  </conditionalFormatting>
  <conditionalFormatting sqref="B21:J21">
    <cfRule type="expression" dxfId="42" priority="5">
      <formula>$H$17&gt;99</formula>
    </cfRule>
  </conditionalFormatting>
  <conditionalFormatting sqref="B53:J63">
    <cfRule type="expression" dxfId="41" priority="3">
      <formula>$F$45&gt;0</formula>
    </cfRule>
  </conditionalFormatting>
  <conditionalFormatting sqref="I65">
    <cfRule type="expression" dxfId="40" priority="2">
      <formula>$F$45&gt;0</formula>
    </cfRule>
  </conditionalFormatting>
  <conditionalFormatting sqref="B67">
    <cfRule type="expression" dxfId="39" priority="1">
      <formula>$F$45&gt;0</formula>
    </cfRule>
  </conditionalFormatting>
  <dataValidations count="7">
    <dataValidation type="list" allowBlank="1" showInputMessage="1" showErrorMessage="1" promptTitle="Qual a sua meta?" prompt="Defina a sua meta para seguir" sqref="H19:J19" xr:uid="{B10A49FC-60C9-4080-9839-60DAC79CCE6F}">
      <formula1>Meta_pessoal</formula1>
    </dataValidation>
    <dataValidation type="list" allowBlank="1" showInputMessage="1" showErrorMessage="1" promptTitle="Seu perfil de investidor" prompt="Aqui você define seu perfil como investidor" sqref="H20:J20" xr:uid="{0C204BD8-D7A9-4A7C-A0A5-895B76296220}">
      <formula1>Perfil_de_investimento</formula1>
    </dataValidation>
    <dataValidation type="list" allowBlank="1" showInputMessage="1" showErrorMessage="1" promptTitle="Periodo de investimento" prompt="Defina um periodo para simulação" sqref="H21:J21" xr:uid="{B22C143B-042E-4003-B88E-CF69917D4D98}">
      <formula1>"1 a 2 anos (curto prazo), 2 - 4 anos (curto-médio prazo), 4 a 6 anos (médio/longo prazo), 6 até 7 anos (médio prazo) , Mais de 7 anos (longo prazo)"</formula1>
    </dataValidation>
    <dataValidation type="list" allowBlank="1" showInputMessage="1" showErrorMessage="1" sqref="I65" xr:uid="{895057A9-030B-43D0-A19D-F3C9A4B3EC1E}">
      <mc:AlternateContent xmlns:x12ac="http://schemas.microsoft.com/office/spreadsheetml/2011/1/ac" xmlns:mc="http://schemas.openxmlformats.org/markup-compatibility/2006">
        <mc:Choice Requires="x12ac">
          <x12ac:list>"SIM, GOSTEI", NÃO - VOLTE PARA FASE OVO</x12ac:list>
        </mc:Choice>
        <mc:Fallback>
          <formula1>"SIM, GOSTEI, NÃO - VOLTE PARA FASE OVO"</formula1>
        </mc:Fallback>
      </mc:AlternateContent>
    </dataValidation>
    <dataValidation allowBlank="1" showInputMessage="1" showErrorMessage="1" promptTitle="Defina o valor em REAIS" prompt="Você pode seguir a sugestão ou optar por outro valor._x000a__x000a_Digite o valor em reais para seguir" sqref="H26:J26" xr:uid="{244ED6A7-3CC8-4FB0-8EF0-5BC0D0FBD022}"/>
    <dataValidation type="whole" allowBlank="1" showInputMessage="1" showErrorMessage="1" sqref="F45:G46" xr:uid="{C74DEEC8-AC42-4458-9C42-E1E1D046CFE4}">
      <formula1>1</formula1>
      <formula2>6</formula2>
    </dataValidation>
    <dataValidation allowBlank="1" showInputMessage="1" showErrorMessage="1" errorTitle="Tente novamente" error="Apenas aceitamos valor acima de 99 reias" promptTitle="Passo 1" prompt="Adicione um valor a partir de 100 reais" sqref="H17:J17" xr:uid="{F22BDBA3-5CF8-4DA9-8508-CF0AD71B102A}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C30:C32 C35 C38 C40 C42:C43 F31:F32 H31:H32 K31:K32 K37:K38 H37:H38 F38 F42:F43 K42:K43 H42:H43 K20 H49 D53:D63 F52:F63 H52:H63 J53:J63 E74 E76:E81 E83 H23:H24 K18 H45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ara seguir" prompt="Defina a sua configuração familiar atual escolhendo na seta lateral" xr:uid="{60230ABB-7BF3-4A81-85EA-1CF577B31098}">
          <x14:formula1>
            <xm:f>Apoio!$A$4:$A$12</xm:f>
          </x14:formula1>
          <xm:sqref>H18:J18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4519-77F8-4077-96CE-26DF3A6AE42A}">
  <dimension ref="A3:Y24"/>
  <sheetViews>
    <sheetView topLeftCell="M4" zoomScale="78" zoomScaleNormal="78" workbookViewId="0">
      <selection activeCell="U10" sqref="U10"/>
    </sheetView>
  </sheetViews>
  <sheetFormatPr defaultRowHeight="15" x14ac:dyDescent="0.25"/>
  <cols>
    <col min="1" max="1" width="41.140625" style="1" customWidth="1"/>
    <col min="2" max="2" width="19" customWidth="1"/>
    <col min="3" max="3" width="7.28515625" customWidth="1"/>
    <col min="4" max="4" width="47.85546875" customWidth="1"/>
    <col min="5" max="5" width="11.85546875" customWidth="1"/>
    <col min="6" max="6" width="44.140625" customWidth="1"/>
    <col min="7" max="7" width="22.7109375" customWidth="1"/>
    <col min="8" max="8" width="17" customWidth="1"/>
    <col min="9" max="9" width="54.5703125" customWidth="1"/>
    <col min="10" max="11" width="26.140625" customWidth="1"/>
    <col min="12" max="12" width="19.42578125" style="13" customWidth="1"/>
    <col min="13" max="13" width="17.28515625" customWidth="1"/>
    <col min="14" max="14" width="17.140625" customWidth="1"/>
    <col min="15" max="15" width="19.7109375" customWidth="1"/>
    <col min="16" max="16" width="22.140625" customWidth="1"/>
    <col min="17" max="17" width="20.85546875" customWidth="1"/>
    <col min="20" max="20" width="26.7109375" style="39" customWidth="1"/>
    <col min="21" max="21" width="12.5703125" style="2" customWidth="1"/>
  </cols>
  <sheetData>
    <row r="3" spans="1:21" s="18" customFormat="1" ht="32.25" customHeight="1" x14ac:dyDescent="0.25">
      <c r="A3" s="166" t="s">
        <v>9</v>
      </c>
      <c r="B3" s="167"/>
      <c r="D3" s="70" t="s">
        <v>21</v>
      </c>
      <c r="F3" s="42" t="s">
        <v>47</v>
      </c>
      <c r="G3" s="74" t="s">
        <v>83</v>
      </c>
      <c r="I3" s="18" t="s">
        <v>48</v>
      </c>
      <c r="L3" s="19"/>
      <c r="N3" s="42"/>
      <c r="O3" s="80" t="s">
        <v>25</v>
      </c>
      <c r="P3" s="80"/>
      <c r="Q3" s="43"/>
      <c r="T3" s="42" t="s">
        <v>107</v>
      </c>
      <c r="U3" s="43"/>
    </row>
    <row r="4" spans="1:21" s="1" customFormat="1" ht="32.25" customHeight="1" thickBot="1" x14ac:dyDescent="0.3">
      <c r="A4" s="62" t="s">
        <v>12</v>
      </c>
      <c r="B4" s="64" t="s">
        <v>13</v>
      </c>
      <c r="D4" s="71"/>
      <c r="F4" s="62"/>
      <c r="G4" s="75"/>
      <c r="I4" s="3"/>
      <c r="J4" s="4"/>
      <c r="K4" s="4"/>
      <c r="L4" s="3"/>
      <c r="N4" s="62"/>
      <c r="Q4" s="75"/>
      <c r="T4" s="89" t="s">
        <v>60</v>
      </c>
      <c r="U4" s="90">
        <v>0.19869999999999999</v>
      </c>
    </row>
    <row r="5" spans="1:21" s="1" customFormat="1" ht="32.25" customHeight="1" x14ac:dyDescent="0.25">
      <c r="A5" s="62" t="s">
        <v>10</v>
      </c>
      <c r="B5" s="65">
        <v>0.55000000000000004</v>
      </c>
      <c r="D5" s="72" t="s">
        <v>22</v>
      </c>
      <c r="E5" s="4"/>
      <c r="F5" s="76" t="s">
        <v>49</v>
      </c>
      <c r="G5" s="77">
        <v>1</v>
      </c>
      <c r="H5" s="4"/>
      <c r="I5" s="14" t="s">
        <v>50</v>
      </c>
      <c r="J5" s="6" t="s">
        <v>29</v>
      </c>
      <c r="K5" s="6" t="s">
        <v>31</v>
      </c>
      <c r="L5" s="9" t="s">
        <v>30</v>
      </c>
      <c r="N5" s="62" t="s">
        <v>32</v>
      </c>
      <c r="O5" s="81" t="s">
        <v>60</v>
      </c>
      <c r="P5" s="2" t="s">
        <v>59</v>
      </c>
      <c r="Q5" s="82" t="s">
        <v>61</v>
      </c>
      <c r="T5" s="91" t="s">
        <v>58</v>
      </c>
      <c r="U5" s="90">
        <v>0.13400000000000001</v>
      </c>
    </row>
    <row r="6" spans="1:21" s="1" customFormat="1" ht="32.25" customHeight="1" x14ac:dyDescent="0.25">
      <c r="A6" s="62" t="s">
        <v>11</v>
      </c>
      <c r="B6" s="66">
        <v>0.45</v>
      </c>
      <c r="D6" s="72" t="s">
        <v>23</v>
      </c>
      <c r="E6" s="4"/>
      <c r="F6" s="67" t="s">
        <v>26</v>
      </c>
      <c r="G6" s="78">
        <v>3</v>
      </c>
      <c r="H6" s="4"/>
      <c r="I6" s="7" t="s">
        <v>51</v>
      </c>
      <c r="J6" s="5" t="s">
        <v>30</v>
      </c>
      <c r="K6" s="5" t="s">
        <v>29</v>
      </c>
      <c r="L6" s="10" t="s">
        <v>31</v>
      </c>
      <c r="N6" s="83" t="s">
        <v>36</v>
      </c>
      <c r="O6" s="81" t="s">
        <v>58</v>
      </c>
      <c r="P6" s="84" t="s">
        <v>62</v>
      </c>
      <c r="Q6" s="82" t="s">
        <v>57</v>
      </c>
      <c r="T6" s="92" t="s">
        <v>108</v>
      </c>
      <c r="U6" s="93">
        <v>9.6000000000000002E-2</v>
      </c>
    </row>
    <row r="7" spans="1:21" s="1" customFormat="1" ht="32.25" customHeight="1" x14ac:dyDescent="0.25">
      <c r="A7" s="67" t="s">
        <v>14</v>
      </c>
      <c r="B7" s="66">
        <v>0.35</v>
      </c>
      <c r="D7" s="73" t="s">
        <v>24</v>
      </c>
      <c r="E7" s="4"/>
      <c r="F7" s="63" t="s">
        <v>27</v>
      </c>
      <c r="G7" s="79">
        <v>2</v>
      </c>
      <c r="H7" s="4"/>
      <c r="I7" s="15" t="s">
        <v>52</v>
      </c>
      <c r="J7" s="1" t="s">
        <v>32</v>
      </c>
      <c r="K7" s="1" t="s">
        <v>33</v>
      </c>
      <c r="L7" s="10" t="s">
        <v>55</v>
      </c>
      <c r="N7" s="83" t="s">
        <v>33</v>
      </c>
      <c r="O7" s="3" t="s">
        <v>108</v>
      </c>
      <c r="Q7" s="75"/>
      <c r="T7" s="83" t="s">
        <v>63</v>
      </c>
      <c r="U7" s="90">
        <v>3.49E-2</v>
      </c>
    </row>
    <row r="8" spans="1:21" s="1" customFormat="1" ht="38.25" customHeight="1" x14ac:dyDescent="0.25">
      <c r="A8" s="67" t="s">
        <v>15</v>
      </c>
      <c r="B8" s="66">
        <v>0.6</v>
      </c>
      <c r="D8" s="3"/>
      <c r="E8" s="3"/>
      <c r="H8" s="3"/>
      <c r="I8" s="15" t="s">
        <v>53</v>
      </c>
      <c r="J8" s="1" t="s">
        <v>32</v>
      </c>
      <c r="K8" s="1" t="s">
        <v>33</v>
      </c>
      <c r="L8" s="10" t="s">
        <v>55</v>
      </c>
      <c r="N8" s="83" t="s">
        <v>55</v>
      </c>
      <c r="O8" s="84" t="s">
        <v>63</v>
      </c>
      <c r="P8" s="85" t="s">
        <v>64</v>
      </c>
      <c r="Q8" s="86"/>
      <c r="T8" s="89" t="s">
        <v>65</v>
      </c>
      <c r="U8" s="94">
        <v>11.384</v>
      </c>
    </row>
    <row r="9" spans="1:21" s="1" customFormat="1" ht="32.25" customHeight="1" x14ac:dyDescent="0.25">
      <c r="A9" s="67" t="s">
        <v>16</v>
      </c>
      <c r="B9" s="66">
        <v>0.2</v>
      </c>
      <c r="D9" s="3"/>
      <c r="E9" s="3"/>
      <c r="F9" s="3"/>
      <c r="G9" s="3"/>
      <c r="H9" s="3"/>
      <c r="I9" s="15" t="s">
        <v>54</v>
      </c>
      <c r="J9" s="1" t="s">
        <v>32</v>
      </c>
      <c r="K9" s="1" t="s">
        <v>33</v>
      </c>
      <c r="L9" s="10" t="s">
        <v>55</v>
      </c>
      <c r="N9" s="83" t="s">
        <v>29</v>
      </c>
      <c r="O9" s="1" t="s">
        <v>65</v>
      </c>
      <c r="P9" s="1" t="s">
        <v>66</v>
      </c>
      <c r="Q9" s="75"/>
      <c r="T9" s="1" t="s">
        <v>67</v>
      </c>
      <c r="U9" s="49">
        <v>0.14860000000000001</v>
      </c>
    </row>
    <row r="10" spans="1:21" s="1" customFormat="1" ht="32.25" customHeight="1" x14ac:dyDescent="0.25">
      <c r="A10" s="67" t="s">
        <v>17</v>
      </c>
      <c r="B10" s="66">
        <v>0.35</v>
      </c>
      <c r="D10" s="3"/>
      <c r="E10" s="3"/>
      <c r="F10" s="3"/>
      <c r="G10" s="3"/>
      <c r="H10" s="3"/>
      <c r="I10" s="16" t="s">
        <v>37</v>
      </c>
      <c r="J10" s="1" t="s">
        <v>34</v>
      </c>
      <c r="K10" s="1" t="s">
        <v>35</v>
      </c>
      <c r="L10" s="10" t="s">
        <v>36</v>
      </c>
      <c r="N10" s="83" t="s">
        <v>35</v>
      </c>
      <c r="O10" s="1" t="s">
        <v>67</v>
      </c>
      <c r="P10" s="1" t="s">
        <v>68</v>
      </c>
      <c r="Q10" s="75"/>
      <c r="T10" s="92" t="s">
        <v>69</v>
      </c>
      <c r="U10" s="90">
        <v>6.1699999999999998E-2</v>
      </c>
    </row>
    <row r="11" spans="1:21" s="1" customFormat="1" ht="42.75" customHeight="1" x14ac:dyDescent="0.25">
      <c r="A11" s="67" t="s">
        <v>18</v>
      </c>
      <c r="B11" s="66">
        <v>0.15</v>
      </c>
      <c r="D11" s="3"/>
      <c r="E11" s="3"/>
      <c r="F11" s="3"/>
      <c r="G11" s="3"/>
      <c r="H11" s="3"/>
      <c r="I11" s="15" t="s">
        <v>38</v>
      </c>
      <c r="J11" s="1" t="s">
        <v>36</v>
      </c>
      <c r="K11" s="1" t="s">
        <v>35</v>
      </c>
      <c r="L11" s="10" t="s">
        <v>55</v>
      </c>
      <c r="N11" s="83" t="s">
        <v>34</v>
      </c>
      <c r="O11" s="3" t="s">
        <v>69</v>
      </c>
      <c r="P11" s="3" t="s">
        <v>70</v>
      </c>
      <c r="Q11" s="75"/>
      <c r="T11" s="89" t="s">
        <v>71</v>
      </c>
      <c r="U11" s="65">
        <v>0.25</v>
      </c>
    </row>
    <row r="12" spans="1:21" s="1" customFormat="1" ht="32.25" customHeight="1" x14ac:dyDescent="0.25">
      <c r="A12" s="68" t="s">
        <v>19</v>
      </c>
      <c r="B12" s="69">
        <v>0.25</v>
      </c>
      <c r="D12" s="3"/>
      <c r="E12" s="3"/>
      <c r="F12" s="3"/>
      <c r="G12" s="3"/>
      <c r="H12" s="3"/>
      <c r="I12" s="15" t="s">
        <v>39</v>
      </c>
      <c r="J12" s="1" t="s">
        <v>36</v>
      </c>
      <c r="K12" s="1" t="s">
        <v>55</v>
      </c>
      <c r="L12" s="10" t="s">
        <v>33</v>
      </c>
      <c r="N12" s="83" t="s">
        <v>56</v>
      </c>
      <c r="O12" s="1" t="s">
        <v>71</v>
      </c>
      <c r="Q12" s="75"/>
      <c r="T12" s="92" t="s">
        <v>72</v>
      </c>
      <c r="U12" s="93">
        <v>0.1075</v>
      </c>
    </row>
    <row r="13" spans="1:21" ht="29.25" customHeight="1" x14ac:dyDescent="0.25">
      <c r="I13" s="15" t="s">
        <v>40</v>
      </c>
      <c r="J13" s="1" t="s">
        <v>36</v>
      </c>
      <c r="K13" s="1" t="s">
        <v>55</v>
      </c>
      <c r="L13" s="10" t="s">
        <v>33</v>
      </c>
      <c r="N13" s="87" t="s">
        <v>31</v>
      </c>
      <c r="O13" s="88" t="s">
        <v>72</v>
      </c>
      <c r="P13" s="88" t="s">
        <v>73</v>
      </c>
      <c r="Q13" s="45"/>
      <c r="T13" s="83" t="s">
        <v>62</v>
      </c>
      <c r="U13" s="90">
        <v>0.1396</v>
      </c>
    </row>
    <row r="14" spans="1:21" ht="26.25" customHeight="1" thickBot="1" x14ac:dyDescent="0.3">
      <c r="I14" s="15" t="s">
        <v>41</v>
      </c>
      <c r="J14" s="1" t="s">
        <v>36</v>
      </c>
      <c r="K14" s="1" t="s">
        <v>55</v>
      </c>
      <c r="L14" s="10" t="s">
        <v>33</v>
      </c>
      <c r="N14" s="2"/>
      <c r="T14" s="89" t="s">
        <v>59</v>
      </c>
      <c r="U14" s="90">
        <v>3.9E-2</v>
      </c>
    </row>
    <row r="15" spans="1:21" ht="30.75" customHeight="1" x14ac:dyDescent="0.25">
      <c r="A15" s="166" t="s">
        <v>113</v>
      </c>
      <c r="B15" s="167"/>
      <c r="I15" s="14" t="s">
        <v>42</v>
      </c>
      <c r="J15" s="1" t="s">
        <v>55</v>
      </c>
      <c r="K15" s="1" t="s">
        <v>36</v>
      </c>
      <c r="L15" s="11" t="s">
        <v>34</v>
      </c>
      <c r="N15" s="2"/>
      <c r="T15" s="83" t="s">
        <v>64</v>
      </c>
      <c r="U15" s="90">
        <v>4.4999999999999998E-2</v>
      </c>
    </row>
    <row r="16" spans="1:21" ht="30.75" customHeight="1" x14ac:dyDescent="0.25">
      <c r="A16" s="62" t="s">
        <v>109</v>
      </c>
      <c r="B16" s="44">
        <v>2</v>
      </c>
      <c r="I16" s="15" t="s">
        <v>43</v>
      </c>
      <c r="J16" s="2" t="s">
        <v>55</v>
      </c>
      <c r="K16" t="s">
        <v>36</v>
      </c>
      <c r="L16" s="11" t="s">
        <v>33</v>
      </c>
      <c r="N16" s="2"/>
      <c r="T16" s="89" t="s">
        <v>66</v>
      </c>
      <c r="U16" s="94">
        <v>11.384</v>
      </c>
    </row>
    <row r="17" spans="1:25" ht="30.75" customHeight="1" x14ac:dyDescent="0.25">
      <c r="A17" s="62" t="s">
        <v>110</v>
      </c>
      <c r="B17" s="44">
        <v>4</v>
      </c>
      <c r="I17" s="15" t="s">
        <v>44</v>
      </c>
      <c r="J17" s="2" t="s">
        <v>55</v>
      </c>
      <c r="K17" t="s">
        <v>33</v>
      </c>
      <c r="L17" s="11" t="s">
        <v>36</v>
      </c>
      <c r="T17" s="89" t="s">
        <v>68</v>
      </c>
      <c r="U17" s="90">
        <v>7.22E-2</v>
      </c>
    </row>
    <row r="18" spans="1:25" ht="30.75" customHeight="1" x14ac:dyDescent="0.25">
      <c r="A18" s="62" t="s">
        <v>111</v>
      </c>
      <c r="B18" s="44">
        <v>6</v>
      </c>
      <c r="I18" s="15" t="s">
        <v>45</v>
      </c>
      <c r="J18" s="2" t="s">
        <v>55</v>
      </c>
      <c r="K18" t="s">
        <v>33</v>
      </c>
      <c r="L18" s="11" t="s">
        <v>36</v>
      </c>
      <c r="T18" s="95" t="s">
        <v>70</v>
      </c>
      <c r="U18" s="96">
        <v>6.1699999999999998E-2</v>
      </c>
    </row>
    <row r="19" spans="1:25" ht="30.75" customHeight="1" thickBot="1" x14ac:dyDescent="0.3">
      <c r="A19" s="62" t="s">
        <v>112</v>
      </c>
      <c r="B19" s="44">
        <v>7</v>
      </c>
      <c r="I19" s="17" t="s">
        <v>46</v>
      </c>
      <c r="J19" s="20" t="s">
        <v>55</v>
      </c>
      <c r="K19" s="8" t="s">
        <v>33</v>
      </c>
      <c r="L19" s="12" t="s">
        <v>32</v>
      </c>
      <c r="T19" s="39" t="s">
        <v>61</v>
      </c>
      <c r="U19" s="48">
        <v>3.6299999999999999E-2</v>
      </c>
    </row>
    <row r="20" spans="1:25" ht="33.75" customHeight="1" x14ac:dyDescent="0.25">
      <c r="A20" s="63" t="s">
        <v>84</v>
      </c>
      <c r="B20" s="45">
        <v>8</v>
      </c>
      <c r="T20" s="40" t="s">
        <v>73</v>
      </c>
      <c r="U20" s="49">
        <v>0.1075</v>
      </c>
    </row>
    <row r="21" spans="1:25" ht="33" customHeight="1" x14ac:dyDescent="0.25">
      <c r="T21" s="39" t="s">
        <v>57</v>
      </c>
      <c r="U21" s="48">
        <v>0.1431</v>
      </c>
    </row>
    <row r="24" spans="1:25" ht="16.5" x14ac:dyDescent="0.3">
      <c r="Y24" s="41" t="s">
        <v>108</v>
      </c>
    </row>
  </sheetData>
  <sheetProtection algorithmName="SHA-512" hashValue="mi11r2cS0KbOf1eNdG1s0wNZzx/J8nGs7b8LxQ3FdVpYDik+oJV8ipKvsZRttddS243V1QCs2uyDWooTeMM73w==" saltValue="jMtcNObiAnYqudiRXZOBpw==" spinCount="100000" sheet="1" objects="1" scenarios="1" selectLockedCells="1"/>
  <mergeCells count="2">
    <mergeCell ref="A3:B3"/>
    <mergeCell ref="A15:B15"/>
  </mergeCells>
  <dataValidations count="1">
    <dataValidation type="list" allowBlank="1" showInputMessage="1" showErrorMessage="1" sqref="L5:M5" xr:uid="{B4450B1A-5322-4A4E-A9DD-D9FF29C5FBF9}">
      <formula1>"1 a 2 anos (curto prazo), 2 - 4 anos (curto-médio prazo), 4 a 6 anos (médio/longo prazo), 6 até 7 anos (médio prazo) , Mais de 7 anos (longo prazo)"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Aplicação</vt:lpstr>
      <vt:lpstr>Apoio</vt:lpstr>
      <vt:lpstr>Anos_intervalo</vt:lpstr>
      <vt:lpstr>Anos_investidos</vt:lpstr>
      <vt:lpstr>Configuracao_familiar</vt:lpstr>
      <vt:lpstr>Investimentos</vt:lpstr>
      <vt:lpstr>Meta_pessoal</vt:lpstr>
      <vt:lpstr>Perfil_de_investimento</vt:lpstr>
      <vt:lpstr>Taxa_juros_retorno</vt:lpstr>
      <vt:lpstr>Tipo_investimnto</vt:lpstr>
      <vt:lpstr>Tipos_investimentos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Azullaudo Papelaria</dc:creator>
  <cp:lastModifiedBy>Azullaudo Papelaria</cp:lastModifiedBy>
  <dcterms:created xsi:type="dcterms:W3CDTF">2025-05-27T00:51:25Z</dcterms:created>
  <dcterms:modified xsi:type="dcterms:W3CDTF">2025-05-28T15:44:52Z</dcterms:modified>
</cp:coreProperties>
</file>