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FabricModding\Spectrum\raw\"/>
    </mc:Choice>
  </mc:AlternateContent>
  <xr:revisionPtr revIDLastSave="0" documentId="13_ncr:1_{31DD15AE-2389-4AE5-815E-EAC746E5D11D}" xr6:coauthVersionLast="47" xr6:coauthVersionMax="47" xr10:uidLastSave="{00000000-0000-0000-0000-000000000000}"/>
  <bookViews>
    <workbookView xWindow="25110" yWindow="0" windowWidth="26490" windowHeight="21000" activeTab="1" xr2:uid="{741EC0C8-7459-47EF-96B2-A8D7740659E4}"/>
  </bookViews>
  <sheets>
    <sheet name="Infused Beverages" sheetId="1" r:id="rId1"/>
    <sheet name="Suspicious Bre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D3" i="2"/>
  <c r="C22" i="1"/>
  <c r="D22" i="1" s="1"/>
  <c r="E22" i="1" s="1"/>
  <c r="F22" i="1" s="1"/>
  <c r="G22" i="1" s="1"/>
  <c r="H22" i="1" s="1"/>
  <c r="I22" i="1" s="1"/>
  <c r="C23" i="1"/>
  <c r="D23" i="1" s="1"/>
  <c r="E23" i="1" s="1"/>
  <c r="F23" i="1" s="1"/>
  <c r="G23" i="1" s="1"/>
  <c r="H23" i="1" s="1"/>
  <c r="I23" i="1" s="1"/>
  <c r="C24" i="1"/>
  <c r="D24" i="1" s="1"/>
  <c r="E24" i="1" s="1"/>
  <c r="F24" i="1" s="1"/>
  <c r="G24" i="1" s="1"/>
  <c r="H24" i="1" s="1"/>
  <c r="I24" i="1" s="1"/>
  <c r="C25" i="1"/>
  <c r="D25" i="1" s="1"/>
  <c r="E25" i="1" s="1"/>
  <c r="F25" i="1" s="1"/>
  <c r="G25" i="1" s="1"/>
  <c r="H25" i="1" s="1"/>
  <c r="I25" i="1" s="1"/>
  <c r="C26" i="1"/>
  <c r="D26" i="1" s="1"/>
  <c r="E26" i="1" s="1"/>
  <c r="F26" i="1" s="1"/>
  <c r="G26" i="1" s="1"/>
  <c r="H26" i="1" s="1"/>
  <c r="I26" i="1" s="1"/>
  <c r="C27" i="1"/>
  <c r="D27" i="1" s="1"/>
  <c r="E27" i="1" s="1"/>
  <c r="F27" i="1" s="1"/>
  <c r="G27" i="1" s="1"/>
  <c r="H27" i="1" s="1"/>
  <c r="I27" i="1" s="1"/>
  <c r="C28" i="1"/>
  <c r="D28" i="1" s="1"/>
  <c r="E28" i="1" s="1"/>
  <c r="F28" i="1" s="1"/>
  <c r="G28" i="1" s="1"/>
  <c r="H28" i="1" s="1"/>
  <c r="I28" i="1" s="1"/>
  <c r="C29" i="1"/>
  <c r="D29" i="1" s="1"/>
  <c r="E29" i="1" s="1"/>
  <c r="F29" i="1" s="1"/>
  <c r="G29" i="1" s="1"/>
  <c r="H29" i="1" s="1"/>
  <c r="I29" i="1" s="1"/>
  <c r="C30" i="1"/>
  <c r="D30" i="1" s="1"/>
  <c r="E30" i="1" s="1"/>
  <c r="F30" i="1" s="1"/>
  <c r="G30" i="1" s="1"/>
  <c r="H30" i="1" s="1"/>
  <c r="I30" i="1" s="1"/>
  <c r="C31" i="1"/>
  <c r="D31" i="1" s="1"/>
  <c r="E31" i="1" s="1"/>
  <c r="F31" i="1" s="1"/>
  <c r="G31" i="1" s="1"/>
  <c r="H31" i="1" s="1"/>
  <c r="I31" i="1" s="1"/>
  <c r="C32" i="1"/>
  <c r="D32" i="1" s="1"/>
  <c r="E32" i="1" s="1"/>
  <c r="F32" i="1" s="1"/>
  <c r="G32" i="1" s="1"/>
  <c r="H32" i="1" s="1"/>
  <c r="I32" i="1" s="1"/>
  <c r="C33" i="1"/>
  <c r="D33" i="1" s="1"/>
  <c r="E33" i="1" s="1"/>
  <c r="F33" i="1" s="1"/>
  <c r="G33" i="1" s="1"/>
  <c r="H33" i="1" s="1"/>
  <c r="I33" i="1" s="1"/>
  <c r="C34" i="1"/>
  <c r="D34" i="1" s="1"/>
  <c r="E34" i="1" s="1"/>
  <c r="F34" i="1" s="1"/>
  <c r="G34" i="1" s="1"/>
  <c r="H34" i="1" s="1"/>
  <c r="I34" i="1" s="1"/>
  <c r="C35" i="1"/>
  <c r="D35" i="1" s="1"/>
  <c r="E35" i="1" s="1"/>
  <c r="F35" i="1" s="1"/>
  <c r="G35" i="1" s="1"/>
  <c r="H35" i="1" s="1"/>
  <c r="I35" i="1" s="1"/>
  <c r="C36" i="1"/>
  <c r="D36" i="1" s="1"/>
  <c r="E36" i="1" s="1"/>
  <c r="F36" i="1" s="1"/>
  <c r="G36" i="1" s="1"/>
  <c r="H36" i="1" s="1"/>
  <c r="I36" i="1" s="1"/>
  <c r="C37" i="1"/>
  <c r="D37" i="1" s="1"/>
  <c r="E37" i="1" s="1"/>
  <c r="F37" i="1" s="1"/>
  <c r="G37" i="1" s="1"/>
  <c r="H37" i="1" s="1"/>
  <c r="I37" i="1" s="1"/>
  <c r="C38" i="1"/>
  <c r="D38" i="1" s="1"/>
  <c r="E38" i="1" s="1"/>
  <c r="F38" i="1" s="1"/>
  <c r="G38" i="1" s="1"/>
  <c r="H38" i="1" s="1"/>
  <c r="I38" i="1" s="1"/>
  <c r="C39" i="1"/>
  <c r="D39" i="1" s="1"/>
  <c r="E39" i="1" s="1"/>
  <c r="F39" i="1" s="1"/>
  <c r="G39" i="1" s="1"/>
  <c r="H39" i="1" s="1"/>
  <c r="I39" i="1" s="1"/>
  <c r="C12" i="1"/>
  <c r="D12" i="1"/>
  <c r="E12" i="1"/>
  <c r="F12" i="1"/>
  <c r="G12" i="1"/>
  <c r="H12" i="1"/>
  <c r="I12" i="1"/>
  <c r="J12" i="1"/>
  <c r="K12" i="1"/>
  <c r="L12" i="1"/>
  <c r="M12" i="1"/>
  <c r="C13" i="1"/>
  <c r="C15" i="1" s="1"/>
  <c r="D13" i="1"/>
  <c r="D15" i="1" s="1"/>
  <c r="E13" i="1"/>
  <c r="E15" i="1" s="1"/>
  <c r="F13" i="1"/>
  <c r="G13" i="1"/>
  <c r="H13" i="1"/>
  <c r="H15" i="1" s="1"/>
  <c r="I13" i="1"/>
  <c r="J13" i="1"/>
  <c r="J15" i="1" s="1"/>
  <c r="K13" i="1"/>
  <c r="K15" i="1" s="1"/>
  <c r="L13" i="1"/>
  <c r="L15" i="1" s="1"/>
  <c r="M13" i="1"/>
  <c r="M15" i="1" s="1"/>
  <c r="B13" i="1"/>
  <c r="B15" i="1" s="1"/>
  <c r="B12" i="1"/>
  <c r="D14" i="2" l="1"/>
  <c r="D11" i="2"/>
  <c r="D10" i="2"/>
  <c r="D7" i="2"/>
  <c r="D5" i="2"/>
  <c r="D6" i="2"/>
  <c r="D8" i="2"/>
  <c r="D9" i="2"/>
  <c r="D12" i="2"/>
  <c r="D13" i="2"/>
  <c r="E14" i="1"/>
  <c r="C14" i="1"/>
  <c r="I14" i="1"/>
  <c r="F14" i="1"/>
  <c r="G14" i="1"/>
  <c r="M14" i="1"/>
  <c r="K14" i="1"/>
  <c r="L14" i="1"/>
  <c r="J14" i="1"/>
  <c r="D14" i="1"/>
  <c r="F15" i="1"/>
  <c r="I15" i="1"/>
  <c r="H14" i="1"/>
  <c r="G15" i="1"/>
  <c r="B14" i="1"/>
</calcChain>
</file>

<file path=xl/sharedStrings.xml><?xml version="1.0" encoding="utf-8"?>
<sst xmlns="http://schemas.openxmlformats.org/spreadsheetml/2006/main" count="253" uniqueCount="152">
  <si>
    <t>thickness</t>
  </si>
  <si>
    <t>used ingredient #</t>
  </si>
  <si>
    <t>alc %</t>
  </si>
  <si>
    <t>recipe ingredient #</t>
  </si>
  <si>
    <t>fermentation mod</t>
  </si>
  <si>
    <t>hours fermented</t>
  </si>
  <si>
    <t>effect duration modifier</t>
  </si>
  <si>
    <t>Recipe Properties:</t>
  </si>
  <si>
    <t>Player Choices:</t>
  </si>
  <si>
    <t>Resulting Item Properties:</t>
  </si>
  <si>
    <t>days aged (ingame days)</t>
  </si>
  <si>
    <t>biome downfall</t>
  </si>
  <si>
    <t>this is noted in the resulting items tooltip</t>
  </si>
  <si>
    <t>higher fermentation time &amp; thickness result in higher alc %, heavily influenced by the fermentation mod</t>
  </si>
  <si>
    <t>a thickness != 1 modifies the durations of the resulting status effects. Thickness &gt; 1 shortens the duration (to balance higher alc %)</t>
  </si>
  <si>
    <t>total ingredient count of that recipe</t>
  </si>
  <si>
    <t>how fast alc % should increase. The smaller the number, the faster the increase</t>
  </si>
  <si>
    <t>The downfall value of the biome the barrel stands in (from 0 to 1). Plains have a downfall of 0.4</t>
  </si>
  <si>
    <t>The real life hours the player had the barrel sealed before tapping</t>
  </si>
  <si>
    <t>The total amount of ingredients put into the barrel. Has to be &gt;= "recipe ingredient #"</t>
  </si>
  <si>
    <t>player has the choice to add more input items than required in the recipe. More items than required results in a thickness &gt; 1</t>
  </si>
  <si>
    <t>Beer</t>
  </si>
  <si>
    <t>High %</t>
  </si>
  <si>
    <t>Beverage Type</t>
  </si>
  <si>
    <t>4 days</t>
  </si>
  <si>
    <t>2 weeks</t>
  </si>
  <si>
    <t>Downfall:</t>
  </si>
  <si>
    <t>Thickness:</t>
  </si>
  <si>
    <t>1/2 day</t>
  </si>
  <si>
    <t>1 day</t>
  </si>
  <si>
    <t>2 days</t>
  </si>
  <si>
    <t>3 days</t>
  </si>
  <si>
    <t>72</t>
  </si>
  <si>
    <t>beer, ale, lager, porter</t>
  </si>
  <si>
    <t>malt_beer</t>
  </si>
  <si>
    <t>Cider</t>
  </si>
  <si>
    <t>apple_cider</t>
  </si>
  <si>
    <t>apple_cider, berry_cider, glow_berry_cider</t>
  </si>
  <si>
    <t>Liquor / Creme Liquor</t>
  </si>
  <si>
    <t>Golden Apple Cider</t>
  </si>
  <si>
    <t>Enchanted Apple Cider</t>
  </si>
  <si>
    <t>Moonshine</t>
  </si>
  <si>
    <t>Reprise</t>
  </si>
  <si>
    <t>Entries:</t>
  </si>
  <si>
    <t>"well known" fermentation mods</t>
  </si>
  <si>
    <t>Ferm.Mod</t>
  </si>
  <si>
    <t>Min Time (h)</t>
  </si>
  <si>
    <t>Jade Wine</t>
  </si>
  <si>
    <t>Suspicious Brew</t>
  </si>
  <si>
    <t>(nectar multiplies days by 1.5 and dampens negative effects)</t>
  </si>
  <si>
    <t>berry_liquor, glow_berry_liquor, advocaat, mint_cream, hare_bane_creme, incubus_cream, mead, artemisa</t>
  </si>
  <si>
    <t>Non Alcoholic</t>
  </si>
  <si>
    <t>beer</t>
  </si>
  <si>
    <t>ale</t>
  </si>
  <si>
    <t>lager</t>
  </si>
  <si>
    <t>porter</t>
  </si>
  <si>
    <t>berry_cider</t>
  </si>
  <si>
    <t>glow_berry_cider</t>
  </si>
  <si>
    <t>berry_liquor</t>
  </si>
  <si>
    <t>glow_berry_liquor</t>
  </si>
  <si>
    <t>advocaat</t>
  </si>
  <si>
    <t>mint_cream</t>
  </si>
  <si>
    <t>hare_bane_creme</t>
  </si>
  <si>
    <t>incubus_cream</t>
  </si>
  <si>
    <t>mead</t>
  </si>
  <si>
    <t>artemisa</t>
  </si>
  <si>
    <t>gin</t>
  </si>
  <si>
    <t>rum</t>
  </si>
  <si>
    <t>tequilla</t>
  </si>
  <si>
    <t>vodka</t>
  </si>
  <si>
    <t>mint_schnapps</t>
  </si>
  <si>
    <t>rabbit_poison</t>
  </si>
  <si>
    <t>damassine</t>
  </si>
  <si>
    <t>golden_apple_cider</t>
  </si>
  <si>
    <t>enchanted_apple_cider</t>
  </si>
  <si>
    <t>moonshine</t>
  </si>
  <si>
    <t>nourishing</t>
  </si>
  <si>
    <t>saturation</t>
  </si>
  <si>
    <t>nausea</t>
  </si>
  <si>
    <t>slowness</t>
  </si>
  <si>
    <t>health_boost</t>
  </si>
  <si>
    <t>blindness</t>
  </si>
  <si>
    <t>haste</t>
  </si>
  <si>
    <t>regeneration</t>
  </si>
  <si>
    <t>resistance</t>
  </si>
  <si>
    <t>wheat, sweet_berries, sugar_cane</t>
  </si>
  <si>
    <t>wheat</t>
  </si>
  <si>
    <t>wheat, honey_bottle</t>
  </si>
  <si>
    <t>wheat, wheat_seeds, beetroot</t>
  </si>
  <si>
    <t>wheat, sugar</t>
  </si>
  <si>
    <t>speed</t>
  </si>
  <si>
    <t>strength</t>
  </si>
  <si>
    <t>swiftness</t>
  </si>
  <si>
    <t>glowing</t>
  </si>
  <si>
    <t>apple</t>
  </si>
  <si>
    <t>sweet_berries</t>
  </si>
  <si>
    <t>glow_berries</t>
  </si>
  <si>
    <t>sweet_berries, sugar</t>
  </si>
  <si>
    <t>glow_berries, sugar</t>
  </si>
  <si>
    <t>potato, mermaids_gem, four_leaf_clover, sugar, snowball</t>
  </si>
  <si>
    <t>carrow, sugar</t>
  </si>
  <si>
    <t>another_roll</t>
  </si>
  <si>
    <t>luck</t>
  </si>
  <si>
    <t>jump_boost</t>
  </si>
  <si>
    <t>honey_bottle</t>
  </si>
  <si>
    <t>fire_resistance</t>
  </si>
  <si>
    <t>grass, fern, sugar</t>
  </si>
  <si>
    <t>poison</t>
  </si>
  <si>
    <t>blazing</t>
  </si>
  <si>
    <t>crimson_fungus, weeping_vines, clotted_cream</t>
  </si>
  <si>
    <t>amaranth_bushel</t>
  </si>
  <si>
    <t>sugar_cane</t>
  </si>
  <si>
    <t>absorption</t>
  </si>
  <si>
    <t>cactus</t>
  </si>
  <si>
    <t>potato</t>
  </si>
  <si>
    <t>12x</t>
  </si>
  <si>
    <t>8x</t>
  </si>
  <si>
    <t>6x / 4x</t>
  </si>
  <si>
    <t>potato, mermaids_gem, clover, snowball</t>
  </si>
  <si>
    <t>oof</t>
  </si>
  <si>
    <t>beetroot, clotted_cream</t>
  </si>
  <si>
    <t>weakness</t>
  </si>
  <si>
    <t>glow_berries, moonstone_powder, stardust, paletur_fragments</t>
  </si>
  <si>
    <t>invisibility</t>
  </si>
  <si>
    <t>lightweight</t>
  </si>
  <si>
    <t>golden_apple</t>
  </si>
  <si>
    <t>enchanted_golden_apple</t>
  </si>
  <si>
    <t>apple_liquor</t>
  </si>
  <si>
    <t>apples, sugar</t>
  </si>
  <si>
    <t>millenia_disease</t>
  </si>
  <si>
    <t>vulnerability</t>
  </si>
  <si>
    <t>stiffness</t>
  </si>
  <si>
    <t>wheat, clotted_cream, egg</t>
  </si>
  <si>
    <t>high thickness</t>
  </si>
  <si>
    <t>high %</t>
  </si>
  <si>
    <t>default</t>
  </si>
  <si>
    <t>gin, rum, tequilla, vodka, mint_schnapps, damassine</t>
  </si>
  <si>
    <t>Rabbit Poison</t>
  </si>
  <si>
    <t>1 RL day = 72 MC days</t>
  </si>
  <si>
    <t>216</t>
  </si>
  <si>
    <t>144</t>
  </si>
  <si>
    <t>32</t>
  </si>
  <si>
    <t>288</t>
  </si>
  <si>
    <t>1008</t>
  </si>
  <si>
    <t>2160</t>
  </si>
  <si>
    <t>30 days</t>
  </si>
  <si>
    <t>8x rice</t>
  </si>
  <si>
    <t>sake</t>
  </si>
  <si>
    <t>Alc %</t>
  </si>
  <si>
    <t>Duration (ticks)</t>
  </si>
  <si>
    <t>Duration (min)</t>
  </si>
  <si>
    <t>Flower Effect Duration (ticks):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</si>
</sst>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9C57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0">
    <xf numFmtId="0" fontId="0" fillId="0" borderId="0" xfId="0"/>
    <xf numFmtId="0" fontId="0" fillId="0" borderId="2" xfId="0" applyBorder="1"/>
    <xf numFmtId="0" fontId="3" fillId="0" borderId="0" xfId="0" applyFont="1"/>
    <xf numFmtId="0" fontId="0" fillId="0" borderId="0" xfId="0" applyBorder="1"/>
    <xf numFmtId="0" fontId="0" fillId="0" borderId="0" xfId="0" applyFill="1" applyBorder="1"/>
    <xf numFmtId="0" fontId="2" fillId="0" borderId="0" xfId="2" applyFill="1" applyBorder="1"/>
    <xf numFmtId="0" fontId="4" fillId="0" borderId="0" xfId="0" applyFont="1"/>
    <xf numFmtId="0" fontId="4" fillId="0" borderId="0" xfId="0" applyFont="1" applyFill="1" applyBorder="1"/>
    <xf numFmtId="0" fontId="0" fillId="3" borderId="1" xfId="0" applyFill="1" applyBorder="1"/>
    <xf numFmtId="0" fontId="3" fillId="3" borderId="3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4" xfId="0" applyFill="1" applyBorder="1"/>
    <xf numFmtId="0" fontId="0" fillId="8" borderId="5" xfId="0" applyFill="1" applyBorder="1"/>
    <xf numFmtId="0" fontId="2" fillId="8" borderId="0" xfId="2" applyFill="1" applyBorder="1"/>
    <xf numFmtId="0" fontId="2" fillId="8" borderId="6" xfId="2" applyFill="1" applyBorder="1"/>
    <xf numFmtId="164" fontId="0" fillId="8" borderId="0" xfId="1" applyNumberFormat="1" applyFont="1" applyFill="1" applyBorder="1"/>
    <xf numFmtId="164" fontId="0" fillId="8" borderId="6" xfId="1" applyNumberFormat="1" applyFont="1" applyFill="1" applyBorder="1"/>
    <xf numFmtId="0" fontId="2" fillId="8" borderId="7" xfId="2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6" borderId="0" xfId="2" applyFont="1" applyFill="1" applyBorder="1"/>
    <xf numFmtId="0" fontId="3" fillId="6" borderId="6" xfId="2" applyFont="1" applyFill="1" applyBorder="1"/>
    <xf numFmtId="0" fontId="3" fillId="6" borderId="7" xfId="2" applyFont="1" applyFill="1" applyBorder="1"/>
    <xf numFmtId="0" fontId="3" fillId="6" borderId="8" xfId="2" applyFont="1" applyFill="1" applyBorder="1"/>
    <xf numFmtId="0" fontId="0" fillId="4" borderId="9" xfId="0" applyFill="1" applyBorder="1"/>
    <xf numFmtId="0" fontId="3" fillId="4" borderId="10" xfId="2" applyFont="1" applyFill="1" applyBorder="1"/>
    <xf numFmtId="0" fontId="3" fillId="6" borderId="11" xfId="0" applyFont="1" applyFill="1" applyBorder="1"/>
    <xf numFmtId="0" fontId="3" fillId="6" borderId="12" xfId="2" applyFont="1" applyFill="1" applyBorder="1"/>
    <xf numFmtId="0" fontId="3" fillId="6" borderId="13" xfId="2" applyFont="1" applyFill="1" applyBorder="1"/>
    <xf numFmtId="0" fontId="0" fillId="8" borderId="11" xfId="0" applyFill="1" applyBorder="1"/>
    <xf numFmtId="0" fontId="2" fillId="8" borderId="12" xfId="2" applyFill="1" applyBorder="1"/>
    <xf numFmtId="164" fontId="0" fillId="8" borderId="12" xfId="1" applyNumberFormat="1" applyFont="1" applyFill="1" applyBorder="1"/>
    <xf numFmtId="0" fontId="0" fillId="0" borderId="1" xfId="0" applyBorder="1"/>
    <xf numFmtId="0" fontId="0" fillId="0" borderId="6" xfId="0" applyBorder="1"/>
    <xf numFmtId="0" fontId="0" fillId="0" borderId="2" xfId="0" applyFill="1" applyBorder="1"/>
    <xf numFmtId="9" fontId="0" fillId="0" borderId="0" xfId="1" applyFont="1" applyBorder="1"/>
    <xf numFmtId="9" fontId="0" fillId="0" borderId="6" xfId="1" applyFont="1" applyBorder="1"/>
    <xf numFmtId="0" fontId="0" fillId="0" borderId="3" xfId="0" applyBorder="1"/>
    <xf numFmtId="0" fontId="0" fillId="9" borderId="16" xfId="0" applyFont="1" applyFill="1" applyBorder="1"/>
    <xf numFmtId="0" fontId="0" fillId="9" borderId="17" xfId="0" applyFont="1" applyFill="1" applyBorder="1"/>
    <xf numFmtId="0" fontId="0" fillId="10" borderId="14" xfId="0" applyFont="1" applyFill="1" applyBorder="1"/>
    <xf numFmtId="0" fontId="0" fillId="9" borderId="18" xfId="0" applyFont="1" applyFill="1" applyBorder="1"/>
    <xf numFmtId="0" fontId="0" fillId="9" borderId="19" xfId="0" applyFont="1" applyFill="1" applyBorder="1"/>
    <xf numFmtId="0" fontId="0" fillId="9" borderId="20" xfId="0" applyFont="1" applyFill="1" applyBorder="1"/>
    <xf numFmtId="0" fontId="4" fillId="9" borderId="15" xfId="0" applyFont="1" applyFill="1" applyBorder="1"/>
    <xf numFmtId="9" fontId="0" fillId="0" borderId="7" xfId="1" applyFont="1" applyBorder="1"/>
    <xf numFmtId="9" fontId="0" fillId="0" borderId="8" xfId="1" applyFont="1" applyBorder="1"/>
    <xf numFmtId="9" fontId="0" fillId="0" borderId="4" xfId="1" applyFont="1" applyBorder="1"/>
    <xf numFmtId="9" fontId="0" fillId="0" borderId="5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5" fillId="0" borderId="0" xfId="0" applyFont="1"/>
    <xf numFmtId="9" fontId="0" fillId="0" borderId="0" xfId="1" applyFont="1"/>
    <xf numFmtId="0" fontId="0" fillId="11" borderId="8" xfId="0" applyFill="1" applyBorder="1"/>
    <xf numFmtId="0" fontId="4" fillId="5" borderId="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5" borderId="7" xfId="0" applyFill="1" applyBorder="1"/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2" fontId="0" fillId="12" borderId="0" xfId="0" applyNumberFormat="1" applyFill="1" applyAlignment="1">
      <alignment horizontal="center"/>
    </xf>
  </cellXfs>
  <cellStyles count="3">
    <cellStyle name="Neutral" xfId="2" builtinId="28"/>
    <cellStyle name="Prozent" xfId="1" builtinId="5"/>
    <cellStyle name="Standard" xfId="0" builtinId="0"/>
  </cellStyles>
  <dxfs count="7"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36F747-143F-4A20-AE07-A5D51D9E199B}" name="Tabelle1" displayName="Tabelle1" ref="A20:I39" totalsRowShown="0" headerRowDxfId="6">
  <autoFilter ref="A20:I39" xr:uid="{C236F747-143F-4A20-AE07-A5D51D9E199B}"/>
  <tableColumns count="9">
    <tableColumn id="1" xr3:uid="{01EC8C57-83BE-4610-A43F-E9C497C3103A}" name="Beverage Type" dataDxfId="5"/>
    <tableColumn id="2" xr3:uid="{3AFBF746-223D-4849-8D15-6B5EBC41CD07}" name="Ferm.Mod" dataDxfId="4"/>
    <tableColumn id="3" xr3:uid="{1E074399-223F-4717-8110-138418658072}" name="32">
      <calculatedColumnFormula>IF(Tabelle1[[#This Row],[Ferm.Mod]]="","",LOG(C$20*(0.5+$F$18/2)*(0.5+$H$18/2),1+$B21)/100)</calculatedColumnFormula>
    </tableColumn>
    <tableColumn id="4" xr3:uid="{22C31000-51B9-4B7F-B422-644C6EF1B656}" name="72">
      <calculatedColumnFormula>IF(Tabelle1[[#This Row],[32]]="","",LOG(D$20*(0.5+$F$18/2)*(0.5+$H$18/2),1+$B21)/100)</calculatedColumnFormula>
    </tableColumn>
    <tableColumn id="5" xr3:uid="{8E06E958-7DE2-473E-B292-951C29C62EF1}" name="144">
      <calculatedColumnFormula>IF(Tabelle1[[#This Row],[72]]="","",LOG(E$20*(0.5+$F$18/2)*(0.5+$H$18/2),1+$B21)/100)</calculatedColumnFormula>
    </tableColumn>
    <tableColumn id="6" xr3:uid="{B74AAB8D-B30F-46F4-A6AE-682A6EAB9131}" name="216">
      <calculatedColumnFormula>IF(Tabelle1[[#This Row],[144]]="","",LOG(F$20*(0.5+$F$18/2)*(0.5+$H$18/2),1+$B21)/100)</calculatedColumnFormula>
    </tableColumn>
    <tableColumn id="7" xr3:uid="{C2DF63A0-3F23-448A-B439-244AD8443B28}" name="288">
      <calculatedColumnFormula>IF(Tabelle1[[#This Row],[216]]="","",LOG(G$20*(0.5+$F$18/2)*(0.5+$H$18/2),1+$B21)/100)</calculatedColumnFormula>
    </tableColumn>
    <tableColumn id="8" xr3:uid="{253E0318-1896-406A-A446-939D5EA3C3B1}" name="1008">
      <calculatedColumnFormula>IF(Tabelle1[[#This Row],[288]]="","",LOG(H$20*(0.5+$F$18/2)*(0.5+$H$18/2),1+$B21)/100)</calculatedColumnFormula>
    </tableColumn>
    <tableColumn id="9" xr3:uid="{1D17B4C3-392F-435C-82A2-4BFC2C15EC49}" name="2160" dataDxfId="3">
      <calculatedColumnFormula>IF(Tabelle1[[#This Row],[1008]]="","",LOG(I$20*(0.5+$F$18/2)*(0.5+$H$18/2),1+$B21)/100)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F37B44-A763-428F-8551-939499375526}" name="Tabelle2" displayName="Tabelle2" ref="B4:D14" totalsRowShown="0" tableBorderDxfId="2">
  <autoFilter ref="B4:D14" xr:uid="{0BF37B44-A763-428F-8551-939499375526}"/>
  <tableColumns count="3">
    <tableColumn id="1" xr3:uid="{08376E7B-C222-4FBA-8483-E526978CB6C8}" name="Alc %"/>
    <tableColumn id="2" xr3:uid="{6E624D1C-0B3E-46C4-A19C-0FD76E060EE6}" name="Duration (ticks)" dataDxfId="0">
      <calculatedColumnFormula>POWER($D$3,1 + B5 *0.15)</calculatedColumnFormula>
    </tableColumn>
    <tableColumn id="3" xr3:uid="{39FAC904-00AF-45C1-8287-CA356DB8CAFA}" name="Duration (min)" dataDxfId="1">
      <calculatedColumnFormula>Tabelle2[[#This Row],[Duration (ticks)]]/20/60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3BBD-CB27-4534-9864-9F1639537D70}">
  <dimension ref="A1:Y78"/>
  <sheetViews>
    <sheetView workbookViewId="0">
      <selection activeCell="C36" sqref="C36"/>
    </sheetView>
  </sheetViews>
  <sheetFormatPr baseColWidth="10" defaultRowHeight="14.25" x14ac:dyDescent="0.2"/>
  <cols>
    <col min="1" max="1" width="24.125" customWidth="1"/>
    <col min="2" max="13" width="12.5" customWidth="1"/>
    <col min="14" max="14" width="1.875" customWidth="1"/>
  </cols>
  <sheetData>
    <row r="1" spans="1:15" x14ac:dyDescent="0.2">
      <c r="A1" s="1"/>
    </row>
    <row r="2" spans="1:15" ht="15.75" thickBot="1" x14ac:dyDescent="0.3">
      <c r="A2" s="6" t="s">
        <v>7</v>
      </c>
    </row>
    <row r="3" spans="1:15" x14ac:dyDescent="0.2">
      <c r="A3" s="8" t="s">
        <v>3</v>
      </c>
      <c r="B3" s="29">
        <v>18</v>
      </c>
      <c r="D3" t="s">
        <v>15</v>
      </c>
    </row>
    <row r="4" spans="1:15" s="2" customFormat="1" ht="15" thickBot="1" x14ac:dyDescent="0.25">
      <c r="A4" s="9" t="s">
        <v>4</v>
      </c>
      <c r="B4" s="30">
        <v>2</v>
      </c>
      <c r="C4"/>
      <c r="D4" t="s">
        <v>16</v>
      </c>
      <c r="E4"/>
      <c r="F4"/>
      <c r="G4"/>
      <c r="H4"/>
      <c r="I4"/>
      <c r="J4"/>
      <c r="K4"/>
      <c r="L4"/>
      <c r="M4"/>
    </row>
    <row r="5" spans="1:15" x14ac:dyDescent="0.2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5" ht="15.75" thickBot="1" x14ac:dyDescent="0.3">
      <c r="A6" s="7" t="s">
        <v>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5" x14ac:dyDescent="0.2">
      <c r="A7" s="10" t="s">
        <v>1</v>
      </c>
      <c r="B7" s="31">
        <v>18</v>
      </c>
      <c r="C7" s="23">
        <v>18</v>
      </c>
      <c r="D7" s="23">
        <v>18</v>
      </c>
      <c r="E7" s="23">
        <v>18</v>
      </c>
      <c r="F7" s="23">
        <v>18</v>
      </c>
      <c r="G7" s="23">
        <v>18</v>
      </c>
      <c r="H7" s="23">
        <v>18</v>
      </c>
      <c r="I7" s="23">
        <v>18</v>
      </c>
      <c r="J7" s="23">
        <v>18</v>
      </c>
      <c r="K7" s="23">
        <v>18</v>
      </c>
      <c r="L7" s="23">
        <v>18</v>
      </c>
      <c r="M7" s="24">
        <v>18</v>
      </c>
      <c r="O7" t="s">
        <v>19</v>
      </c>
    </row>
    <row r="8" spans="1:15" x14ac:dyDescent="0.2">
      <c r="A8" s="11" t="s">
        <v>5</v>
      </c>
      <c r="B8" s="32">
        <v>72</v>
      </c>
      <c r="C8" s="25">
        <v>144</v>
      </c>
      <c r="D8" s="25">
        <v>196</v>
      </c>
      <c r="E8" s="25">
        <v>196</v>
      </c>
      <c r="F8" s="25">
        <v>196</v>
      </c>
      <c r="G8" s="25">
        <v>72</v>
      </c>
      <c r="H8" s="25">
        <v>72</v>
      </c>
      <c r="I8" s="25">
        <v>72</v>
      </c>
      <c r="J8" s="25">
        <v>72</v>
      </c>
      <c r="K8" s="25">
        <v>72</v>
      </c>
      <c r="L8" s="25">
        <v>72</v>
      </c>
      <c r="M8" s="26">
        <v>72</v>
      </c>
      <c r="O8" t="s">
        <v>18</v>
      </c>
    </row>
    <row r="9" spans="1:15" ht="15" thickBot="1" x14ac:dyDescent="0.25">
      <c r="A9" s="12" t="s">
        <v>11</v>
      </c>
      <c r="B9" s="33">
        <v>0.4</v>
      </c>
      <c r="C9" s="27">
        <v>0.4</v>
      </c>
      <c r="D9" s="27">
        <v>0.4</v>
      </c>
      <c r="E9" s="27">
        <v>1</v>
      </c>
      <c r="F9" s="27">
        <v>0</v>
      </c>
      <c r="G9" s="27">
        <v>0.4</v>
      </c>
      <c r="H9" s="27">
        <v>0.4</v>
      </c>
      <c r="I9" s="27">
        <v>0.4</v>
      </c>
      <c r="J9" s="27">
        <v>0.4</v>
      </c>
      <c r="K9" s="27">
        <v>0.4</v>
      </c>
      <c r="L9" s="27">
        <v>0.4</v>
      </c>
      <c r="M9" s="28">
        <v>0.4</v>
      </c>
      <c r="O9" t="s">
        <v>17</v>
      </c>
    </row>
    <row r="10" spans="1:15" x14ac:dyDescent="0.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5" ht="15.75" thickBot="1" x14ac:dyDescent="0.3">
      <c r="A11" s="7" t="s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5" x14ac:dyDescent="0.2">
      <c r="A12" s="13" t="s">
        <v>10</v>
      </c>
      <c r="B12" s="34">
        <f>B8*3</f>
        <v>216</v>
      </c>
      <c r="C12" s="16">
        <f t="shared" ref="C12:M12" si="0">C8*3</f>
        <v>432</v>
      </c>
      <c r="D12" s="16">
        <f t="shared" si="0"/>
        <v>588</v>
      </c>
      <c r="E12" s="16">
        <f t="shared" si="0"/>
        <v>588</v>
      </c>
      <c r="F12" s="16">
        <f t="shared" si="0"/>
        <v>588</v>
      </c>
      <c r="G12" s="16">
        <f t="shared" si="0"/>
        <v>216</v>
      </c>
      <c r="H12" s="16">
        <f t="shared" si="0"/>
        <v>216</v>
      </c>
      <c r="I12" s="16">
        <f t="shared" si="0"/>
        <v>216</v>
      </c>
      <c r="J12" s="16">
        <f t="shared" si="0"/>
        <v>216</v>
      </c>
      <c r="K12" s="16">
        <f t="shared" si="0"/>
        <v>216</v>
      </c>
      <c r="L12" s="16">
        <f t="shared" si="0"/>
        <v>216</v>
      </c>
      <c r="M12" s="17">
        <f t="shared" si="0"/>
        <v>216</v>
      </c>
      <c r="O12" t="s">
        <v>12</v>
      </c>
    </row>
    <row r="13" spans="1:15" x14ac:dyDescent="0.2">
      <c r="A13" s="14" t="s">
        <v>0</v>
      </c>
      <c r="B13" s="35">
        <f>B7/$B$3</f>
        <v>1</v>
      </c>
      <c r="C13" s="18">
        <f t="shared" ref="C13:M13" si="1">C7/$B$3</f>
        <v>1</v>
      </c>
      <c r="D13" s="18">
        <f t="shared" si="1"/>
        <v>1</v>
      </c>
      <c r="E13" s="18">
        <f t="shared" si="1"/>
        <v>1</v>
      </c>
      <c r="F13" s="18">
        <f t="shared" si="1"/>
        <v>1</v>
      </c>
      <c r="G13" s="18">
        <f t="shared" si="1"/>
        <v>1</v>
      </c>
      <c r="H13" s="18">
        <f t="shared" si="1"/>
        <v>1</v>
      </c>
      <c r="I13" s="18">
        <f t="shared" si="1"/>
        <v>1</v>
      </c>
      <c r="J13" s="18">
        <f t="shared" si="1"/>
        <v>1</v>
      </c>
      <c r="K13" s="18">
        <f t="shared" si="1"/>
        <v>1</v>
      </c>
      <c r="L13" s="18">
        <f t="shared" si="1"/>
        <v>1</v>
      </c>
      <c r="M13" s="19">
        <f t="shared" si="1"/>
        <v>1</v>
      </c>
      <c r="O13" t="s">
        <v>20</v>
      </c>
    </row>
    <row r="14" spans="1:15" x14ac:dyDescent="0.2">
      <c r="A14" s="14" t="s">
        <v>2</v>
      </c>
      <c r="B14" s="36">
        <f>IF($B$4=0,0,LOG(B12*(0.5+B13/2)*(0.5+B9/2),1+$B$4)/100)</f>
        <v>4.5681297355864098E-2</v>
      </c>
      <c r="C14" s="20">
        <f t="shared" ref="C14:M14" si="2">IF($B$4=0,0,LOG(C12*(0.5+C13/2)*(0.5+C9/2),1+$B$4)/100)</f>
        <v>5.1990594891578673E-2</v>
      </c>
      <c r="D14" s="20">
        <f t="shared" si="2"/>
        <v>5.4796874803377964E-2</v>
      </c>
      <c r="E14" s="20">
        <f t="shared" si="2"/>
        <v>5.8043470054657584E-2</v>
      </c>
      <c r="F14" s="20">
        <f t="shared" si="2"/>
        <v>5.1734172518943015E-2</v>
      </c>
      <c r="G14" s="20">
        <f t="shared" si="2"/>
        <v>4.5681297355864098E-2</v>
      </c>
      <c r="H14" s="20">
        <f t="shared" si="2"/>
        <v>4.5681297355864098E-2</v>
      </c>
      <c r="I14" s="20">
        <f t="shared" si="2"/>
        <v>4.5681297355864098E-2</v>
      </c>
      <c r="J14" s="20">
        <f t="shared" si="2"/>
        <v>4.5681297355864098E-2</v>
      </c>
      <c r="K14" s="20">
        <f t="shared" si="2"/>
        <v>4.5681297355864098E-2</v>
      </c>
      <c r="L14" s="20">
        <f t="shared" si="2"/>
        <v>4.5681297355864098E-2</v>
      </c>
      <c r="M14" s="21">
        <f t="shared" si="2"/>
        <v>4.5681297355864098E-2</v>
      </c>
      <c r="O14" t="s">
        <v>13</v>
      </c>
    </row>
    <row r="15" spans="1:15" ht="15" thickBot="1" x14ac:dyDescent="0.25">
      <c r="A15" s="15" t="s">
        <v>6</v>
      </c>
      <c r="B15" s="22">
        <f>ABS(1.5-B13/2)</f>
        <v>1</v>
      </c>
      <c r="C15" s="22">
        <f>ABS(1.5-C13/2)</f>
        <v>1</v>
      </c>
      <c r="D15" s="22">
        <f t="shared" ref="D15:M15" si="3">ABS(1.5-D13/2)</f>
        <v>1</v>
      </c>
      <c r="E15" s="22">
        <f t="shared" si="3"/>
        <v>1</v>
      </c>
      <c r="F15" s="22">
        <f t="shared" si="3"/>
        <v>1</v>
      </c>
      <c r="G15" s="22">
        <f t="shared" si="3"/>
        <v>1</v>
      </c>
      <c r="H15" s="22">
        <f t="shared" si="3"/>
        <v>1</v>
      </c>
      <c r="I15" s="22">
        <f t="shared" si="3"/>
        <v>1</v>
      </c>
      <c r="J15" s="22">
        <f t="shared" si="3"/>
        <v>1</v>
      </c>
      <c r="K15" s="22">
        <f t="shared" si="3"/>
        <v>1</v>
      </c>
      <c r="L15" s="22">
        <f t="shared" si="3"/>
        <v>1</v>
      </c>
      <c r="M15" s="22">
        <f t="shared" si="3"/>
        <v>1</v>
      </c>
      <c r="O15" t="s">
        <v>14</v>
      </c>
    </row>
    <row r="17" spans="1:13" ht="15" thickBo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 t="s">
        <v>138</v>
      </c>
      <c r="L17" s="3"/>
      <c r="M17" s="3"/>
    </row>
    <row r="18" spans="1:13" ht="15.75" thickBot="1" x14ac:dyDescent="0.3">
      <c r="A18" s="49" t="s">
        <v>44</v>
      </c>
      <c r="B18" s="43"/>
      <c r="C18" s="43"/>
      <c r="D18" s="43"/>
      <c r="E18" s="43" t="s">
        <v>27</v>
      </c>
      <c r="F18" s="45">
        <v>1</v>
      </c>
      <c r="G18" s="43" t="s">
        <v>26</v>
      </c>
      <c r="H18" s="45">
        <v>0.4</v>
      </c>
      <c r="I18" s="44"/>
      <c r="J18" s="3"/>
      <c r="K18" s="3"/>
      <c r="L18" s="3"/>
      <c r="M18" s="3"/>
    </row>
    <row r="19" spans="1:13" x14ac:dyDescent="0.2">
      <c r="A19" s="46"/>
      <c r="B19" s="47"/>
      <c r="C19" s="47" t="s">
        <v>28</v>
      </c>
      <c r="D19" s="47" t="s">
        <v>29</v>
      </c>
      <c r="E19" s="47" t="s">
        <v>30</v>
      </c>
      <c r="F19" s="47" t="s">
        <v>31</v>
      </c>
      <c r="G19" s="47" t="s">
        <v>24</v>
      </c>
      <c r="H19" s="47" t="s">
        <v>25</v>
      </c>
      <c r="I19" s="48" t="s">
        <v>145</v>
      </c>
      <c r="J19" s="3"/>
      <c r="K19" s="3"/>
      <c r="L19" s="3"/>
      <c r="M19" s="3"/>
    </row>
    <row r="20" spans="1:13" ht="15" thickBot="1" x14ac:dyDescent="0.25">
      <c r="A20" s="1" t="s">
        <v>23</v>
      </c>
      <c r="B20" s="3" t="s">
        <v>45</v>
      </c>
      <c r="C20" s="3" t="s">
        <v>141</v>
      </c>
      <c r="D20" s="3" t="s">
        <v>32</v>
      </c>
      <c r="E20" s="4" t="s">
        <v>140</v>
      </c>
      <c r="F20" s="4" t="s">
        <v>139</v>
      </c>
      <c r="G20" s="4" t="s">
        <v>142</v>
      </c>
      <c r="H20" s="4" t="s">
        <v>143</v>
      </c>
      <c r="I20" s="38" t="s">
        <v>144</v>
      </c>
      <c r="J20" s="3"/>
      <c r="K20" t="s">
        <v>46</v>
      </c>
      <c r="L20" s="3" t="s">
        <v>43</v>
      </c>
      <c r="M20" s="3"/>
    </row>
    <row r="21" spans="1:13" x14ac:dyDescent="0.2">
      <c r="A21" s="37" t="s">
        <v>51</v>
      </c>
      <c r="B21" s="54">
        <v>0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2">
        <v>0</v>
      </c>
      <c r="I21" s="53">
        <v>0</v>
      </c>
      <c r="J21" s="3"/>
      <c r="K21">
        <v>4</v>
      </c>
      <c r="L21" s="3" t="s">
        <v>34</v>
      </c>
      <c r="M21" s="3"/>
    </row>
    <row r="22" spans="1:13" x14ac:dyDescent="0.2">
      <c r="A22" s="39" t="s">
        <v>21</v>
      </c>
      <c r="B22" s="55">
        <v>1.25</v>
      </c>
      <c r="C22" s="40">
        <f>IF(Tabelle1[[#This Row],[Ferm.Mod]]="","",LOG(C$20*(0.5+$F$18/2)*(0.5+$H$18/2),1+$B22)/100)</f>
        <v>3.833943903789129E-2</v>
      </c>
      <c r="D22" s="40">
        <f>IF(Tabelle1[[#This Row],[32]]="","",LOG(D$20*(0.5+$F$18/2)*(0.5+$H$18/2),1+$B22)/100)</f>
        <v>4.8339439037891292E-2</v>
      </c>
      <c r="E22" s="40">
        <f>IF(Tabelle1[[#This Row],[72]]="","",LOG(E$20*(0.5+$F$18/2)*(0.5+$H$18/2),1+$B22)/100)</f>
        <v>5.6886995494648568E-2</v>
      </c>
      <c r="F22" s="40">
        <f>IF(Tabelle1[[#This Row],[144]]="","",LOG(F$20*(0.5+$F$18/2)*(0.5+$H$18/2),1+$B22)/100)</f>
        <v>6.1886995494648572E-2</v>
      </c>
      <c r="G22" s="40">
        <f>IF(Tabelle1[[#This Row],[216]]="","",LOG(G$20*(0.5+$F$18/2)*(0.5+$H$18/2),1+$B22)/100)</f>
        <v>6.543455195140585E-2</v>
      </c>
      <c r="H22" s="40">
        <f>IF(Tabelle1[[#This Row],[288]]="","",LOG(H$20*(0.5+$F$18/2)*(0.5+$H$18/2),1+$B22)/100)</f>
        <v>8.0883020185091359E-2</v>
      </c>
      <c r="I22" s="41">
        <f>IF(Tabelle1[[#This Row],[1008]]="","",LOG(I$20*(0.5+$F$18/2)*(0.5+$H$18/2),1+$B22)/100)</f>
        <v>9.028136343098643E-2</v>
      </c>
      <c r="K22">
        <v>4</v>
      </c>
      <c r="L22" t="s">
        <v>33</v>
      </c>
    </row>
    <row r="23" spans="1:13" x14ac:dyDescent="0.2">
      <c r="A23" s="39" t="s">
        <v>35</v>
      </c>
      <c r="B23" s="55">
        <v>1.25</v>
      </c>
      <c r="C23" s="40">
        <f>IF(Tabelle1[[#This Row],[Ferm.Mod]]="","",LOG(C$20*(0.5+$F$18/2)*(0.5+$H$18/2),1+$B23)/100)</f>
        <v>3.833943903789129E-2</v>
      </c>
      <c r="D23" s="40">
        <f>IF(Tabelle1[[#This Row],[32]]="","",LOG(D$20*(0.5+$F$18/2)*(0.5+$H$18/2),1+$B23)/100)</f>
        <v>4.8339439037891292E-2</v>
      </c>
      <c r="E23" s="40">
        <f>IF(Tabelle1[[#This Row],[72]]="","",LOG(E$20*(0.5+$F$18/2)*(0.5+$H$18/2),1+$B23)/100)</f>
        <v>5.6886995494648568E-2</v>
      </c>
      <c r="F23" s="40">
        <f>IF(Tabelle1[[#This Row],[144]]="","",LOG(F$20*(0.5+$F$18/2)*(0.5+$H$18/2),1+$B23)/100)</f>
        <v>6.1886995494648572E-2</v>
      </c>
      <c r="G23" s="40">
        <f>IF(Tabelle1[[#This Row],[216]]="","",LOG(G$20*(0.5+$F$18/2)*(0.5+$H$18/2),1+$B23)/100)</f>
        <v>6.543455195140585E-2</v>
      </c>
      <c r="H23" s="40">
        <f>IF(Tabelle1[[#This Row],[288]]="","",LOG(H$20*(0.5+$F$18/2)*(0.5+$H$18/2),1+$B23)/100)</f>
        <v>8.0883020185091359E-2</v>
      </c>
      <c r="I23" s="41">
        <f>IF(Tabelle1[[#This Row],[1008]]="","",LOG(I$20*(0.5+$F$18/2)*(0.5+$H$18/2),1+$B23)/100)</f>
        <v>9.028136343098643E-2</v>
      </c>
      <c r="K23">
        <v>12</v>
      </c>
      <c r="L23" t="s">
        <v>37</v>
      </c>
    </row>
    <row r="24" spans="1:13" x14ac:dyDescent="0.2">
      <c r="A24" s="1" t="s">
        <v>38</v>
      </c>
      <c r="B24" s="55">
        <v>0.25</v>
      </c>
      <c r="C24" s="40">
        <f>IF(Tabelle1[[#This Row],[Ferm.Mod]]="","",LOG(C$20*(0.5+$F$18/2)*(0.5+$H$18/2),1+$B24)/100)</f>
        <v>0.13933008328271637</v>
      </c>
      <c r="D24" s="40">
        <f>IF(Tabelle1[[#This Row],[32]]="","",LOG(D$20*(0.5+$F$18/2)*(0.5+$H$18/2),1+$B24)/100)</f>
        <v>0.17567127313294212</v>
      </c>
      <c r="E24" s="40">
        <f>IF(Tabelle1[[#This Row],[72]]="","",LOG(E$20*(0.5+$F$18/2)*(0.5+$H$18/2),1+$B24)/100)</f>
        <v>0.20673411032799602</v>
      </c>
      <c r="F24" s="40">
        <f>IF(Tabelle1[[#This Row],[144]]="","",LOG(F$20*(0.5+$F$18/2)*(0.5+$H$18/2),1+$B24)/100)</f>
        <v>0.22490470525310891</v>
      </c>
      <c r="G24" s="40">
        <f>IF(Tabelle1[[#This Row],[216]]="","",LOG(G$20*(0.5+$F$18/2)*(0.5+$H$18/2),1+$B24)/100)</f>
        <v>0.23779694752304992</v>
      </c>
      <c r="H24" s="40">
        <f>IF(Tabelle1[[#This Row],[288]]="","",LOG(H$20*(0.5+$F$18/2)*(0.5+$H$18/2),1+$B24)/100)</f>
        <v>0.2939385192206046</v>
      </c>
      <c r="I24" s="41">
        <f>IF(Tabelle1[[#This Row],[1008]]="","",LOG(I$20*(0.5+$F$18/2)*(0.5+$H$18/2),1+$B24)/100)</f>
        <v>0.32809321683827058</v>
      </c>
      <c r="K24">
        <v>24</v>
      </c>
      <c r="L24" t="s">
        <v>50</v>
      </c>
    </row>
    <row r="25" spans="1:13" x14ac:dyDescent="0.2">
      <c r="A25" s="1" t="s">
        <v>22</v>
      </c>
      <c r="B25" s="55">
        <v>0.125</v>
      </c>
      <c r="C25" s="40">
        <f>IF(Tabelle1[[#This Row],[Ferm.Mod]]="","",LOG(C$20*(0.5+$F$18/2)*(0.5+$H$18/2),1+$B25)/100)</f>
        <v>0.26396508983953099</v>
      </c>
      <c r="D25" s="40">
        <f>IF(Tabelle1[[#This Row],[32]]="","",LOG(D$20*(0.5+$F$18/2)*(0.5+$H$18/2),1+$B25)/100)</f>
        <v>0.33281458176314815</v>
      </c>
      <c r="E25" s="40">
        <f>IF(Tabelle1[[#This Row],[72]]="","",LOG(E$20*(0.5+$F$18/2)*(0.5+$H$18/2),1+$B25)/100)</f>
        <v>0.39166407368676537</v>
      </c>
      <c r="F25" s="40">
        <f>IF(Tabelle1[[#This Row],[144]]="","",LOG(F$20*(0.5+$F$18/2)*(0.5+$H$18/2),1+$B25)/100)</f>
        <v>0.42608881964857398</v>
      </c>
      <c r="G25" s="40">
        <f>IF(Tabelle1[[#This Row],[216]]="","",LOG(G$20*(0.5+$F$18/2)*(0.5+$H$18/2),1+$B25)/100)</f>
        <v>0.45051356561038253</v>
      </c>
      <c r="H25" s="40">
        <f>IF(Tabelle1[[#This Row],[288]]="","",LOG(H$20*(0.5+$F$18/2)*(0.5+$H$18/2),1+$B25)/100)</f>
        <v>0.55687548449912128</v>
      </c>
      <c r="I25" s="41">
        <f>IF(Tabelle1[[#This Row],[1008]]="","",LOG(I$20*(0.5+$F$18/2)*(0.5+$H$18/2),1+$B25)/100)</f>
        <v>0.62158260023948475</v>
      </c>
      <c r="K25">
        <v>24</v>
      </c>
      <c r="L25" t="s">
        <v>136</v>
      </c>
    </row>
    <row r="26" spans="1:13" x14ac:dyDescent="0.2">
      <c r="A26" s="1"/>
      <c r="B26" s="55"/>
      <c r="C26" s="40" t="str">
        <f>IF(Tabelle1[[#This Row],[Ferm.Mod]]="","",LOG(C$20*(0.5+$F$18/2)*(0.5+$H$18/2),1+$B26)/100)</f>
        <v/>
      </c>
      <c r="D26" s="40" t="str">
        <f>IF(Tabelle1[[#This Row],[32]]="","",LOG(D$20*(0.5+$F$18/2)*(0.5+$H$18/2),1+$B26)/100)</f>
        <v/>
      </c>
      <c r="E26" s="40" t="str">
        <f>IF(Tabelle1[[#This Row],[72]]="","",LOG(E$20*(0.5+$F$18/2)*(0.5+$H$18/2),1+$B26)/100)</f>
        <v/>
      </c>
      <c r="F26" s="40" t="str">
        <f>IF(Tabelle1[[#This Row],[144]]="","",LOG(F$20*(0.5+$F$18/2)*(0.5+$H$18/2),1+$B26)/100)</f>
        <v/>
      </c>
      <c r="G26" s="40" t="str">
        <f>IF(Tabelle1[[#This Row],[216]]="","",LOG(G$20*(0.5+$F$18/2)*(0.5+$H$18/2),1+$B26)/100)</f>
        <v/>
      </c>
      <c r="H26" s="40" t="str">
        <f>IF(Tabelle1[[#This Row],[288]]="","",LOG(H$20*(0.5+$F$18/2)*(0.5+$H$18/2),1+$B26)/100)</f>
        <v/>
      </c>
      <c r="I26" s="41" t="str">
        <f>IF(Tabelle1[[#This Row],[1008]]="","",LOG(I$20*(0.5+$F$18/2)*(0.5+$H$18/2),1+$B26)/100)</f>
        <v/>
      </c>
    </row>
    <row r="27" spans="1:13" x14ac:dyDescent="0.2">
      <c r="A27" s="1"/>
      <c r="B27" s="55"/>
      <c r="C27" s="40" t="str">
        <f>IF(Tabelle1[[#This Row],[Ferm.Mod]]="","",LOG(C$20*(0.5+$F$18/2)*(0.5+$H$18/2),1+$B27)/100)</f>
        <v/>
      </c>
      <c r="D27" s="40" t="str">
        <f>IF(Tabelle1[[#This Row],[32]]="","",LOG(D$20*(0.5+$F$18/2)*(0.5+$H$18/2),1+$B27)/100)</f>
        <v/>
      </c>
      <c r="E27" s="40" t="str">
        <f>IF(Tabelle1[[#This Row],[72]]="","",LOG(E$20*(0.5+$F$18/2)*(0.5+$H$18/2),1+$B27)/100)</f>
        <v/>
      </c>
      <c r="F27" s="40" t="str">
        <f>IF(Tabelle1[[#This Row],[144]]="","",LOG(F$20*(0.5+$F$18/2)*(0.5+$H$18/2),1+$B27)/100)</f>
        <v/>
      </c>
      <c r="G27" s="40" t="str">
        <f>IF(Tabelle1[[#This Row],[216]]="","",LOG(G$20*(0.5+$F$18/2)*(0.5+$H$18/2),1+$B27)/100)</f>
        <v/>
      </c>
      <c r="H27" s="40" t="str">
        <f>IF(Tabelle1[[#This Row],[288]]="","",LOG(H$20*(0.5+$F$18/2)*(0.5+$H$18/2),1+$B27)/100)</f>
        <v/>
      </c>
      <c r="I27" s="41" t="str">
        <f>IF(Tabelle1[[#This Row],[1008]]="","",LOG(I$20*(0.5+$F$18/2)*(0.5+$H$18/2),1+$B27)/100)</f>
        <v/>
      </c>
    </row>
    <row r="28" spans="1:13" x14ac:dyDescent="0.2">
      <c r="A28" s="1"/>
      <c r="B28" s="55"/>
      <c r="C28" s="40" t="str">
        <f>IF(Tabelle1[[#This Row],[Ferm.Mod]]="","",LOG(C$20*(0.5+$F$18/2)*(0.5+$H$18/2),1+$B28)/100)</f>
        <v/>
      </c>
      <c r="D28" s="40" t="str">
        <f>IF(Tabelle1[[#This Row],[32]]="","",LOG(D$20*(0.5+$F$18/2)*(0.5+$H$18/2),1+$B28)/100)</f>
        <v/>
      </c>
      <c r="E28" s="40" t="str">
        <f>IF(Tabelle1[[#This Row],[72]]="","",LOG(E$20*(0.5+$F$18/2)*(0.5+$H$18/2),1+$B28)/100)</f>
        <v/>
      </c>
      <c r="F28" s="40" t="str">
        <f>IF(Tabelle1[[#This Row],[144]]="","",LOG(F$20*(0.5+$F$18/2)*(0.5+$H$18/2),1+$B28)/100)</f>
        <v/>
      </c>
      <c r="G28" s="40" t="str">
        <f>IF(Tabelle1[[#This Row],[216]]="","",LOG(G$20*(0.5+$F$18/2)*(0.5+$H$18/2),1+$B28)/100)</f>
        <v/>
      </c>
      <c r="H28" s="40" t="str">
        <f>IF(Tabelle1[[#This Row],[288]]="","",LOG(H$20*(0.5+$F$18/2)*(0.5+$H$18/2),1+$B28)/100)</f>
        <v/>
      </c>
      <c r="I28" s="41" t="str">
        <f>IF(Tabelle1[[#This Row],[1008]]="","",LOG(I$20*(0.5+$F$18/2)*(0.5+$H$18/2),1+$B28)/100)</f>
        <v/>
      </c>
    </row>
    <row r="29" spans="1:13" x14ac:dyDescent="0.2">
      <c r="A29" s="1"/>
      <c r="B29" s="55"/>
      <c r="C29" s="40" t="str">
        <f>IF(Tabelle1[[#This Row],[Ferm.Mod]]="","",LOG(C$20*(0.5+$F$18/2)*(0.5+$H$18/2),1+$B29)/100)</f>
        <v/>
      </c>
      <c r="D29" s="40" t="str">
        <f>IF(Tabelle1[[#This Row],[32]]="","",LOG(D$20*(0.5+$F$18/2)*(0.5+$H$18/2),1+$B29)/100)</f>
        <v/>
      </c>
      <c r="E29" s="40" t="str">
        <f>IF(Tabelle1[[#This Row],[72]]="","",LOG(E$20*(0.5+$F$18/2)*(0.5+$H$18/2),1+$B29)/100)</f>
        <v/>
      </c>
      <c r="F29" s="40" t="str">
        <f>IF(Tabelle1[[#This Row],[144]]="","",LOG(F$20*(0.5+$F$18/2)*(0.5+$H$18/2),1+$B29)/100)</f>
        <v/>
      </c>
      <c r="G29" s="40" t="str">
        <f>IF(Tabelle1[[#This Row],[216]]="","",LOG(G$20*(0.5+$F$18/2)*(0.5+$H$18/2),1+$B29)/100)</f>
        <v/>
      </c>
      <c r="H29" s="40" t="str">
        <f>IF(Tabelle1[[#This Row],[288]]="","",LOG(H$20*(0.5+$F$18/2)*(0.5+$H$18/2),1+$B29)/100)</f>
        <v/>
      </c>
      <c r="I29" s="41" t="str">
        <f>IF(Tabelle1[[#This Row],[1008]]="","",LOG(I$20*(0.5+$F$18/2)*(0.5+$H$18/2),1+$B29)/100)</f>
        <v/>
      </c>
    </row>
    <row r="30" spans="1:13" x14ac:dyDescent="0.2">
      <c r="A30" s="1"/>
      <c r="B30" s="55"/>
      <c r="C30" s="40" t="str">
        <f>IF(Tabelle1[[#This Row],[Ferm.Mod]]="","",LOG(C$20*(0.5+$F$18/2)*(0.5+$H$18/2),1+$B30)/100)</f>
        <v/>
      </c>
      <c r="D30" s="40" t="str">
        <f>IF(Tabelle1[[#This Row],[32]]="","",LOG(D$20*(0.5+$F$18/2)*(0.5+$H$18/2),1+$B30)/100)</f>
        <v/>
      </c>
      <c r="E30" s="40" t="str">
        <f>IF(Tabelle1[[#This Row],[72]]="","",LOG(E$20*(0.5+$F$18/2)*(0.5+$H$18/2),1+$B30)/100)</f>
        <v/>
      </c>
      <c r="F30" s="40" t="str">
        <f>IF(Tabelle1[[#This Row],[144]]="","",LOG(F$20*(0.5+$F$18/2)*(0.5+$H$18/2),1+$B30)/100)</f>
        <v/>
      </c>
      <c r="G30" s="40" t="str">
        <f>IF(Tabelle1[[#This Row],[216]]="","",LOG(G$20*(0.5+$F$18/2)*(0.5+$H$18/2),1+$B30)/100)</f>
        <v/>
      </c>
      <c r="H30" s="40" t="str">
        <f>IF(Tabelle1[[#This Row],[288]]="","",LOG(H$20*(0.5+$F$18/2)*(0.5+$H$18/2),1+$B30)/100)</f>
        <v/>
      </c>
      <c r="I30" s="41" t="str">
        <f>IF(Tabelle1[[#This Row],[1008]]="","",LOG(I$20*(0.5+$F$18/2)*(0.5+$H$18/2),1+$B30)/100)</f>
        <v/>
      </c>
    </row>
    <row r="31" spans="1:13" x14ac:dyDescent="0.2">
      <c r="A31" s="1" t="s">
        <v>39</v>
      </c>
      <c r="B31" s="55">
        <v>0.1</v>
      </c>
      <c r="C31" s="40">
        <f>IF(Tabelle1[[#This Row],[Ferm.Mod]]="","",LOG(C$20*(0.5+$F$18/2)*(0.5+$H$18/2),1+$B31)/100)</f>
        <v>0.32620450042629268</v>
      </c>
      <c r="D31" s="40">
        <f>IF(Tabelle1[[#This Row],[32]]="","",LOG(D$20*(0.5+$F$18/2)*(0.5+$H$18/2),1+$B31)/100)</f>
        <v>0.41128777462441041</v>
      </c>
      <c r="E31" s="40">
        <f>IF(Tabelle1[[#This Row],[72]]="","",LOG(E$20*(0.5+$F$18/2)*(0.5+$H$18/2),1+$B31)/100)</f>
        <v>0.48401318359782758</v>
      </c>
      <c r="F31" s="40">
        <f>IF(Tabelle1[[#This Row],[144]]="","",LOG(F$20*(0.5+$F$18/2)*(0.5+$H$18/2),1+$B31)/100)</f>
        <v>0.52655482069688653</v>
      </c>
      <c r="G31" s="40">
        <f>IF(Tabelle1[[#This Row],[216]]="","",LOG(G$20*(0.5+$F$18/2)*(0.5+$H$18/2),1+$B31)/100)</f>
        <v>0.55673859257124469</v>
      </c>
      <c r="H31" s="40">
        <f>IF(Tabelle1[[#This Row],[288]]="","",LOG(H$20*(0.5+$F$18/2)*(0.5+$H$18/2),1+$B31)/100)</f>
        <v>0.68817921843800245</v>
      </c>
      <c r="I31" s="41">
        <f>IF(Tabelle1[[#This Row],[1008]]="","",LOG(I$20*(0.5+$F$18/2)*(0.5+$H$18/2),1+$B31)/100)</f>
        <v>0.76814339997785419</v>
      </c>
      <c r="K31">
        <v>48</v>
      </c>
    </row>
    <row r="32" spans="1:13" x14ac:dyDescent="0.2">
      <c r="A32" s="1" t="s">
        <v>40</v>
      </c>
      <c r="B32" s="55">
        <v>7.4999999999999997E-2</v>
      </c>
      <c r="C32" s="40">
        <f>IF(Tabelle1[[#This Row],[Ferm.Mod]]="","",LOG(C$20*(0.5+$F$18/2)*(0.5+$H$18/2),1+$B32)/100)</f>
        <v>0.42989940785288216</v>
      </c>
      <c r="D32" s="40">
        <f>IF(Tabelle1[[#This Row],[32]]="","",LOG(D$20*(0.5+$F$18/2)*(0.5+$H$18/2),1+$B32)/100)</f>
        <v>0.54202921951444771</v>
      </c>
      <c r="E32" s="40">
        <f>IF(Tabelle1[[#This Row],[72]]="","",LOG(E$20*(0.5+$F$18/2)*(0.5+$H$18/2),1+$B32)/100)</f>
        <v>0.63787280908072685</v>
      </c>
      <c r="F32" s="40">
        <f>IF(Tabelle1[[#This Row],[144]]="","",LOG(F$20*(0.5+$F$18/2)*(0.5+$H$18/2),1+$B32)/100)</f>
        <v>0.69393771491150957</v>
      </c>
      <c r="G32" s="40">
        <f>IF(Tabelle1[[#This Row],[216]]="","",LOG(G$20*(0.5+$F$18/2)*(0.5+$H$18/2),1+$B32)/100)</f>
        <v>0.733716398647006</v>
      </c>
      <c r="H32" s="40">
        <f>IF(Tabelle1[[#This Row],[288]]="","",LOG(H$20*(0.5+$F$18/2)*(0.5+$H$18/2),1+$B32)/100)</f>
        <v>0.90693978199728931</v>
      </c>
      <c r="I32" s="41">
        <f>IF(Tabelle1[[#This Row],[1008]]="","",LOG(I$20*(0.5+$F$18/2)*(0.5+$H$18/2),1+$B32)/100)</f>
        <v>1.0123232278065855</v>
      </c>
      <c r="K32">
        <v>72</v>
      </c>
    </row>
    <row r="33" spans="1:25" x14ac:dyDescent="0.2">
      <c r="A33" s="1" t="s">
        <v>41</v>
      </c>
      <c r="B33" s="55">
        <v>0.25</v>
      </c>
      <c r="C33" s="40">
        <f>IF(Tabelle1[[#This Row],[Ferm.Mod]]="","",LOG(C$20*(0.5+$F$18/2)*(0.5+$H$18/2),1+$B33)/100)</f>
        <v>0.13933008328271637</v>
      </c>
      <c r="D33" s="40">
        <f>IF(Tabelle1[[#This Row],[32]]="","",LOG(D$20*(0.5+$F$18/2)*(0.5+$H$18/2),1+$B33)/100)</f>
        <v>0.17567127313294212</v>
      </c>
      <c r="E33" s="40">
        <f>IF(Tabelle1[[#This Row],[72]]="","",LOG(E$20*(0.5+$F$18/2)*(0.5+$H$18/2),1+$B33)/100)</f>
        <v>0.20673411032799602</v>
      </c>
      <c r="F33" s="40">
        <f>IF(Tabelle1[[#This Row],[144]]="","",LOG(F$20*(0.5+$F$18/2)*(0.5+$H$18/2),1+$B33)/100)</f>
        <v>0.22490470525310891</v>
      </c>
      <c r="G33" s="40">
        <f>IF(Tabelle1[[#This Row],[216]]="","",LOG(G$20*(0.5+$F$18/2)*(0.5+$H$18/2),1+$B33)/100)</f>
        <v>0.23779694752304992</v>
      </c>
      <c r="H33" s="40">
        <f>IF(Tabelle1[[#This Row],[288]]="","",LOG(H$20*(0.5+$F$18/2)*(0.5+$H$18/2),1+$B33)/100)</f>
        <v>0.2939385192206046</v>
      </c>
      <c r="I33" s="41">
        <f>IF(Tabelle1[[#This Row],[1008]]="","",LOG(I$20*(0.5+$F$18/2)*(0.5+$H$18/2),1+$B33)/100)</f>
        <v>0.32809321683827058</v>
      </c>
      <c r="K33">
        <v>72</v>
      </c>
    </row>
    <row r="34" spans="1:25" x14ac:dyDescent="0.2">
      <c r="A34" s="1" t="s">
        <v>42</v>
      </c>
      <c r="B34" s="55">
        <v>0.5</v>
      </c>
      <c r="C34" s="40">
        <f>IF(Tabelle1[[#This Row],[Ferm.Mod]]="","",LOG(C$20*(0.5+$F$18/2)*(0.5+$H$18/2),1+$B34)/100)</f>
        <v>7.6678878075782581E-2</v>
      </c>
      <c r="D34" s="40">
        <f>IF(Tabelle1[[#This Row],[32]]="","",LOG(D$20*(0.5+$F$18/2)*(0.5+$H$18/2),1+$B34)/100)</f>
        <v>9.6678878075782584E-2</v>
      </c>
      <c r="E34" s="40">
        <f>IF(Tabelle1[[#This Row],[72]]="","",LOG(E$20*(0.5+$F$18/2)*(0.5+$H$18/2),1+$B34)/100)</f>
        <v>0.11377399098929714</v>
      </c>
      <c r="F34" s="40">
        <f>IF(Tabelle1[[#This Row],[144]]="","",LOG(F$20*(0.5+$F$18/2)*(0.5+$H$18/2),1+$B34)/100)</f>
        <v>0.12377399098929714</v>
      </c>
      <c r="G34" s="40">
        <f>IF(Tabelle1[[#This Row],[216]]="","",LOG(G$20*(0.5+$F$18/2)*(0.5+$H$18/2),1+$B34)/100)</f>
        <v>0.1308691039028117</v>
      </c>
      <c r="H34" s="40">
        <f>IF(Tabelle1[[#This Row],[288]]="","",LOG(H$20*(0.5+$F$18/2)*(0.5+$H$18/2),1+$B34)/100)</f>
        <v>0.16176604037018272</v>
      </c>
      <c r="I34" s="41">
        <f>IF(Tabelle1[[#This Row],[1008]]="","",LOG(I$20*(0.5+$F$18/2)*(0.5+$H$18/2),1+$B34)/100)</f>
        <v>0.18056272686197286</v>
      </c>
      <c r="K34">
        <v>24</v>
      </c>
    </row>
    <row r="35" spans="1:25" x14ac:dyDescent="0.2">
      <c r="A35" s="1" t="s">
        <v>47</v>
      </c>
      <c r="B35" s="55">
        <v>7.4999999999999997E-2</v>
      </c>
      <c r="C35" s="40">
        <f>IF(Tabelle1[[#This Row],[Ferm.Mod]]="","",LOG(C$20*(0.5+$F$18/2)*(0.5+$H$18/2),1+$B35)/100)</f>
        <v>0.42989940785288216</v>
      </c>
      <c r="D35" s="40">
        <f>IF(Tabelle1[[#This Row],[32]]="","",LOG(D$20*(0.5+$F$18/2)*(0.5+$H$18/2),1+$B35)/100)</f>
        <v>0.54202921951444771</v>
      </c>
      <c r="E35" s="40">
        <f>IF(Tabelle1[[#This Row],[72]]="","",LOG(E$20*(0.5+$F$18/2)*(0.5+$H$18/2),1+$B35)/100)</f>
        <v>0.63787280908072685</v>
      </c>
      <c r="F35" s="40">
        <f>IF(Tabelle1[[#This Row],[144]]="","",LOG(F$20*(0.5+$F$18/2)*(0.5+$H$18/2),1+$B35)/100)</f>
        <v>0.69393771491150957</v>
      </c>
      <c r="G35" s="40">
        <f>IF(Tabelle1[[#This Row],[216]]="","",LOG(G$20*(0.5+$F$18/2)*(0.5+$H$18/2),1+$B35)/100)</f>
        <v>0.733716398647006</v>
      </c>
      <c r="H35" s="40">
        <f>IF(Tabelle1[[#This Row],[288]]="","",LOG(H$20*(0.5+$F$18/2)*(0.5+$H$18/2),1+$B35)/100)</f>
        <v>0.90693978199728931</v>
      </c>
      <c r="I35" s="41">
        <f>IF(Tabelle1[[#This Row],[1008]]="","",LOG(I$20*(0.5+$F$18/2)*(0.5+$H$18/2),1+$B35)/100)</f>
        <v>1.0123232278065855</v>
      </c>
      <c r="K35">
        <v>24</v>
      </c>
      <c r="L35" t="s">
        <v>49</v>
      </c>
    </row>
    <row r="36" spans="1:25" x14ac:dyDescent="0.2">
      <c r="A36" s="1" t="s">
        <v>48</v>
      </c>
      <c r="B36" s="55">
        <v>1</v>
      </c>
      <c r="C36" s="40">
        <f>IF(Tabelle1[[#This Row],[Ferm.Mod]]="","",LOG(C$20*(0.5+$F$18/2)*(0.5+$H$18/2),1+$B36)/100)</f>
        <v>4.485426827170242E-2</v>
      </c>
      <c r="D36" s="40">
        <f>IF(Tabelle1[[#This Row],[32]]="","",LOG(D$20*(0.5+$F$18/2)*(0.5+$H$18/2),1+$B36)/100)</f>
        <v>5.6553518286125544E-2</v>
      </c>
      <c r="E36" s="40">
        <f>IF(Tabelle1[[#This Row],[72]]="","",LOG(E$20*(0.5+$F$18/2)*(0.5+$H$18/2),1+$B36)/100)</f>
        <v>6.6553518286125546E-2</v>
      </c>
      <c r="F36" s="40">
        <f>IF(Tabelle1[[#This Row],[144]]="","",LOG(F$20*(0.5+$F$18/2)*(0.5+$H$18/2),1+$B36)/100)</f>
        <v>7.2403143293337108E-2</v>
      </c>
      <c r="G36" s="40">
        <f>IF(Tabelle1[[#This Row],[216]]="","",LOG(G$20*(0.5+$F$18/2)*(0.5+$H$18/2),1+$B36)/100)</f>
        <v>7.6553518286125541E-2</v>
      </c>
      <c r="H36" s="40">
        <f>IF(Tabelle1[[#This Row],[288]]="","",LOG(H$20*(0.5+$F$18/2)*(0.5+$H$18/2),1+$B36)/100)</f>
        <v>9.4627067506701593E-2</v>
      </c>
      <c r="I36" s="41">
        <f>IF(Tabelle1[[#This Row],[1008]]="","",LOG(I$20*(0.5+$F$18/2)*(0.5+$H$18/2),1+$B36)/100)</f>
        <v>0.10562242424221072</v>
      </c>
      <c r="K36">
        <v>4</v>
      </c>
    </row>
    <row r="37" spans="1:25" x14ac:dyDescent="0.2">
      <c r="A37" s="1" t="s">
        <v>137</v>
      </c>
      <c r="B37" s="55">
        <v>1</v>
      </c>
      <c r="C37" s="40">
        <f>IF(Tabelle1[[#This Row],[Ferm.Mod]]="","",LOG(C$20*(0.5+$F$18/2)*(0.5+$H$18/2),1+$B37)/100)</f>
        <v>4.485426827170242E-2</v>
      </c>
      <c r="D37" s="40">
        <f>IF(Tabelle1[[#This Row],[32]]="","",LOG(D$20*(0.5+$F$18/2)*(0.5+$H$18/2),1+$B37)/100)</f>
        <v>5.6553518286125544E-2</v>
      </c>
      <c r="E37" s="40">
        <f>IF(Tabelle1[[#This Row],[72]]="","",LOG(E$20*(0.5+$F$18/2)*(0.5+$H$18/2),1+$B37)/100)</f>
        <v>6.6553518286125546E-2</v>
      </c>
      <c r="F37" s="40">
        <f>IF(Tabelle1[[#This Row],[144]]="","",LOG(F$20*(0.5+$F$18/2)*(0.5+$H$18/2),1+$B37)/100)</f>
        <v>7.2403143293337108E-2</v>
      </c>
      <c r="G37" s="40">
        <f>IF(Tabelle1[[#This Row],[216]]="","",LOG(G$20*(0.5+$F$18/2)*(0.5+$H$18/2),1+$B37)/100)</f>
        <v>7.6553518286125541E-2</v>
      </c>
      <c r="H37" s="40">
        <f>IF(Tabelle1[[#This Row],[288]]="","",LOG(H$20*(0.5+$F$18/2)*(0.5+$H$18/2),1+$B37)/100)</f>
        <v>9.4627067506701593E-2</v>
      </c>
      <c r="I37" s="41">
        <f>IF(Tabelle1[[#This Row],[1008]]="","",LOG(I$20*(0.5+$F$18/2)*(0.5+$H$18/2),1+$B37)/100)</f>
        <v>0.10562242424221072</v>
      </c>
    </row>
    <row r="38" spans="1:25" x14ac:dyDescent="0.2">
      <c r="A38" s="1"/>
      <c r="B38" s="55"/>
      <c r="C38" s="40" t="str">
        <f>IF(Tabelle1[[#This Row],[Ferm.Mod]]="","",LOG(C$20*(0.5+$F$18/2)*(0.5+$H$18/2),1+$B38)/100)</f>
        <v/>
      </c>
      <c r="D38" s="40" t="str">
        <f>IF(Tabelle1[[#This Row],[32]]="","",LOG(D$20*(0.5+$F$18/2)*(0.5+$H$18/2),1+$B38)/100)</f>
        <v/>
      </c>
      <c r="E38" s="40" t="str">
        <f>IF(Tabelle1[[#This Row],[72]]="","",LOG(E$20*(0.5+$F$18/2)*(0.5+$H$18/2),1+$B38)/100)</f>
        <v/>
      </c>
      <c r="F38" s="40" t="str">
        <f>IF(Tabelle1[[#This Row],[144]]="","",LOG(F$20*(0.5+$F$18/2)*(0.5+$H$18/2),1+$B38)/100)</f>
        <v/>
      </c>
      <c r="G38" s="40" t="str">
        <f>IF(Tabelle1[[#This Row],[216]]="","",LOG(G$20*(0.5+$F$18/2)*(0.5+$H$18/2),1+$B38)/100)</f>
        <v/>
      </c>
      <c r="H38" s="40" t="str">
        <f>IF(Tabelle1[[#This Row],[288]]="","",LOG(H$20*(0.5+$F$18/2)*(0.5+$H$18/2),1+$B38)/100)</f>
        <v/>
      </c>
      <c r="I38" s="41" t="str">
        <f>IF(Tabelle1[[#This Row],[1008]]="","",LOG(I$20*(0.5+$F$18/2)*(0.5+$H$18/2),1+$B38)/100)</f>
        <v/>
      </c>
    </row>
    <row r="39" spans="1:25" ht="15" thickBot="1" x14ac:dyDescent="0.25">
      <c r="A39" s="42"/>
      <c r="B39" s="56"/>
      <c r="C39" s="50" t="str">
        <f>IF(Tabelle1[[#This Row],[Ferm.Mod]]="","",LOG(C$20*(0.5+$F$18/2)*(0.5+$H$18/2),1+$B39)/100)</f>
        <v/>
      </c>
      <c r="D39" s="50" t="str">
        <f>IF(Tabelle1[[#This Row],[32]]="","",LOG(D$20*(0.5+$F$18/2)*(0.5+$H$18/2),1+$B39)/100)</f>
        <v/>
      </c>
      <c r="E39" s="50" t="str">
        <f>IF(Tabelle1[[#This Row],[72]]="","",LOG(E$20*(0.5+$F$18/2)*(0.5+$H$18/2),1+$B39)/100)</f>
        <v/>
      </c>
      <c r="F39" s="50" t="str">
        <f>IF(Tabelle1[[#This Row],[144]]="","",LOG(F$20*(0.5+$F$18/2)*(0.5+$H$18/2),1+$B39)/100)</f>
        <v/>
      </c>
      <c r="G39" s="50" t="str">
        <f>IF(Tabelle1[[#This Row],[216]]="","",LOG(G$20*(0.5+$F$18/2)*(0.5+$H$18/2),1+$B39)/100)</f>
        <v/>
      </c>
      <c r="H39" s="50" t="str">
        <f>IF(Tabelle1[[#This Row],[288]]="","",LOG(H$20*(0.5+$F$18/2)*(0.5+$H$18/2),1+$B39)/100)</f>
        <v/>
      </c>
      <c r="I39" s="51" t="str">
        <f>IF(Tabelle1[[#This Row],[1008]]="","",LOG(I$20*(0.5+$F$18/2)*(0.5+$H$18/2),1+$B39)/100)</f>
        <v/>
      </c>
    </row>
    <row r="42" spans="1:25" x14ac:dyDescent="0.2">
      <c r="A42" t="s">
        <v>34</v>
      </c>
      <c r="B42" t="s">
        <v>82</v>
      </c>
      <c r="C42" t="s">
        <v>76</v>
      </c>
      <c r="I42" t="s">
        <v>89</v>
      </c>
      <c r="S42" s="58"/>
      <c r="T42" s="58"/>
      <c r="U42" s="58"/>
      <c r="V42" s="58"/>
      <c r="W42" s="58"/>
      <c r="X42" s="58"/>
      <c r="Y42" s="58"/>
    </row>
    <row r="43" spans="1:25" x14ac:dyDescent="0.2">
      <c r="A43" t="s">
        <v>52</v>
      </c>
      <c r="B43" t="s">
        <v>82</v>
      </c>
      <c r="C43" t="s">
        <v>76</v>
      </c>
      <c r="D43" t="s">
        <v>77</v>
      </c>
      <c r="F43" t="s">
        <v>131</v>
      </c>
      <c r="G43" t="s">
        <v>78</v>
      </c>
      <c r="I43" t="s">
        <v>86</v>
      </c>
      <c r="S43" s="58"/>
      <c r="T43" s="58"/>
      <c r="U43" s="58"/>
      <c r="V43" s="58"/>
      <c r="W43" s="58"/>
      <c r="X43" s="58"/>
      <c r="Y43" s="58"/>
    </row>
    <row r="44" spans="1:25" x14ac:dyDescent="0.2">
      <c r="A44" t="s">
        <v>53</v>
      </c>
      <c r="B44" t="s">
        <v>80</v>
      </c>
      <c r="C44" t="s">
        <v>76</v>
      </c>
      <c r="D44" t="s">
        <v>77</v>
      </c>
      <c r="F44" t="s">
        <v>131</v>
      </c>
      <c r="G44" t="s">
        <v>78</v>
      </c>
      <c r="I44" t="s">
        <v>85</v>
      </c>
      <c r="S44" s="58"/>
      <c r="T44" s="58"/>
      <c r="U44" s="58"/>
      <c r="V44" s="58"/>
      <c r="W44" s="58"/>
      <c r="X44" s="58"/>
      <c r="Y44" s="58"/>
    </row>
    <row r="45" spans="1:25" x14ac:dyDescent="0.2">
      <c r="A45" t="s">
        <v>54</v>
      </c>
      <c r="B45" t="s">
        <v>108</v>
      </c>
      <c r="C45" t="s">
        <v>76</v>
      </c>
      <c r="D45" t="s">
        <v>77</v>
      </c>
      <c r="F45" t="s">
        <v>131</v>
      </c>
      <c r="G45" t="s">
        <v>78</v>
      </c>
      <c r="I45" t="s">
        <v>87</v>
      </c>
      <c r="S45" s="58"/>
      <c r="T45" s="58"/>
      <c r="U45" s="58"/>
      <c r="V45" s="58"/>
      <c r="W45" s="58"/>
      <c r="X45" s="58"/>
      <c r="Y45" s="58"/>
    </row>
    <row r="46" spans="1:25" x14ac:dyDescent="0.2">
      <c r="A46" t="s">
        <v>55</v>
      </c>
      <c r="B46" t="s">
        <v>84</v>
      </c>
      <c r="C46" t="s">
        <v>76</v>
      </c>
      <c r="D46" t="s">
        <v>77</v>
      </c>
      <c r="F46" t="s">
        <v>131</v>
      </c>
      <c r="G46" t="s">
        <v>78</v>
      </c>
      <c r="I46" t="s">
        <v>88</v>
      </c>
      <c r="S46" s="58"/>
      <c r="T46" s="58"/>
      <c r="U46" s="58"/>
      <c r="V46" s="58"/>
      <c r="W46" s="58"/>
      <c r="X46" s="58"/>
      <c r="Y46" s="58"/>
    </row>
    <row r="47" spans="1:25" x14ac:dyDescent="0.2">
      <c r="S47" s="58"/>
      <c r="T47" s="58"/>
      <c r="U47" s="58"/>
      <c r="V47" s="58"/>
      <c r="W47" s="58"/>
      <c r="X47" s="58"/>
      <c r="Y47" s="58"/>
    </row>
    <row r="48" spans="1:25" x14ac:dyDescent="0.2">
      <c r="I48" t="s">
        <v>116</v>
      </c>
      <c r="S48" s="58"/>
      <c r="T48" s="58"/>
      <c r="U48" s="58"/>
      <c r="V48" s="58"/>
      <c r="W48" s="58"/>
      <c r="X48" s="58"/>
      <c r="Y48" s="58"/>
    </row>
    <row r="49" spans="1:25" x14ac:dyDescent="0.2">
      <c r="A49" t="s">
        <v>36</v>
      </c>
      <c r="B49" t="s">
        <v>90</v>
      </c>
      <c r="C49" t="s">
        <v>91</v>
      </c>
      <c r="F49" t="s">
        <v>121</v>
      </c>
      <c r="G49" t="s">
        <v>78</v>
      </c>
      <c r="I49" t="s">
        <v>94</v>
      </c>
      <c r="S49" s="58"/>
      <c r="T49" s="58"/>
      <c r="U49" s="58"/>
      <c r="V49" s="58"/>
      <c r="W49" s="58"/>
      <c r="X49" s="58"/>
      <c r="Y49" s="58"/>
    </row>
    <row r="50" spans="1:25" x14ac:dyDescent="0.2">
      <c r="A50" t="s">
        <v>56</v>
      </c>
      <c r="B50" t="s">
        <v>80</v>
      </c>
      <c r="C50" t="s">
        <v>91</v>
      </c>
      <c r="F50" t="s">
        <v>121</v>
      </c>
      <c r="G50" t="s">
        <v>78</v>
      </c>
      <c r="I50" t="s">
        <v>95</v>
      </c>
      <c r="S50" s="58"/>
      <c r="T50" s="58"/>
      <c r="U50" s="58"/>
      <c r="V50" s="58"/>
      <c r="W50" s="58"/>
      <c r="X50" s="58"/>
      <c r="Y50" s="58"/>
    </row>
    <row r="51" spans="1:25" x14ac:dyDescent="0.2">
      <c r="A51" t="s">
        <v>57</v>
      </c>
      <c r="B51" t="s">
        <v>92</v>
      </c>
      <c r="C51" t="s">
        <v>91</v>
      </c>
      <c r="D51" t="s">
        <v>93</v>
      </c>
      <c r="F51" t="s">
        <v>121</v>
      </c>
      <c r="G51" t="s">
        <v>78</v>
      </c>
      <c r="I51" t="s">
        <v>96</v>
      </c>
      <c r="S51" s="58"/>
      <c r="T51" s="58"/>
      <c r="U51" s="58"/>
      <c r="V51" s="58"/>
      <c r="W51" s="58"/>
      <c r="X51" s="58"/>
      <c r="Y51" s="58"/>
    </row>
    <row r="52" spans="1:25" x14ac:dyDescent="0.2">
      <c r="S52" s="58"/>
      <c r="T52" s="58"/>
      <c r="U52" s="58"/>
      <c r="V52" s="58"/>
      <c r="W52" s="58"/>
      <c r="X52" s="58"/>
      <c r="Y52" s="58"/>
    </row>
    <row r="53" spans="1:25" x14ac:dyDescent="0.2">
      <c r="I53" t="s">
        <v>117</v>
      </c>
      <c r="S53" s="58"/>
      <c r="T53" s="58"/>
      <c r="U53" s="58"/>
      <c r="V53" s="58"/>
      <c r="W53" s="58"/>
      <c r="X53" s="58"/>
      <c r="Y53" s="58"/>
    </row>
    <row r="54" spans="1:25" x14ac:dyDescent="0.2">
      <c r="A54" t="s">
        <v>127</v>
      </c>
      <c r="B54" t="s">
        <v>90</v>
      </c>
      <c r="C54" t="s">
        <v>90</v>
      </c>
      <c r="F54" t="s">
        <v>79</v>
      </c>
      <c r="G54" t="s">
        <v>78</v>
      </c>
      <c r="I54" t="s">
        <v>128</v>
      </c>
      <c r="S54" s="58"/>
      <c r="T54" s="58"/>
      <c r="U54" s="58"/>
      <c r="V54" s="58"/>
      <c r="W54" s="58"/>
      <c r="X54" s="58"/>
      <c r="Y54" s="58"/>
    </row>
    <row r="55" spans="1:25" x14ac:dyDescent="0.2">
      <c r="A55" t="s">
        <v>58</v>
      </c>
      <c r="B55" t="s">
        <v>80</v>
      </c>
      <c r="C55" t="s">
        <v>90</v>
      </c>
      <c r="F55" t="s">
        <v>79</v>
      </c>
      <c r="G55" t="s">
        <v>78</v>
      </c>
      <c r="I55" t="s">
        <v>97</v>
      </c>
      <c r="S55" s="58"/>
      <c r="T55" s="58"/>
      <c r="U55" s="58"/>
      <c r="V55" s="58"/>
      <c r="W55" s="58"/>
      <c r="X55" s="58"/>
      <c r="Y55" s="58"/>
    </row>
    <row r="56" spans="1:25" x14ac:dyDescent="0.2">
      <c r="A56" t="s">
        <v>59</v>
      </c>
      <c r="B56" t="s">
        <v>92</v>
      </c>
      <c r="C56" t="s">
        <v>90</v>
      </c>
      <c r="D56" t="s">
        <v>93</v>
      </c>
      <c r="F56" t="s">
        <v>79</v>
      </c>
      <c r="G56" t="s">
        <v>78</v>
      </c>
      <c r="I56" t="s">
        <v>98</v>
      </c>
      <c r="S56" s="58"/>
      <c r="T56" s="58"/>
      <c r="U56" s="58"/>
      <c r="V56" s="58"/>
      <c r="W56" s="58"/>
      <c r="X56" s="58"/>
      <c r="Y56" s="58"/>
    </row>
    <row r="57" spans="1:25" x14ac:dyDescent="0.2">
      <c r="S57" s="58"/>
      <c r="T57" s="58"/>
      <c r="U57" s="58"/>
      <c r="V57" s="58"/>
      <c r="W57" s="58"/>
      <c r="X57" s="58"/>
      <c r="Y57" s="58"/>
    </row>
    <row r="58" spans="1:25" x14ac:dyDescent="0.2">
      <c r="A58" t="s">
        <v>60</v>
      </c>
      <c r="B58" t="s">
        <v>76</v>
      </c>
      <c r="C58" t="s">
        <v>77</v>
      </c>
      <c r="D58" t="s">
        <v>105</v>
      </c>
      <c r="F58" t="s">
        <v>79</v>
      </c>
      <c r="G58" t="s">
        <v>81</v>
      </c>
      <c r="I58" t="s">
        <v>132</v>
      </c>
    </row>
    <row r="59" spans="1:25" x14ac:dyDescent="0.2">
      <c r="A59" t="s">
        <v>61</v>
      </c>
      <c r="B59" t="s">
        <v>101</v>
      </c>
      <c r="C59" t="s">
        <v>90</v>
      </c>
      <c r="D59" t="s">
        <v>102</v>
      </c>
      <c r="F59" t="s">
        <v>79</v>
      </c>
      <c r="G59" t="s">
        <v>81</v>
      </c>
      <c r="I59" t="s">
        <v>99</v>
      </c>
    </row>
    <row r="60" spans="1:25" x14ac:dyDescent="0.2">
      <c r="A60" t="s">
        <v>62</v>
      </c>
      <c r="B60" t="s">
        <v>103</v>
      </c>
      <c r="C60" t="s">
        <v>90</v>
      </c>
      <c r="D60" t="s">
        <v>124</v>
      </c>
      <c r="F60" t="s">
        <v>79</v>
      </c>
      <c r="G60" t="s">
        <v>81</v>
      </c>
      <c r="I60" t="s">
        <v>100</v>
      </c>
    </row>
    <row r="61" spans="1:25" x14ac:dyDescent="0.2">
      <c r="A61" t="s">
        <v>64</v>
      </c>
      <c r="B61" t="s">
        <v>105</v>
      </c>
      <c r="C61" t="s">
        <v>90</v>
      </c>
      <c r="D61" t="s">
        <v>91</v>
      </c>
      <c r="F61" t="s">
        <v>79</v>
      </c>
      <c r="G61" t="s">
        <v>81</v>
      </c>
      <c r="I61" t="s">
        <v>104</v>
      </c>
    </row>
    <row r="62" spans="1:25" x14ac:dyDescent="0.2">
      <c r="A62" t="s">
        <v>147</v>
      </c>
      <c r="B62" t="s">
        <v>108</v>
      </c>
      <c r="C62" t="s">
        <v>90</v>
      </c>
      <c r="D62" t="s">
        <v>91</v>
      </c>
      <c r="F62" t="s">
        <v>79</v>
      </c>
      <c r="G62" t="s">
        <v>81</v>
      </c>
      <c r="I62" t="s">
        <v>146</v>
      </c>
    </row>
    <row r="63" spans="1:25" x14ac:dyDescent="0.2">
      <c r="A63" t="s">
        <v>65</v>
      </c>
      <c r="B63" t="s">
        <v>83</v>
      </c>
      <c r="C63" t="s">
        <v>90</v>
      </c>
      <c r="D63" t="s">
        <v>102</v>
      </c>
      <c r="F63" t="s">
        <v>79</v>
      </c>
      <c r="G63" t="s">
        <v>81</v>
      </c>
      <c r="I63" t="s">
        <v>106</v>
      </c>
    </row>
    <row r="64" spans="1:25" x14ac:dyDescent="0.2">
      <c r="A64" t="s">
        <v>63</v>
      </c>
      <c r="B64" t="s">
        <v>108</v>
      </c>
      <c r="C64" t="s">
        <v>105</v>
      </c>
      <c r="D64" t="s">
        <v>80</v>
      </c>
      <c r="F64" t="s">
        <v>79</v>
      </c>
      <c r="G64" t="s">
        <v>81</v>
      </c>
      <c r="I64" t="s">
        <v>109</v>
      </c>
    </row>
    <row r="66" spans="1:9" x14ac:dyDescent="0.2">
      <c r="B66" s="57" t="s">
        <v>135</v>
      </c>
      <c r="C66" s="57" t="s">
        <v>133</v>
      </c>
      <c r="D66" s="57" t="s">
        <v>134</v>
      </c>
      <c r="I66" t="s">
        <v>115</v>
      </c>
    </row>
    <row r="67" spans="1:9" x14ac:dyDescent="0.2">
      <c r="A67" t="s">
        <v>66</v>
      </c>
      <c r="B67" t="s">
        <v>102</v>
      </c>
      <c r="C67" t="s">
        <v>92</v>
      </c>
      <c r="D67" t="s">
        <v>105</v>
      </c>
      <c r="F67" t="s">
        <v>121</v>
      </c>
      <c r="G67" t="s">
        <v>107</v>
      </c>
      <c r="I67" t="s">
        <v>110</v>
      </c>
    </row>
    <row r="68" spans="1:9" x14ac:dyDescent="0.2">
      <c r="A68" t="s">
        <v>69</v>
      </c>
      <c r="B68" t="s">
        <v>91</v>
      </c>
      <c r="C68" t="s">
        <v>92</v>
      </c>
      <c r="D68" t="s">
        <v>105</v>
      </c>
      <c r="F68" t="s">
        <v>121</v>
      </c>
      <c r="G68" t="s">
        <v>107</v>
      </c>
      <c r="I68" t="s">
        <v>114</v>
      </c>
    </row>
    <row r="69" spans="1:9" x14ac:dyDescent="0.2">
      <c r="A69" t="s">
        <v>70</v>
      </c>
      <c r="B69" t="s">
        <v>90</v>
      </c>
      <c r="C69" t="s">
        <v>92</v>
      </c>
      <c r="D69" t="s">
        <v>105</v>
      </c>
      <c r="F69" t="s">
        <v>121</v>
      </c>
      <c r="G69" t="s">
        <v>107</v>
      </c>
      <c r="I69" t="s">
        <v>118</v>
      </c>
    </row>
    <row r="70" spans="1:9" x14ac:dyDescent="0.2">
      <c r="A70" t="s">
        <v>72</v>
      </c>
      <c r="B70" t="s">
        <v>83</v>
      </c>
      <c r="C70" t="s">
        <v>92</v>
      </c>
      <c r="D70" t="s">
        <v>105</v>
      </c>
      <c r="F70" t="s">
        <v>121</v>
      </c>
      <c r="G70" t="s">
        <v>107</v>
      </c>
      <c r="I70" t="s">
        <v>120</v>
      </c>
    </row>
    <row r="71" spans="1:9" x14ac:dyDescent="0.2">
      <c r="A71" t="s">
        <v>67</v>
      </c>
      <c r="B71" t="s">
        <v>112</v>
      </c>
      <c r="C71" t="s">
        <v>84</v>
      </c>
      <c r="D71" t="s">
        <v>105</v>
      </c>
      <c r="F71" t="s">
        <v>121</v>
      </c>
      <c r="G71" t="s">
        <v>107</v>
      </c>
      <c r="I71" t="s">
        <v>111</v>
      </c>
    </row>
    <row r="72" spans="1:9" x14ac:dyDescent="0.2">
      <c r="A72" t="s">
        <v>68</v>
      </c>
      <c r="B72" t="s">
        <v>92</v>
      </c>
      <c r="C72" t="s">
        <v>84</v>
      </c>
      <c r="D72" t="s">
        <v>105</v>
      </c>
      <c r="F72" t="s">
        <v>121</v>
      </c>
      <c r="G72" t="s">
        <v>107</v>
      </c>
      <c r="I72" t="s">
        <v>113</v>
      </c>
    </row>
    <row r="73" spans="1:9" x14ac:dyDescent="0.2">
      <c r="A73" t="s">
        <v>71</v>
      </c>
      <c r="B73" t="s">
        <v>119</v>
      </c>
    </row>
    <row r="76" spans="1:9" x14ac:dyDescent="0.2">
      <c r="A76" t="s">
        <v>73</v>
      </c>
      <c r="B76" t="s">
        <v>112</v>
      </c>
      <c r="C76" t="s">
        <v>83</v>
      </c>
      <c r="D76" t="s">
        <v>84</v>
      </c>
      <c r="I76" t="s">
        <v>125</v>
      </c>
    </row>
    <row r="77" spans="1:9" x14ac:dyDescent="0.2">
      <c r="A77" t="s">
        <v>74</v>
      </c>
      <c r="B77" t="s">
        <v>112</v>
      </c>
      <c r="C77" t="s">
        <v>83</v>
      </c>
      <c r="D77" t="s">
        <v>105</v>
      </c>
      <c r="E77" t="s">
        <v>84</v>
      </c>
      <c r="I77" t="s">
        <v>126</v>
      </c>
    </row>
    <row r="78" spans="1:9" x14ac:dyDescent="0.2">
      <c r="A78" t="s">
        <v>75</v>
      </c>
      <c r="B78" t="s">
        <v>123</v>
      </c>
      <c r="C78" t="s">
        <v>124</v>
      </c>
      <c r="D78" t="s">
        <v>103</v>
      </c>
      <c r="F78" t="s">
        <v>130</v>
      </c>
      <c r="G78" t="s">
        <v>129</v>
      </c>
      <c r="I78" t="s">
        <v>122</v>
      </c>
    </row>
  </sheetData>
  <conditionalFormatting sqref="B13:M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M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M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90FB0-7861-4C68-9F7C-2BB835CA7538}">
  <dimension ref="B1:D14"/>
  <sheetViews>
    <sheetView tabSelected="1" workbookViewId="0">
      <selection activeCell="C16" sqref="C16"/>
    </sheetView>
  </sheetViews>
  <sheetFormatPr baseColWidth="10" defaultRowHeight="14.25" x14ac:dyDescent="0.2"/>
  <cols>
    <col min="1" max="1" width="2.5" customWidth="1"/>
    <col min="2" max="2" width="13.5" bestFit="1" customWidth="1"/>
    <col min="3" max="3" width="16.25" bestFit="1" customWidth="1"/>
    <col min="4" max="4" width="15.375" bestFit="1" customWidth="1"/>
  </cols>
  <sheetData>
    <row r="1" spans="2:4" ht="15" thickBot="1" x14ac:dyDescent="0.25"/>
    <row r="2" spans="2:4" ht="15" x14ac:dyDescent="0.25">
      <c r="B2" s="60" t="s">
        <v>48</v>
      </c>
      <c r="C2" s="61"/>
      <c r="D2" s="62"/>
    </row>
    <row r="3" spans="2:4" ht="15" customHeight="1" thickBot="1" x14ac:dyDescent="0.25">
      <c r="B3" s="12" t="s">
        <v>151</v>
      </c>
      <c r="C3" s="66"/>
      <c r="D3" s="59">
        <f>20*12*4</f>
        <v>960</v>
      </c>
    </row>
    <row r="4" spans="2:4" x14ac:dyDescent="0.2">
      <c r="B4" s="3" t="s">
        <v>148</v>
      </c>
      <c r="C4" s="3" t="s">
        <v>149</v>
      </c>
      <c r="D4" t="s">
        <v>150</v>
      </c>
    </row>
    <row r="5" spans="2:4" x14ac:dyDescent="0.2">
      <c r="B5" s="3">
        <v>0</v>
      </c>
      <c r="C5" s="64">
        <f>POWER($D$3,1 + B5 *0.1)</f>
        <v>960</v>
      </c>
      <c r="D5" s="63">
        <f>Tabelle2[[#This Row],[Duration (ticks)]]/20/60</f>
        <v>0.8</v>
      </c>
    </row>
    <row r="6" spans="2:4" x14ac:dyDescent="0.2">
      <c r="B6" s="3">
        <v>2</v>
      </c>
      <c r="C6" s="65">
        <f t="shared" ref="C6:C14" si="0">POWER($D$3,1 + B6 *0.15)</f>
        <v>7532.7335020499258</v>
      </c>
      <c r="D6" s="63">
        <f>Tabelle2[[#This Row],[Duration (ticks)]]/20/60</f>
        <v>6.2772779183749376</v>
      </c>
    </row>
    <row r="7" spans="2:4" x14ac:dyDescent="0.2">
      <c r="B7" s="3">
        <v>4</v>
      </c>
      <c r="C7" s="65">
        <f t="shared" si="0"/>
        <v>59106.327096776331</v>
      </c>
      <c r="D7" s="63">
        <f>Tabelle2[[#This Row],[Duration (ticks)]]/20/60</f>
        <v>49.255272580646945</v>
      </c>
    </row>
    <row r="8" spans="2:4" x14ac:dyDescent="0.2">
      <c r="B8" s="3">
        <v>6</v>
      </c>
      <c r="C8" s="65">
        <f t="shared" si="0"/>
        <v>463783.55240104912</v>
      </c>
      <c r="D8" s="63">
        <f>Tabelle2[[#This Row],[Duration (ticks)]]/20/60</f>
        <v>386.48629366754091</v>
      </c>
    </row>
    <row r="9" spans="2:4" x14ac:dyDescent="0.2">
      <c r="B9" s="3">
        <v>8</v>
      </c>
      <c r="C9" s="65">
        <f t="shared" si="0"/>
        <v>3639122.8154907427</v>
      </c>
      <c r="D9" s="63">
        <f>Tabelle2[[#This Row],[Duration (ticks)]]/20/60</f>
        <v>3032.6023462422859</v>
      </c>
    </row>
    <row r="10" spans="2:4" x14ac:dyDescent="0.2">
      <c r="B10" s="3">
        <v>9</v>
      </c>
      <c r="C10" s="65">
        <f t="shared" si="0"/>
        <v>10193830.257075245</v>
      </c>
      <c r="D10" s="63">
        <f>Tabelle2[[#This Row],[Duration (ticks)]]/20/60</f>
        <v>8494.8585475627042</v>
      </c>
    </row>
    <row r="11" spans="2:4" x14ac:dyDescent="0.2">
      <c r="B11" s="3">
        <v>19</v>
      </c>
      <c r="C11" s="65">
        <f t="shared" si="0"/>
        <v>303210507415.43286</v>
      </c>
      <c r="D11" s="63">
        <f>Tabelle2[[#This Row],[Duration (ticks)]]/20/60</f>
        <v>252675422.84619406</v>
      </c>
    </row>
    <row r="12" spans="2:4" x14ac:dyDescent="0.2">
      <c r="B12" s="3">
        <v>11</v>
      </c>
      <c r="C12" s="64">
        <f t="shared" si="0"/>
        <v>79986881.970500872</v>
      </c>
      <c r="D12" s="63">
        <f>Tabelle2[[#This Row],[Duration (ticks)]]/20/60</f>
        <v>66655.734975417392</v>
      </c>
    </row>
    <row r="13" spans="2:4" x14ac:dyDescent="0.2">
      <c r="B13" s="67">
        <v>12</v>
      </c>
      <c r="C13" s="68">
        <f t="shared" si="0"/>
        <v>224057482.78930962</v>
      </c>
      <c r="D13" s="69">
        <f>Tabelle2[[#This Row],[Duration (ticks)]]/20/60</f>
        <v>186714.56899109136</v>
      </c>
    </row>
    <row r="14" spans="2:4" x14ac:dyDescent="0.2">
      <c r="B14" s="67">
        <v>15</v>
      </c>
      <c r="C14" s="68">
        <f t="shared" si="0"/>
        <v>4924719592.9163141</v>
      </c>
      <c r="D14" s="69">
        <f>Tabelle2[[#This Row],[Duration (ticks)]]/20/60</f>
        <v>4103932.9940969283</v>
      </c>
    </row>
  </sheetData>
  <mergeCells count="1">
    <mergeCell ref="B2:D2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Infused Beverages</vt:lpstr>
      <vt:lpstr>Suspicious Brew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SchmidtD045</dc:creator>
  <cp:lastModifiedBy>Dominik Schmidt</cp:lastModifiedBy>
  <dcterms:created xsi:type="dcterms:W3CDTF">2022-10-06T08:49:16Z</dcterms:created>
  <dcterms:modified xsi:type="dcterms:W3CDTF">2022-11-08T10:19:15Z</dcterms:modified>
</cp:coreProperties>
</file>