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ESchwimm\Project_EESchwimm\TEASER\teaser\examples\"/>
    </mc:Choice>
  </mc:AlternateContent>
  <bookViews>
    <workbookView xWindow="-28920" yWindow="-120" windowWidth="29040" windowHeight="15840"/>
  </bookViews>
  <sheets>
    <sheet name="Hüllflächen, Himmelsricht." sheetId="1" r:id="rId1"/>
    <sheet name="Strukturen Hüllfläche" sheetId="6" r:id="rId2"/>
  </sheets>
  <externalReferences>
    <externalReference r:id="rId3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V7" i="1"/>
  <c r="U7" i="1"/>
  <c r="V6" i="1"/>
  <c r="U6" i="1"/>
  <c r="V5" i="1"/>
  <c r="U5" i="1"/>
  <c r="Q19" i="1"/>
  <c r="Q17" i="1"/>
  <c r="Q16" i="1"/>
  <c r="Q15" i="1"/>
  <c r="I19" i="1"/>
  <c r="I17" i="1"/>
  <c r="I13" i="1"/>
  <c r="I11" i="1"/>
  <c r="I9" i="1"/>
  <c r="I8" i="1"/>
  <c r="I5" i="1"/>
  <c r="G19" i="1"/>
  <c r="G13" i="1"/>
  <c r="E19" i="1"/>
  <c r="E17" i="1"/>
  <c r="E15" i="1"/>
  <c r="E13" i="1"/>
  <c r="E5" i="1"/>
  <c r="C19" i="1"/>
  <c r="C13" i="1"/>
  <c r="C10" i="1"/>
  <c r="C6" i="1"/>
  <c r="B22" i="1" l="1"/>
  <c r="E24" i="1" l="1"/>
  <c r="G24" i="1" s="1"/>
  <c r="C24" i="1"/>
  <c r="K24" i="1" l="1"/>
  <c r="I24" i="1"/>
  <c r="M24" i="1" l="1"/>
  <c r="C23" i="1" s="1"/>
  <c r="E23" i="1" l="1"/>
</calcChain>
</file>

<file path=xl/sharedStrings.xml><?xml version="1.0" encoding="utf-8"?>
<sst xmlns="http://schemas.openxmlformats.org/spreadsheetml/2006/main" count="202" uniqueCount="114">
  <si>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</si>
  <si>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</si>
  <si>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</si>
  <si>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</si>
  <si>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</si>
  <si>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</si>
  <si>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</si>
  <si>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</si>
  <si>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</si>
  <si>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</si>
  <si>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</si>
  <si>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</si>
  <si>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Saunabereich</t>
  </si>
  <si>
    <t>Fitness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</si>
  <si>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</si>
  <si>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</si>
  <si>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</si>
  <si>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</si>
  <si>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Inner walls and inner ceilings as a sum [m²]</t>
  </si>
  <si>
    <t>Air volume [m³]</t>
  </si>
  <si>
    <t>name</t>
  </si>
  <si>
    <t>layer</t>
  </si>
  <si>
    <t>thickness</t>
  </si>
  <si>
    <t>material id</t>
  </si>
  <si>
    <t>inner radiation</t>
  </si>
  <si>
    <t>inner convection</t>
  </si>
  <si>
    <t>outer radiation</t>
  </si>
  <si>
    <t>outer convection</t>
  </si>
  <si>
    <t>[cm]</t>
  </si>
  <si>
    <t>5.0</t>
  </si>
  <si>
    <t>2.7</t>
  </si>
  <si>
    <t>20.0</t>
  </si>
  <si>
    <t>27068cc0-3a43-11e7-bc9e-2cd444b2e704</t>
  </si>
  <si>
    <t>[W/mK]</t>
  </si>
  <si>
    <t>thermal conductivity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</si>
  <si>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</si>
  <si>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</si>
  <si>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</si>
  <si>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</si>
  <si>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Eingangsbereich</t>
  </si>
  <si>
    <t>Schwimmhalle</t>
  </si>
  <si>
    <t>Duschen und Sanitärräume</t>
  </si>
  <si>
    <t>Umkleiden</t>
  </si>
  <si>
    <t>Aufsichtsraum</t>
  </si>
  <si>
    <t>Technikraum</t>
  </si>
  <si>
    <t>Plausibility Check of Zone Parameters with reference building volume (aspect ratio: 2 by 1)</t>
  </si>
  <si>
    <t>Roof area= ground floor area (including floor of pools with ground contact)</t>
  </si>
  <si>
    <t>reference building calculated with total zones volume, ground floor and sides ratio of 2:1</t>
  </si>
  <si>
    <t>Roof (upper building closure, including horizontal transparent elements) [m²]</t>
  </si>
  <si>
    <t>g-value</t>
  </si>
  <si>
    <t>total volume [m³]</t>
  </si>
  <si>
    <t>ground floor [m²]</t>
  </si>
  <si>
    <t>reference side b = 2x side A [m]</t>
  </si>
  <si>
    <t>reference side A [m]</t>
  </si>
  <si>
    <t>reference height [m]</t>
  </si>
  <si>
    <t>reference sum of outer wall [m²]</t>
  </si>
  <si>
    <t>comparing sum of outer walls with reference building volumes walls (between 80% and 120% of refernce value)</t>
  </si>
  <si>
    <t>größer 80%</t>
  </si>
  <si>
    <t>Kleiner 120%</t>
  </si>
  <si>
    <t xml:space="preserve">Outer walls and cardinal directions of them, including transparent elements [m²]
</t>
  </si>
  <si>
    <t>Traffic and common area above technical room [m²]</t>
  </si>
  <si>
    <t>Total area of zone (including water surface) [m²]</t>
  </si>
  <si>
    <t>Additional information to zone 4</t>
  </si>
  <si>
    <t>Sum of pools</t>
  </si>
  <si>
    <t>Schwimmerbecken</t>
  </si>
  <si>
    <t>Mehrzweckbecken</t>
  </si>
  <si>
    <t>Kleinkinderbecken</t>
  </si>
  <si>
    <t>Nichtschwimmerbecken</t>
  </si>
  <si>
    <t>Springerbecken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</si>
  <si>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</si>
  <si>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</si>
  <si>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</si>
  <si>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</si>
  <si>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</si>
  <si>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</si>
  <si>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</si>
  <si>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</si>
  <si>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</si>
  <si>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</si>
  <si>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</si>
  <si>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t>[°C]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</si>
  <si>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The Pool temperature is not transferred from the Calculator</t>
    </r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</si>
  <si>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Only entire enveloping surfaces have contact with the ground, not individual surfaces</t>
    </r>
  </si>
  <si>
    <t>FB1</t>
  </si>
  <si>
    <t>FB2</t>
  </si>
  <si>
    <t>FB3</t>
  </si>
  <si>
    <t>FB4</t>
  </si>
  <si>
    <t>Freiformbecken 2</t>
  </si>
  <si>
    <t>Freiformbecken 3</t>
  </si>
  <si>
    <t>Freiformbecken 4</t>
  </si>
  <si>
    <t>Freiformbecken 1</t>
  </si>
  <si>
    <r>
      <t>Ground floor (lower building closure)</t>
    </r>
    <r>
      <rPr>
        <strike/>
        <sz val="11"/>
        <color rgb="FF1F497D"/>
        <rFont val="Century Gothic"/>
        <family val="2"/>
      </rPr>
      <t xml:space="preserve"> including pool floor</t>
    </r>
    <r>
      <rPr>
        <sz val="11"/>
        <color rgb="FF1F497D"/>
        <rFont val="Century Gothic"/>
        <family val="2"/>
      </rPr>
      <t xml:space="preserve"> with earth contact [m²]</t>
    </r>
  </si>
  <si>
    <t>Pool floor and wall? with earth contact</t>
  </si>
  <si>
    <t xml:space="preserve">density </t>
  </si>
  <si>
    <t>OuterWall</t>
  </si>
  <si>
    <t>InnerWall</t>
  </si>
  <si>
    <t>GroundFloor</t>
  </si>
  <si>
    <t>Window_facade</t>
  </si>
  <si>
    <t>Window_roof</t>
  </si>
  <si>
    <t>Roofto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</si>
  <si>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</si>
  <si>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</si>
  <si>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</si>
  <si>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</si>
  <si>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</si>
  <si>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</si>
  <si>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 xml:space="preserve">heat capacity </t>
  </si>
  <si>
    <t>[kJ/kgK]</t>
  </si>
  <si>
    <t>2603ea80-3a43-11e7-882b-2cd444b2e704</t>
  </si>
  <si>
    <t>6c217f5c-3a43-11e7-8fc5-2cd444b2e704</t>
  </si>
  <si>
    <t>24ce8040-3a43-11e7-9beb-2cd444b2e704</t>
  </si>
  <si>
    <t>hier brauchst du das nicht überprfen, hier habe ich die Daten aus dem MFH genommen, weil uns hier die Daten noch fehlen</t>
  </si>
  <si>
    <t>0abbb1a2-83ff-11e6-946a-2cd444b2e704</t>
  </si>
  <si>
    <t>a_conv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</si>
</sst>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1F497D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theme="0" tint="-0.249977111117893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97D"/>
      <name val="Century Gothic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entury Gothic"/>
      <family val="2"/>
    </font>
    <font>
      <strike/>
      <sz val="11"/>
      <color rgb="FF1F497D"/>
      <name val="Century Gothic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/>
      <top style="double">
        <color indexed="64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 applyBorder="0"/>
  </cellStyleXfs>
  <cellXfs count="18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/>
    </xf>
    <xf numFmtId="0" fontId="10" fillId="0" borderId="0" xfId="1"/>
    <xf numFmtId="0" fontId="10" fillId="0" borderId="6" xfId="1" applyBorder="1"/>
    <xf numFmtId="0" fontId="11" fillId="0" borderId="6" xfId="1" applyFont="1" applyBorder="1"/>
    <xf numFmtId="0" fontId="11" fillId="0" borderId="6" xfId="1" applyFont="1" applyBorder="1" applyAlignment="1">
      <alignment horizontal="left" vertical="center"/>
    </xf>
    <xf numFmtId="0" fontId="10" fillId="0" borderId="0" xfId="1" applyAlignment="1">
      <alignment horizontal="left"/>
    </xf>
    <xf numFmtId="0" fontId="10" fillId="0" borderId="44" xfId="1" applyBorder="1" applyAlignment="1">
      <alignment horizontal="left"/>
    </xf>
    <xf numFmtId="0" fontId="10" fillId="0" borderId="44" xfId="1" applyBorder="1"/>
    <xf numFmtId="0" fontId="10" fillId="0" borderId="46" xfId="1" applyBorder="1" applyAlignment="1">
      <alignment horizontal="left"/>
    </xf>
    <xf numFmtId="0" fontId="10" fillId="0" borderId="46" xfId="1" applyBorder="1"/>
    <xf numFmtId="0" fontId="10" fillId="0" borderId="0" xfId="1" applyBorder="1"/>
    <xf numFmtId="0" fontId="10" fillId="0" borderId="0" xfId="1" applyBorder="1" applyAlignment="1">
      <alignment horizontal="left"/>
    </xf>
    <xf numFmtId="0" fontId="0" fillId="0" borderId="44" xfId="0" applyBorder="1"/>
    <xf numFmtId="0" fontId="0" fillId="0" borderId="46" xfId="0" applyBorder="1"/>
    <xf numFmtId="0" fontId="11" fillId="0" borderId="0" xfId="1" applyFont="1" applyBorder="1" applyAlignment="1">
      <alignment vertical="top" wrapText="1"/>
    </xf>
    <xf numFmtId="0" fontId="11" fillId="0" borderId="0" xfId="1" applyFont="1" applyBorder="1" applyAlignment="1">
      <alignment horizontal="left" vertical="top" wrapText="1"/>
    </xf>
    <xf numFmtId="0" fontId="10" fillId="0" borderId="0" xfId="1" applyAlignment="1">
      <alignment vertical="top" wrapText="1"/>
    </xf>
    <xf numFmtId="0" fontId="7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4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4" fillId="3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10" fillId="0" borderId="46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4" xfId="1" applyBorder="1" applyAlignment="1">
      <alignment horizontal="left" vertical="center"/>
    </xf>
    <xf numFmtId="0" fontId="10" fillId="0" borderId="44" xfId="1" applyBorder="1" applyAlignment="1">
      <alignment horizontal="left" vertical="center" wrapText="1"/>
    </xf>
    <xf numFmtId="0" fontId="10" fillId="0" borderId="0" xfId="1" applyBorder="1" applyAlignment="1">
      <alignment horizontal="left" vertical="center" wrapText="1"/>
    </xf>
    <xf numFmtId="0" fontId="1" fillId="0" borderId="51" xfId="0" applyFont="1" applyFill="1" applyBorder="1" applyAlignment="1">
      <alignment horizontal="left" vertical="center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5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" fillId="0" borderId="54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12" fillId="0" borderId="56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/>
    </xf>
    <xf numFmtId="0" fontId="10" fillId="0" borderId="46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4" xfId="1" applyBorder="1" applyAlignment="1">
      <alignment horizontal="left" vertical="center"/>
    </xf>
    <xf numFmtId="0" fontId="12" fillId="0" borderId="3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 wrapText="1"/>
    </xf>
    <xf numFmtId="0" fontId="2" fillId="0" borderId="48" xfId="0" applyFont="1" applyBorder="1" applyAlignment="1">
      <alignment horizontal="left" vertical="center"/>
    </xf>
    <xf numFmtId="0" fontId="2" fillId="0" borderId="48" xfId="0" applyFont="1" applyBorder="1" applyAlignment="1">
      <alignment horizontal="left" vertical="center" wrapText="1"/>
    </xf>
    <xf numFmtId="0" fontId="10" fillId="0" borderId="46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4" xfId="1" applyBorder="1" applyAlignment="1">
      <alignment horizontal="left" vertical="center"/>
    </xf>
    <xf numFmtId="0" fontId="11" fillId="0" borderId="44" xfId="1" applyFont="1" applyBorder="1" applyAlignment="1">
      <alignment horizontal="left" vertical="center" wrapText="1"/>
    </xf>
    <xf numFmtId="0" fontId="10" fillId="0" borderId="2" xfId="1" applyBorder="1" applyAlignment="1">
      <alignment horizontal="left" vertical="center"/>
    </xf>
    <xf numFmtId="0" fontId="15" fillId="0" borderId="5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2" fillId="2" borderId="28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0" fillId="0" borderId="46" xfId="1" applyFill="1" applyBorder="1" applyAlignment="1">
      <alignment horizontal="left" vertical="center"/>
    </xf>
    <xf numFmtId="0" fontId="10" fillId="0" borderId="0" xfId="1" applyFill="1"/>
    <xf numFmtId="0" fontId="10" fillId="0" borderId="0" xfId="1" applyFill="1" applyAlignment="1">
      <alignment horizontal="left" vertical="center"/>
    </xf>
    <xf numFmtId="0" fontId="10" fillId="0" borderId="46" xfId="1" applyFill="1" applyBorder="1" applyAlignment="1">
      <alignment horizontal="left"/>
    </xf>
    <xf numFmtId="0" fontId="10" fillId="0" borderId="46" xfId="1" applyFill="1" applyBorder="1"/>
    <xf numFmtId="0" fontId="10" fillId="0" borderId="0" xfId="1" applyFill="1" applyBorder="1" applyAlignment="1">
      <alignment horizontal="left" vertical="center"/>
    </xf>
    <xf numFmtId="2" fontId="10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10" fillId="0" borderId="46" xfId="1" applyNumberFormat="1" applyFill="1" applyBorder="1" applyAlignment="1">
      <alignment horizontal="left" vertical="center"/>
    </xf>
    <xf numFmtId="2" fontId="10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10" fillId="0" borderId="46" xfId="1" applyNumberFormat="1" applyBorder="1" applyAlignment="1">
      <alignment horizontal="left" vertical="center"/>
    </xf>
    <xf numFmtId="2" fontId="10" fillId="0" borderId="0" xfId="1" applyNumberFormat="1" applyFill="1" applyBorder="1" applyAlignment="1">
      <alignment horizontal="left" vertical="center"/>
    </xf>
    <xf numFmtId="2" fontId="18" fillId="0" borderId="0" xfId="1" applyNumberFormat="1" applyFont="1" applyBorder="1" applyAlignment="1">
      <alignment horizontal="left" vertical="center"/>
    </xf>
    <xf numFmtId="2" fontId="10" fillId="0" borderId="0" xfId="1" applyNumberFormat="1" applyFill="1" applyAlignment="1">
      <alignment horizontal="left"/>
    </xf>
    <xf numFmtId="2" fontId="18" fillId="0" borderId="58" xfId="1" applyNumberFormat="1" applyFont="1" applyBorder="1" applyAlignment="1">
      <alignment horizontal="left"/>
    </xf>
    <xf numFmtId="0" fontId="10" fillId="0" borderId="57" xfId="1" applyFill="1" applyBorder="1" applyAlignment="1">
      <alignment horizontal="left" vertical="center"/>
    </xf>
    <xf numFmtId="0" fontId="0" fillId="0" borderId="0" xfId="0" applyFill="1"/>
    <xf numFmtId="0" fontId="9" fillId="0" borderId="0" xfId="0" applyFont="1"/>
    <xf numFmtId="0" fontId="10" fillId="0" borderId="0" xfId="1" applyAlignment="1">
      <alignment vertical="top" wrapText="1"/>
    </xf>
    <xf numFmtId="0" fontId="10" fillId="0" borderId="0" xfId="1" applyFill="1" applyBorder="1"/>
    <xf numFmtId="2" fontId="0" fillId="0" borderId="57" xfId="0" applyNumberFormat="1" applyFill="1" applyBorder="1" applyAlignment="1" applyProtection="1">
      <alignment horizontal="left"/>
    </xf>
    <xf numFmtId="0" fontId="10" fillId="0" borderId="57" xfId="1" applyFill="1" applyBorder="1"/>
  </cellXfs>
  <cellStyles count="2">
    <cellStyle name="Standard" xfId="0" builtinId="0"/>
    <cellStyle name="Standard 2" xfId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5"/>
  <sheetViews>
    <sheetView tabSelected="1" topLeftCell="A4" zoomScale="70" zoomScaleNormal="70" workbookViewId="0">
      <selection activeCell="A18" sqref="A18"/>
    </sheetView>
  </sheetViews>
  <sheetFormatPr baseColWidth="10" defaultColWidth="11.42578125" defaultRowHeight="15" x14ac:dyDescent="0.25"/>
  <cols>
    <col min="1" max="1" width="28.85546875" style="74" customWidth="1"/>
    <col min="2" max="2" width="14.140625" style="75" customWidth="1"/>
    <col min="3" max="3" width="10.140625" style="62" customWidth="1"/>
    <col min="4" max="4" width="11.85546875" style="75" customWidth="1"/>
    <col min="5" max="5" width="11.42578125" style="62"/>
    <col min="6" max="6" width="13.28515625" style="62" customWidth="1"/>
    <col min="7" max="7" width="14.7109375" style="62" bestFit="1" customWidth="1"/>
    <col min="8" max="8" width="12" style="62" customWidth="1"/>
    <col min="9" max="9" width="11.42578125" style="62"/>
    <col min="10" max="10" width="11.42578125" style="62" customWidth="1"/>
    <col min="11" max="11" width="14.7109375" style="62" bestFit="1" customWidth="1"/>
    <col min="12" max="12" width="14.28515625" style="62" customWidth="1"/>
    <col min="13" max="13" width="11.42578125" style="62"/>
    <col min="14" max="14" width="7.7109375" style="62" customWidth="1"/>
    <col min="15" max="15" width="11.42578125" style="62"/>
    <col min="16" max="16" width="7.7109375" style="62" customWidth="1"/>
    <col min="17" max="17" width="11.42578125" style="62"/>
    <col min="18" max="18" width="26.28515625" style="62" customWidth="1"/>
    <col min="19" max="19" width="19.7109375" style="62" customWidth="1"/>
    <col min="20" max="20" width="10.7109375" style="62" customWidth="1"/>
    <col min="21" max="21" width="15.28515625" style="62" customWidth="1"/>
    <col min="22" max="22" width="20" style="62" bestFit="1" customWidth="1"/>
    <col min="23" max="23" width="19.140625" style="62" bestFit="1" customWidth="1"/>
    <col min="24" max="24" width="20.140625" style="62" customWidth="1"/>
    <col min="25" max="25" width="24.7109375" style="62" bestFit="1" customWidth="1"/>
    <col min="26" max="26" width="18.140625" style="62" bestFit="1" customWidth="1"/>
    <col min="27" max="27" width="18" style="62" bestFit="1" customWidth="1"/>
    <col min="28" max="30" width="18.42578125" style="62" bestFit="1" customWidth="1"/>
    <col min="31" max="16384" width="11.42578125" style="62"/>
  </cols>
  <sheetData>
    <row r="1" spans="1:31" ht="17.25" x14ac:dyDescent="0.25">
      <c r="A1" s="117" t="s">
        <v>15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</row>
    <row r="2" spans="1:31" ht="17.25" x14ac:dyDescent="0.25">
      <c r="A2" s="86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31" ht="42" customHeight="1" thickBot="1" x14ac:dyDescent="0.3">
      <c r="A3" s="63"/>
      <c r="B3" s="130" t="s">
        <v>0</v>
      </c>
      <c r="C3" s="131"/>
      <c r="D3" s="123" t="s">
        <v>1</v>
      </c>
      <c r="E3" s="132"/>
      <c r="F3" s="133" t="s">
        <v>2</v>
      </c>
      <c r="G3" s="131"/>
      <c r="H3" s="134" t="s">
        <v>3</v>
      </c>
      <c r="I3" s="132"/>
      <c r="J3" s="133" t="s">
        <v>4</v>
      </c>
      <c r="K3" s="131"/>
      <c r="L3" s="121" t="s">
        <v>5</v>
      </c>
      <c r="M3" s="122"/>
      <c r="N3" s="121" t="s">
        <v>6</v>
      </c>
      <c r="O3" s="122"/>
      <c r="P3" s="123" t="s">
        <v>7</v>
      </c>
      <c r="Q3" s="123"/>
      <c r="S3" s="109" t="s">
        <v>62</v>
      </c>
      <c r="T3" s="110"/>
      <c r="U3" s="93" t="s">
        <v>74</v>
      </c>
      <c r="V3" s="94" t="s">
        <v>73</v>
      </c>
      <c r="W3" s="94" t="s">
        <v>72</v>
      </c>
      <c r="X3" s="94" t="s">
        <v>71</v>
      </c>
      <c r="Y3" s="94" t="s">
        <v>70</v>
      </c>
      <c r="Z3" s="94" t="s">
        <v>69</v>
      </c>
      <c r="AA3" s="94" t="s">
        <v>83</v>
      </c>
      <c r="AB3" s="94" t="s">
        <v>84</v>
      </c>
      <c r="AC3" s="94" t="s">
        <v>85</v>
      </c>
      <c r="AD3" s="94" t="s">
        <v>86</v>
      </c>
    </row>
    <row r="4" spans="1:31" ht="50.1" customHeight="1" thickBot="1" x14ac:dyDescent="0.3">
      <c r="A4" s="64" t="s">
        <v>14</v>
      </c>
      <c r="B4" s="119" t="s">
        <v>39</v>
      </c>
      <c r="C4" s="114"/>
      <c r="D4" s="113" t="s">
        <v>42</v>
      </c>
      <c r="E4" s="114"/>
      <c r="F4" s="113" t="s">
        <v>41</v>
      </c>
      <c r="G4" s="114"/>
      <c r="H4" s="113" t="s">
        <v>40</v>
      </c>
      <c r="I4" s="114"/>
      <c r="J4" s="113" t="s">
        <v>43</v>
      </c>
      <c r="K4" s="114"/>
      <c r="L4" s="115" t="s">
        <v>12</v>
      </c>
      <c r="M4" s="116"/>
      <c r="N4" s="115" t="s">
        <v>13</v>
      </c>
      <c r="O4" s="116"/>
      <c r="P4" s="113" t="s">
        <v>44</v>
      </c>
      <c r="Q4" s="119"/>
      <c r="S4" s="111"/>
      <c r="T4" s="112"/>
      <c r="U4" s="99" t="s">
        <v>63</v>
      </c>
      <c r="V4" s="95" t="s">
        <v>64</v>
      </c>
      <c r="W4" s="95" t="s">
        <v>65</v>
      </c>
      <c r="X4" s="95" t="s">
        <v>66</v>
      </c>
      <c r="Y4" s="95" t="s">
        <v>67</v>
      </c>
      <c r="Z4" s="95" t="s">
        <v>68</v>
      </c>
      <c r="AA4" s="95" t="s">
        <v>90</v>
      </c>
      <c r="AB4" s="95" t="s">
        <v>87</v>
      </c>
      <c r="AC4" s="95" t="s">
        <v>88</v>
      </c>
      <c r="AD4" s="95" t="s">
        <v>89</v>
      </c>
    </row>
    <row r="5" spans="1:31" ht="50.1" customHeight="1" thickTop="1" x14ac:dyDescent="0.25">
      <c r="A5" s="124" t="s">
        <v>59</v>
      </c>
      <c r="B5" s="8" t="s">
        <v>8</v>
      </c>
      <c r="C5" s="14">
        <v>0</v>
      </c>
      <c r="D5" s="9" t="s">
        <v>8</v>
      </c>
      <c r="E5" s="143">
        <f>31.5*3.25</f>
        <v>102.375</v>
      </c>
      <c r="F5" s="9" t="s">
        <v>8</v>
      </c>
      <c r="G5" s="14">
        <v>0</v>
      </c>
      <c r="H5" s="9" t="s">
        <v>8</v>
      </c>
      <c r="I5" s="143">
        <f>7*6.25+43*3.25</f>
        <v>183.5</v>
      </c>
      <c r="J5" s="9" t="s">
        <v>8</v>
      </c>
      <c r="K5" s="14">
        <v>0</v>
      </c>
      <c r="L5" s="32" t="s">
        <v>8</v>
      </c>
      <c r="M5" s="33"/>
      <c r="N5" s="32" t="s">
        <v>8</v>
      </c>
      <c r="O5" s="33"/>
      <c r="P5" s="9" t="s">
        <v>8</v>
      </c>
      <c r="Q5" s="25">
        <v>82.8</v>
      </c>
      <c r="S5" s="102" t="s">
        <v>75</v>
      </c>
      <c r="T5" s="101" t="s">
        <v>76</v>
      </c>
      <c r="U5" s="159">
        <f>V5+Y5</f>
        <v>431.5</v>
      </c>
      <c r="V5" s="160">
        <f>25*16.66</f>
        <v>416.5</v>
      </c>
      <c r="W5" s="160">
        <v>0</v>
      </c>
      <c r="X5" s="161">
        <v>0</v>
      </c>
      <c r="Y5" s="161">
        <v>15</v>
      </c>
      <c r="Z5" s="161">
        <v>0</v>
      </c>
      <c r="AA5" s="161">
        <v>0</v>
      </c>
      <c r="AB5" s="161">
        <v>0.1</v>
      </c>
      <c r="AC5" s="161">
        <v>0.1</v>
      </c>
      <c r="AD5" s="161">
        <v>0.1</v>
      </c>
    </row>
    <row r="6" spans="1:31" ht="50.1" customHeight="1" x14ac:dyDescent="0.25">
      <c r="A6" s="125"/>
      <c r="B6" s="10" t="s">
        <v>9</v>
      </c>
      <c r="C6" s="141">
        <f>29*6.5</f>
        <v>188.5</v>
      </c>
      <c r="D6" s="12" t="s">
        <v>9</v>
      </c>
      <c r="E6" s="15">
        <v>0</v>
      </c>
      <c r="F6" s="12" t="s">
        <v>9</v>
      </c>
      <c r="G6" s="15">
        <v>0</v>
      </c>
      <c r="H6" s="12" t="s">
        <v>9</v>
      </c>
      <c r="I6" s="15">
        <v>0</v>
      </c>
      <c r="J6" s="12" t="s">
        <v>9</v>
      </c>
      <c r="K6" s="15">
        <v>0</v>
      </c>
      <c r="L6" s="34" t="s">
        <v>9</v>
      </c>
      <c r="M6" s="35"/>
      <c r="N6" s="34" t="s">
        <v>9</v>
      </c>
      <c r="O6" s="35"/>
      <c r="P6" s="12" t="s">
        <v>9</v>
      </c>
      <c r="Q6" s="26">
        <v>34.86</v>
      </c>
      <c r="S6" s="163" t="s">
        <v>92</v>
      </c>
      <c r="T6" s="101" t="s">
        <v>76</v>
      </c>
      <c r="U6" s="100">
        <f>V6+Y6</f>
        <v>426.5</v>
      </c>
      <c r="V6" s="161">
        <f>V5</f>
        <v>416.5</v>
      </c>
      <c r="W6" s="161">
        <v>0</v>
      </c>
      <c r="X6" s="161">
        <v>0</v>
      </c>
      <c r="Y6" s="161">
        <v>10</v>
      </c>
      <c r="Z6" s="161">
        <v>0</v>
      </c>
      <c r="AA6" s="161">
        <v>0</v>
      </c>
      <c r="AB6" s="161">
        <v>0.1</v>
      </c>
      <c r="AC6" s="161">
        <v>0.1</v>
      </c>
      <c r="AD6" s="161">
        <v>0.1</v>
      </c>
    </row>
    <row r="7" spans="1:31" ht="50.1" customHeight="1" x14ac:dyDescent="0.25">
      <c r="A7" s="125"/>
      <c r="B7" s="10" t="s">
        <v>10</v>
      </c>
      <c r="C7" s="15">
        <v>0</v>
      </c>
      <c r="D7" s="12" t="s">
        <v>10</v>
      </c>
      <c r="E7" s="15">
        <v>0</v>
      </c>
      <c r="F7" s="12" t="s">
        <v>10</v>
      </c>
      <c r="G7" s="15">
        <v>0</v>
      </c>
      <c r="H7" s="12" t="s">
        <v>10</v>
      </c>
      <c r="I7" s="15">
        <v>0</v>
      </c>
      <c r="J7" s="12" t="s">
        <v>10</v>
      </c>
      <c r="K7" s="15">
        <v>0</v>
      </c>
      <c r="L7" s="34" t="s">
        <v>10</v>
      </c>
      <c r="M7" s="35"/>
      <c r="N7" s="34" t="s">
        <v>10</v>
      </c>
      <c r="O7" s="35"/>
      <c r="P7" s="12" t="s">
        <v>10</v>
      </c>
      <c r="Q7" s="26">
        <v>20.25</v>
      </c>
      <c r="S7" s="103" t="s">
        <v>77</v>
      </c>
      <c r="T7" s="101" t="s">
        <v>78</v>
      </c>
      <c r="U7" s="162">
        <f>V7+Y7</f>
        <v>1056.1273999999999</v>
      </c>
      <c r="V7" s="161">
        <f>55.89*16.66</f>
        <v>931.12739999999997</v>
      </c>
      <c r="W7" s="161">
        <v>0</v>
      </c>
      <c r="X7" s="161">
        <v>0</v>
      </c>
      <c r="Y7" s="161">
        <f>10*12.5</f>
        <v>125</v>
      </c>
      <c r="Z7" s="161">
        <v>0</v>
      </c>
      <c r="AA7" s="161">
        <v>0</v>
      </c>
      <c r="AB7" s="161">
        <v>0.1</v>
      </c>
      <c r="AC7" s="161">
        <v>0.1</v>
      </c>
      <c r="AD7" s="161">
        <v>0.1</v>
      </c>
    </row>
    <row r="8" spans="1:31" ht="50.1" customHeight="1" thickBot="1" x14ac:dyDescent="0.3">
      <c r="A8" s="126"/>
      <c r="B8" s="23" t="s">
        <v>11</v>
      </c>
      <c r="C8" s="24">
        <v>0</v>
      </c>
      <c r="D8" s="3" t="s">
        <v>11</v>
      </c>
      <c r="E8" s="16">
        <v>0</v>
      </c>
      <c r="F8" s="3" t="s">
        <v>11</v>
      </c>
      <c r="G8" s="16">
        <v>0</v>
      </c>
      <c r="H8" s="3" t="s">
        <v>11</v>
      </c>
      <c r="I8" s="156">
        <f>16*6.5</f>
        <v>104</v>
      </c>
      <c r="J8" s="3" t="s">
        <v>11</v>
      </c>
      <c r="K8" s="16">
        <v>0</v>
      </c>
      <c r="L8" s="36" t="s">
        <v>11</v>
      </c>
      <c r="M8" s="37"/>
      <c r="N8" s="36" t="s">
        <v>11</v>
      </c>
      <c r="O8" s="37"/>
      <c r="P8" s="30" t="s">
        <v>11</v>
      </c>
      <c r="Q8" s="31">
        <v>30</v>
      </c>
      <c r="S8" s="103" t="s">
        <v>79</v>
      </c>
      <c r="T8" s="101" t="s">
        <v>80</v>
      </c>
      <c r="U8" s="100"/>
      <c r="V8" s="161"/>
      <c r="W8" s="161"/>
      <c r="X8" s="161"/>
      <c r="Y8" s="161"/>
      <c r="Z8" s="161"/>
      <c r="AA8" s="161"/>
      <c r="AB8" s="161">
        <v>0.1</v>
      </c>
      <c r="AC8" s="161">
        <v>0.1</v>
      </c>
      <c r="AD8" s="161">
        <v>0.1</v>
      </c>
    </row>
    <row r="9" spans="1:31" ht="50.1" customHeight="1" x14ac:dyDescent="0.35">
      <c r="A9" s="127" t="s">
        <v>16</v>
      </c>
      <c r="B9" s="22" t="s">
        <v>8</v>
      </c>
      <c r="C9" s="21">
        <v>0</v>
      </c>
      <c r="D9" s="13" t="s">
        <v>8</v>
      </c>
      <c r="E9" s="21">
        <v>0</v>
      </c>
      <c r="F9" s="13" t="s">
        <v>8</v>
      </c>
      <c r="G9" s="21">
        <v>0</v>
      </c>
      <c r="H9" s="13" t="s">
        <v>8</v>
      </c>
      <c r="I9" s="157">
        <f>3*6.25</f>
        <v>18.75</v>
      </c>
      <c r="J9" s="13" t="s">
        <v>8</v>
      </c>
      <c r="K9" s="21">
        <v>0</v>
      </c>
      <c r="L9" s="38" t="s">
        <v>8</v>
      </c>
      <c r="M9" s="39"/>
      <c r="N9" s="38" t="s">
        <v>8</v>
      </c>
      <c r="O9" s="39"/>
      <c r="P9" s="28" t="s">
        <v>8</v>
      </c>
      <c r="Q9" s="29">
        <v>0</v>
      </c>
      <c r="S9" s="104" t="s">
        <v>81</v>
      </c>
      <c r="AA9" s="96"/>
      <c r="AB9" s="97"/>
      <c r="AC9" s="97"/>
      <c r="AD9" s="97"/>
      <c r="AE9" s="97"/>
    </row>
    <row r="10" spans="1:31" ht="50.1" customHeight="1" x14ac:dyDescent="0.35">
      <c r="A10" s="128"/>
      <c r="B10" s="10" t="s">
        <v>9</v>
      </c>
      <c r="C10" s="101">
        <f>C6-(2.5*6.5)</f>
        <v>172.25</v>
      </c>
      <c r="D10" s="11" t="s">
        <v>9</v>
      </c>
      <c r="E10" s="15">
        <v>0</v>
      </c>
      <c r="F10" s="11" t="s">
        <v>9</v>
      </c>
      <c r="G10" s="15">
        <v>0</v>
      </c>
      <c r="H10" s="11" t="s">
        <v>9</v>
      </c>
      <c r="I10" s="15">
        <v>0</v>
      </c>
      <c r="J10" s="11" t="s">
        <v>9</v>
      </c>
      <c r="K10" s="15">
        <v>0</v>
      </c>
      <c r="L10" s="34" t="s">
        <v>9</v>
      </c>
      <c r="M10" s="35"/>
      <c r="N10" s="34" t="s">
        <v>9</v>
      </c>
      <c r="O10" s="35"/>
      <c r="P10" s="12" t="s">
        <v>9</v>
      </c>
      <c r="Q10" s="26">
        <v>0</v>
      </c>
      <c r="S10" s="104" t="s">
        <v>82</v>
      </c>
      <c r="AA10" s="96"/>
      <c r="AB10" s="97"/>
      <c r="AC10" s="97"/>
      <c r="AD10" s="97"/>
      <c r="AE10" s="97"/>
    </row>
    <row r="11" spans="1:31" ht="50.1" customHeight="1" x14ac:dyDescent="0.25">
      <c r="A11" s="128"/>
      <c r="B11" s="10" t="s">
        <v>10</v>
      </c>
      <c r="C11" s="15">
        <v>0</v>
      </c>
      <c r="D11" s="11" t="s">
        <v>10</v>
      </c>
      <c r="E11" s="15">
        <v>0</v>
      </c>
      <c r="F11" s="11" t="s">
        <v>10</v>
      </c>
      <c r="G11" s="15">
        <v>0</v>
      </c>
      <c r="H11" s="11" t="s">
        <v>10</v>
      </c>
      <c r="I11" s="101">
        <f>24*6.5+13*3.25</f>
        <v>198.25</v>
      </c>
      <c r="J11" s="11" t="s">
        <v>10</v>
      </c>
      <c r="K11" s="15">
        <v>0</v>
      </c>
      <c r="L11" s="34" t="s">
        <v>10</v>
      </c>
      <c r="M11" s="35"/>
      <c r="N11" s="34" t="s">
        <v>10</v>
      </c>
      <c r="O11" s="35"/>
      <c r="P11" s="12" t="s">
        <v>10</v>
      </c>
      <c r="Q11" s="26">
        <v>0</v>
      </c>
      <c r="AA11" s="96"/>
      <c r="AB11" s="97"/>
      <c r="AC11" s="97"/>
      <c r="AD11" s="97"/>
      <c r="AE11" s="97"/>
    </row>
    <row r="12" spans="1:31" ht="50.1" customHeight="1" thickBot="1" x14ac:dyDescent="0.3">
      <c r="A12" s="129"/>
      <c r="B12" s="6" t="s">
        <v>11</v>
      </c>
      <c r="C12" s="16">
        <v>0</v>
      </c>
      <c r="D12" s="7" t="s">
        <v>11</v>
      </c>
      <c r="E12" s="16">
        <v>0</v>
      </c>
      <c r="F12" s="7" t="s">
        <v>11</v>
      </c>
      <c r="G12" s="16">
        <v>0</v>
      </c>
      <c r="H12" s="7" t="s">
        <v>11</v>
      </c>
      <c r="I12" s="16">
        <v>0</v>
      </c>
      <c r="J12" s="7" t="s">
        <v>11</v>
      </c>
      <c r="K12" s="16">
        <v>0</v>
      </c>
      <c r="L12" s="36" t="s">
        <v>11</v>
      </c>
      <c r="M12" s="37"/>
      <c r="N12" s="36" t="s">
        <v>11</v>
      </c>
      <c r="O12" s="37"/>
      <c r="P12" s="3" t="s">
        <v>11</v>
      </c>
      <c r="Q12" s="27">
        <v>0</v>
      </c>
      <c r="AA12" s="96"/>
      <c r="AB12" s="97"/>
      <c r="AC12" s="97"/>
      <c r="AD12" s="97"/>
      <c r="AE12" s="97"/>
    </row>
    <row r="13" spans="1:31" ht="69.95" customHeight="1" thickBot="1" x14ac:dyDescent="0.35">
      <c r="A13" s="65" t="s">
        <v>48</v>
      </c>
      <c r="B13" s="5"/>
      <c r="C13" s="59">
        <f>29*8.5</f>
        <v>246.5</v>
      </c>
      <c r="D13" s="144"/>
      <c r="E13" s="59">
        <f>8.5*31.5</f>
        <v>267.75</v>
      </c>
      <c r="F13" s="154"/>
      <c r="G13" s="155">
        <f>8*31.5</f>
        <v>252</v>
      </c>
      <c r="H13" s="61"/>
      <c r="I13" s="59">
        <f>53*25</f>
        <v>1325</v>
      </c>
      <c r="J13" s="61"/>
      <c r="K13" s="17">
        <v>18</v>
      </c>
      <c r="L13" s="76"/>
      <c r="M13" s="77"/>
      <c r="N13" s="76"/>
      <c r="O13" s="77"/>
      <c r="P13" s="78"/>
      <c r="Q13" s="19">
        <v>0</v>
      </c>
      <c r="R13" s="142"/>
      <c r="AA13" s="96"/>
      <c r="AB13" s="97"/>
      <c r="AC13" s="97"/>
      <c r="AD13" s="97"/>
      <c r="AE13" s="97"/>
    </row>
    <row r="14" spans="1:31" ht="69.95" customHeight="1" thickBot="1" x14ac:dyDescent="0.35">
      <c r="A14" s="65" t="s">
        <v>17</v>
      </c>
      <c r="B14" s="5"/>
      <c r="C14" s="17">
        <v>0</v>
      </c>
      <c r="D14" s="2"/>
      <c r="E14" s="17">
        <v>0</v>
      </c>
      <c r="F14" s="61"/>
      <c r="G14" s="17">
        <v>0</v>
      </c>
      <c r="H14" s="61"/>
      <c r="I14" s="17">
        <v>0</v>
      </c>
      <c r="J14" s="61"/>
      <c r="K14" s="17">
        <v>0</v>
      </c>
      <c r="L14" s="76"/>
      <c r="M14" s="77"/>
      <c r="N14" s="76"/>
      <c r="O14" s="77"/>
      <c r="P14" s="78"/>
      <c r="Q14" s="19">
        <v>0</v>
      </c>
      <c r="V14" s="98"/>
      <c r="W14" s="98"/>
      <c r="X14" s="98"/>
      <c r="Y14" s="98"/>
      <c r="Z14" s="98"/>
    </row>
    <row r="15" spans="1:31" ht="69.95" customHeight="1" thickBot="1" x14ac:dyDescent="0.35">
      <c r="A15" s="164" t="s">
        <v>91</v>
      </c>
      <c r="B15" s="5"/>
      <c r="C15" s="17">
        <v>210</v>
      </c>
      <c r="D15" s="2"/>
      <c r="E15" s="59">
        <f>8.5*31.5</f>
        <v>267.75</v>
      </c>
      <c r="F15" s="61"/>
      <c r="G15" s="17">
        <v>252</v>
      </c>
      <c r="H15" s="61"/>
      <c r="I15" s="17">
        <v>1066</v>
      </c>
      <c r="J15" s="61"/>
      <c r="K15" s="17">
        <v>18</v>
      </c>
      <c r="L15" s="76"/>
      <c r="M15" s="77"/>
      <c r="N15" s="76"/>
      <c r="O15" s="77"/>
      <c r="P15" s="78"/>
      <c r="Q15" s="19">
        <f>18*10+140+172</f>
        <v>492</v>
      </c>
      <c r="R15" s="158"/>
      <c r="V15" s="96"/>
      <c r="W15" s="97"/>
      <c r="X15" s="97"/>
      <c r="Y15" s="97"/>
      <c r="Z15" s="97"/>
      <c r="AA15" s="97"/>
      <c r="AB15" s="97"/>
    </row>
    <row r="16" spans="1:31" ht="69.95" customHeight="1" thickBot="1" x14ac:dyDescent="0.35">
      <c r="A16" s="66" t="s">
        <v>18</v>
      </c>
      <c r="B16" s="4"/>
      <c r="C16" s="18">
        <v>299</v>
      </c>
      <c r="D16" s="1"/>
      <c r="E16" s="18">
        <v>157.625</v>
      </c>
      <c r="F16" s="60"/>
      <c r="G16" s="18">
        <v>256.75</v>
      </c>
      <c r="H16" s="60"/>
      <c r="I16" s="18">
        <v>182</v>
      </c>
      <c r="J16" s="60"/>
      <c r="K16" s="18">
        <v>39.6</v>
      </c>
      <c r="L16" s="79"/>
      <c r="M16" s="80"/>
      <c r="N16" s="79"/>
      <c r="O16" s="80"/>
      <c r="P16" s="81"/>
      <c r="Q16" s="20">
        <f>43*3+6*(9.45)+12*4.41</f>
        <v>238.62</v>
      </c>
      <c r="V16" s="96"/>
      <c r="W16" s="97"/>
      <c r="X16" s="97"/>
      <c r="Y16" s="97"/>
      <c r="Z16" s="97"/>
      <c r="AA16" s="97"/>
      <c r="AB16" s="97"/>
    </row>
    <row r="17" spans="1:28" ht="69.95" customHeight="1" thickBot="1" x14ac:dyDescent="0.35">
      <c r="A17" s="67" t="s">
        <v>61</v>
      </c>
      <c r="B17" s="5"/>
      <c r="C17" s="17">
        <v>246.5</v>
      </c>
      <c r="D17" s="2"/>
      <c r="E17" s="59">
        <f>E15</f>
        <v>267.75</v>
      </c>
      <c r="F17" s="61"/>
      <c r="G17" s="17">
        <v>252</v>
      </c>
      <c r="H17" s="61"/>
      <c r="I17" s="59">
        <f>53*25</f>
        <v>1325</v>
      </c>
      <c r="J17" s="61"/>
      <c r="K17" s="59">
        <v>18</v>
      </c>
      <c r="L17" s="76"/>
      <c r="M17" s="77"/>
      <c r="N17" s="76"/>
      <c r="O17" s="77"/>
      <c r="P17" s="78"/>
      <c r="Q17" s="19">
        <f>Q15</f>
        <v>492</v>
      </c>
      <c r="R17" s="68"/>
      <c r="V17" s="96"/>
      <c r="W17" s="97"/>
      <c r="X17" s="97"/>
      <c r="Y17" s="97"/>
      <c r="Z17" s="97"/>
      <c r="AA17" s="97"/>
      <c r="AB17" s="97"/>
    </row>
    <row r="18" spans="1:28" ht="69.95" customHeight="1" thickBot="1" x14ac:dyDescent="0.35">
      <c r="A18" s="145" t="s">
        <v>60</v>
      </c>
      <c r="B18" s="146"/>
      <c r="C18" s="147"/>
      <c r="D18" s="148"/>
      <c r="E18" s="147"/>
      <c r="F18" s="149"/>
      <c r="G18" s="147"/>
      <c r="H18" s="149"/>
      <c r="I18" s="147"/>
      <c r="J18" s="149"/>
      <c r="K18" s="147"/>
      <c r="L18" s="150"/>
      <c r="M18" s="151"/>
      <c r="N18" s="150"/>
      <c r="O18" s="151"/>
      <c r="P18" s="152"/>
      <c r="Q18" s="153">
        <v>166.69799999999998</v>
      </c>
      <c r="R18" s="68"/>
      <c r="V18" s="96"/>
      <c r="W18" s="97"/>
      <c r="X18" s="97"/>
      <c r="Y18" s="97"/>
      <c r="Z18" s="97"/>
    </row>
    <row r="19" spans="1:28" ht="69.95" customHeight="1" x14ac:dyDescent="0.3">
      <c r="A19" s="82" t="s">
        <v>19</v>
      </c>
      <c r="B19" s="4"/>
      <c r="C19" s="85">
        <f>C17*6.5</f>
        <v>1602.25</v>
      </c>
      <c r="D19" s="1"/>
      <c r="E19" s="85">
        <f>E17*3.25</f>
        <v>870.1875</v>
      </c>
      <c r="F19" s="60"/>
      <c r="G19" s="85">
        <f>G17*3.25</f>
        <v>819</v>
      </c>
      <c r="H19" s="60"/>
      <c r="I19" s="85">
        <f>I17*6.5</f>
        <v>8612.5</v>
      </c>
      <c r="J19" s="60"/>
      <c r="K19" s="18">
        <v>54</v>
      </c>
      <c r="L19" s="79"/>
      <c r="M19" s="80"/>
      <c r="N19" s="79"/>
      <c r="O19" s="80"/>
      <c r="P19" s="81"/>
      <c r="Q19" s="20">
        <f>Q15*3</f>
        <v>1476</v>
      </c>
      <c r="V19" s="96"/>
      <c r="W19" s="97"/>
      <c r="X19" s="97"/>
      <c r="Y19" s="97"/>
      <c r="Z19" s="97"/>
    </row>
    <row r="20" spans="1:28" ht="69.95" customHeight="1" thickBot="1" x14ac:dyDescent="0.35">
      <c r="A20" s="63"/>
      <c r="B20" s="63"/>
      <c r="C20" s="83"/>
      <c r="D20" s="63"/>
      <c r="E20" s="83"/>
      <c r="F20" s="84"/>
      <c r="G20" s="83"/>
      <c r="H20" s="84"/>
      <c r="I20" s="69"/>
      <c r="J20" s="84"/>
      <c r="K20" s="69"/>
      <c r="L20" s="70"/>
      <c r="M20" s="70"/>
      <c r="N20" s="70"/>
      <c r="O20" s="70"/>
      <c r="P20" s="71"/>
      <c r="Q20" s="69"/>
      <c r="R20" s="72"/>
      <c r="V20" s="96"/>
      <c r="W20" s="97"/>
      <c r="X20" s="97"/>
      <c r="Y20" s="97"/>
      <c r="Z20" s="97"/>
    </row>
    <row r="21" spans="1:28" ht="69.95" customHeight="1" thickTop="1" thickBot="1" x14ac:dyDescent="0.3">
      <c r="A21" s="120" t="s">
        <v>45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73"/>
      <c r="V21" s="96"/>
      <c r="W21" s="97"/>
      <c r="X21" s="97"/>
      <c r="Y21" s="97"/>
      <c r="Z21" s="97"/>
    </row>
    <row r="22" spans="1:28" ht="69.95" customHeight="1" thickTop="1" thickBot="1" x14ac:dyDescent="0.3">
      <c r="A22" s="56" t="s">
        <v>46</v>
      </c>
      <c r="B22" s="57" t="b">
        <f>IF(SUM(B13:Q13)=SUM(B15:Q15),TRUE,FALSE)</f>
        <v>0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73"/>
      <c r="V22" s="96"/>
      <c r="W22" s="97"/>
      <c r="X22" s="97"/>
      <c r="Y22" s="97"/>
      <c r="Z22" s="97"/>
    </row>
    <row r="23" spans="1:28" ht="117.75" customHeight="1" thickTop="1" thickBot="1" x14ac:dyDescent="0.3">
      <c r="A23" s="56" t="s">
        <v>56</v>
      </c>
      <c r="B23" s="57" t="s">
        <v>57</v>
      </c>
      <c r="C23" s="57" t="b">
        <f>IF(SUM(C5:C8,E5:E8,G5:G8,I5:I8,K5:K8,M5:M8,O5:O8,Q5:Q8)&gt;0.8*M24,TRUE,FALSE)</f>
        <v>0</v>
      </c>
      <c r="D23" s="57" t="s">
        <v>58</v>
      </c>
      <c r="E23" s="57" t="b">
        <f>IF(SUM(C5:C8,E5:E8,G5:G8,I5:I8,K5:K8,M5:M8,O5:O8,Q5:Q8)&lt;1.2*M24,TRUE,FALSE)</f>
        <v>1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73"/>
      <c r="V23" s="96"/>
      <c r="W23" s="97"/>
      <c r="X23" s="97"/>
      <c r="Y23" s="97"/>
      <c r="Z23" s="97"/>
    </row>
    <row r="24" spans="1:28" ht="93" customHeight="1" thickTop="1" thickBot="1" x14ac:dyDescent="0.3">
      <c r="A24" s="56" t="s">
        <v>47</v>
      </c>
      <c r="B24" s="57" t="s">
        <v>50</v>
      </c>
      <c r="C24" s="57">
        <f>SUM(B19:Q19)</f>
        <v>13433.9375</v>
      </c>
      <c r="D24" s="57" t="s">
        <v>51</v>
      </c>
      <c r="E24" s="57">
        <f>SUM(B15:Q15)</f>
        <v>2305.75</v>
      </c>
      <c r="F24" s="57" t="s">
        <v>53</v>
      </c>
      <c r="G24" s="57">
        <f>ROUND(SQRT(E24/2),1)</f>
        <v>34</v>
      </c>
      <c r="H24" s="57" t="s">
        <v>52</v>
      </c>
      <c r="I24" s="57">
        <f>G24*2</f>
        <v>68</v>
      </c>
      <c r="J24" s="57" t="s">
        <v>54</v>
      </c>
      <c r="K24" s="57">
        <f>ROUND(C24/E24,1)</f>
        <v>5.8</v>
      </c>
      <c r="L24" s="57" t="s">
        <v>55</v>
      </c>
      <c r="M24" s="57">
        <f>(2*G24+2*I24)*K24</f>
        <v>1183.2</v>
      </c>
      <c r="N24" s="57"/>
      <c r="O24" s="57"/>
      <c r="P24" s="57"/>
      <c r="Q24" s="73"/>
      <c r="V24" s="96"/>
      <c r="W24" s="97"/>
      <c r="X24" s="97"/>
      <c r="Y24" s="97"/>
      <c r="Z24" s="97"/>
    </row>
    <row r="25" spans="1:28" ht="15.75" thickTop="1" x14ac:dyDescent="0.25"/>
  </sheetData>
  <mergeCells count="22">
    <mergeCell ref="A1:Q1"/>
    <mergeCell ref="N4:O4"/>
    <mergeCell ref="P4:Q4"/>
    <mergeCell ref="A21:P21"/>
    <mergeCell ref="N3:O3"/>
    <mergeCell ref="P3:Q3"/>
    <mergeCell ref="A5:A8"/>
    <mergeCell ref="A9:A12"/>
    <mergeCell ref="B3:C3"/>
    <mergeCell ref="D3:E3"/>
    <mergeCell ref="F3:G3"/>
    <mergeCell ref="H3:I3"/>
    <mergeCell ref="J3:K3"/>
    <mergeCell ref="L3:M3"/>
    <mergeCell ref="B4:C4"/>
    <mergeCell ref="S3:T3"/>
    <mergeCell ref="S4:T4"/>
    <mergeCell ref="H4:I4"/>
    <mergeCell ref="D4:E4"/>
    <mergeCell ref="F4:G4"/>
    <mergeCell ref="J4:K4"/>
    <mergeCell ref="L4:M4"/>
  </mergeCells>
  <conditionalFormatting sqref="B22">
    <cfRule type="cellIs" dxfId="2" priority="3" operator="equal">
      <formula>TRUE</formula>
    </cfRule>
  </conditionalFormatting>
  <conditionalFormatting sqref="C23">
    <cfRule type="cellIs" dxfId="1" priority="2" operator="equal">
      <formula>TRUE</formula>
    </cfRule>
  </conditionalFormatting>
  <conditionalFormatting sqref="E23">
    <cfRule type="cellIs" dxfId="0" priority="1" operator="equal">
      <formula>TRUE</formula>
    </cfRule>
  </conditionalFormatting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L45" sqref="L45"/>
    </sheetView>
  </sheetViews>
  <sheetFormatPr baseColWidth="10" defaultColWidth="9.140625" defaultRowHeight="15" x14ac:dyDescent="0.25"/>
  <cols>
    <col min="1" max="1" width="36.42578125" style="40" customWidth="1"/>
    <col min="2" max="3" width="16.85546875" style="40" customWidth="1"/>
    <col min="4" max="4" width="33.140625" style="40" customWidth="1"/>
    <col min="5" max="5" width="12.7109375" style="89" customWidth="1"/>
    <col min="6" max="6" width="46.85546875" style="40" customWidth="1"/>
    <col min="7" max="7" width="14.140625" style="40" customWidth="1"/>
    <col min="8" max="8" width="15.85546875" style="40" customWidth="1"/>
    <col min="9" max="9" width="14.28515625" style="40" customWidth="1"/>
    <col min="10" max="10" width="16.28515625" style="40" customWidth="1"/>
    <col min="11" max="12" width="27.140625" style="107" customWidth="1"/>
    <col min="13" max="13" width="16.85546875" style="40" customWidth="1"/>
    <col min="14" max="16384" width="9.140625" style="40"/>
  </cols>
  <sheetData>
    <row r="1" spans="1:16" x14ac:dyDescent="0.25">
      <c r="A1" s="139" t="s">
        <v>38</v>
      </c>
      <c r="B1" s="139"/>
      <c r="C1" s="139"/>
      <c r="D1" s="139"/>
      <c r="E1" s="90"/>
      <c r="F1" s="46"/>
      <c r="G1" s="46"/>
      <c r="H1" s="46"/>
      <c r="I1" s="46"/>
      <c r="J1" s="46"/>
      <c r="K1" s="108"/>
      <c r="L1" s="108"/>
      <c r="M1" s="46"/>
    </row>
    <row r="2" spans="1:16" s="55" customFormat="1" ht="44.25" customHeight="1" x14ac:dyDescent="0.25">
      <c r="A2" s="53" t="s">
        <v>20</v>
      </c>
      <c r="B2" s="53" t="s">
        <v>49</v>
      </c>
      <c r="C2" s="53" t="s">
        <v>113</v>
      </c>
      <c r="D2" s="53" t="s">
        <v>21</v>
      </c>
      <c r="E2" s="54" t="s">
        <v>22</v>
      </c>
      <c r="F2" s="53" t="s">
        <v>23</v>
      </c>
      <c r="G2" s="53" t="s">
        <v>24</v>
      </c>
      <c r="H2" s="53" t="s">
        <v>25</v>
      </c>
      <c r="I2" s="53" t="s">
        <v>26</v>
      </c>
      <c r="J2" s="53" t="s">
        <v>27</v>
      </c>
      <c r="K2" s="53" t="s">
        <v>34</v>
      </c>
      <c r="L2" s="53" t="s">
        <v>93</v>
      </c>
      <c r="M2" s="53" t="s">
        <v>106</v>
      </c>
    </row>
    <row r="3" spans="1:16" ht="18" thickBot="1" x14ac:dyDescent="0.3">
      <c r="A3" s="41"/>
      <c r="B3" s="42"/>
      <c r="C3" s="42"/>
      <c r="D3" s="42" t="s">
        <v>100</v>
      </c>
      <c r="E3" s="43" t="s">
        <v>28</v>
      </c>
      <c r="F3" s="41"/>
      <c r="G3" s="41"/>
      <c r="H3" s="41"/>
      <c r="I3" s="41"/>
      <c r="J3" s="41"/>
      <c r="K3" s="43" t="s">
        <v>33</v>
      </c>
      <c r="L3" s="43" t="s">
        <v>105</v>
      </c>
      <c r="M3" s="43" t="s">
        <v>107</v>
      </c>
    </row>
    <row r="4" spans="1:16" ht="15" customHeight="1" x14ac:dyDescent="0.25">
      <c r="A4" s="140" t="s">
        <v>94</v>
      </c>
      <c r="B4" s="92"/>
      <c r="C4" s="92"/>
      <c r="D4" s="44">
        <v>0</v>
      </c>
      <c r="E4" s="171">
        <v>25</v>
      </c>
      <c r="F4" t="s">
        <v>101</v>
      </c>
      <c r="G4" s="137" t="s">
        <v>29</v>
      </c>
      <c r="H4" s="137" t="s">
        <v>30</v>
      </c>
      <c r="I4" s="137" t="s">
        <v>29</v>
      </c>
      <c r="J4" s="137" t="s">
        <v>31</v>
      </c>
      <c r="K4" s="172">
        <v>1.9375</v>
      </c>
      <c r="L4" s="172">
        <v>2104.1999999999998</v>
      </c>
      <c r="M4" s="172">
        <v>0.77584580000000003</v>
      </c>
    </row>
    <row r="5" spans="1:16" x14ac:dyDescent="0.25">
      <c r="A5" s="137"/>
      <c r="B5" s="92"/>
      <c r="C5" s="92"/>
      <c r="D5" s="44">
        <v>1</v>
      </c>
      <c r="E5" s="171">
        <v>16</v>
      </c>
      <c r="F5" t="s">
        <v>102</v>
      </c>
      <c r="G5" s="137"/>
      <c r="H5" s="137"/>
      <c r="I5" s="137"/>
      <c r="J5" s="137"/>
      <c r="K5" s="171">
        <v>0.04</v>
      </c>
      <c r="L5" s="172">
        <v>31</v>
      </c>
      <c r="M5" s="172">
        <v>1.45</v>
      </c>
    </row>
    <row r="6" spans="1:16" x14ac:dyDescent="0.25">
      <c r="A6" s="137"/>
      <c r="B6" s="92"/>
      <c r="C6" s="92"/>
      <c r="D6" s="44">
        <v>2</v>
      </c>
      <c r="E6" s="171">
        <v>0.5</v>
      </c>
      <c r="F6" t="s">
        <v>103</v>
      </c>
      <c r="G6" s="137"/>
      <c r="H6" s="137"/>
      <c r="I6" s="137"/>
      <c r="J6" s="137"/>
      <c r="K6" s="172">
        <v>0.7</v>
      </c>
      <c r="L6" s="172">
        <v>1645</v>
      </c>
      <c r="M6" s="172">
        <v>10</v>
      </c>
    </row>
    <row r="7" spans="1:16" x14ac:dyDescent="0.25">
      <c r="A7" s="137"/>
      <c r="B7" s="92"/>
      <c r="C7" s="92"/>
      <c r="D7" s="44">
        <v>3</v>
      </c>
      <c r="E7" s="171">
        <v>0.3</v>
      </c>
      <c r="F7" t="s">
        <v>104</v>
      </c>
      <c r="G7" s="137"/>
      <c r="H7" s="137"/>
      <c r="I7" s="137"/>
      <c r="J7" s="137"/>
      <c r="K7" s="171">
        <v>0.7</v>
      </c>
      <c r="L7" s="172">
        <v>1690</v>
      </c>
      <c r="M7" s="172">
        <v>1</v>
      </c>
    </row>
    <row r="8" spans="1:16" x14ac:dyDescent="0.25">
      <c r="A8" s="137"/>
      <c r="B8" s="92"/>
      <c r="C8" s="92"/>
      <c r="D8" s="44">
        <v>4</v>
      </c>
      <c r="E8" s="107"/>
      <c r="F8"/>
      <c r="G8" s="137"/>
      <c r="H8" s="137"/>
      <c r="I8" s="137"/>
      <c r="J8" s="137"/>
      <c r="M8" s="44"/>
    </row>
    <row r="9" spans="1:16" x14ac:dyDescent="0.25">
      <c r="A9" s="138"/>
      <c r="B9" s="91"/>
      <c r="C9" s="91"/>
      <c r="D9" s="45">
        <v>5</v>
      </c>
      <c r="E9" s="90"/>
      <c r="F9" s="51"/>
      <c r="G9" s="138"/>
      <c r="H9" s="138"/>
      <c r="I9" s="138"/>
      <c r="J9" s="138"/>
      <c r="K9" s="108"/>
      <c r="L9" s="108"/>
      <c r="M9" s="108"/>
    </row>
    <row r="10" spans="1:16" ht="16.5" customHeight="1" x14ac:dyDescent="0.25">
      <c r="A10" s="135" t="s">
        <v>95</v>
      </c>
      <c r="B10" s="87"/>
      <c r="C10" s="105"/>
      <c r="D10" s="47">
        <v>0</v>
      </c>
      <c r="E10" s="173">
        <v>12.5</v>
      </c>
      <c r="F10" s="52" t="s">
        <v>32</v>
      </c>
      <c r="G10" s="135" t="s">
        <v>29</v>
      </c>
      <c r="H10" s="135" t="s">
        <v>30</v>
      </c>
      <c r="I10" s="135" t="s">
        <v>29</v>
      </c>
      <c r="J10" s="135" t="s">
        <v>31</v>
      </c>
      <c r="K10" s="105"/>
      <c r="L10" s="105"/>
      <c r="M10" s="44"/>
      <c r="N10" s="184" t="s">
        <v>111</v>
      </c>
      <c r="O10" s="184"/>
      <c r="P10" s="184"/>
    </row>
    <row r="11" spans="1:16" x14ac:dyDescent="0.25">
      <c r="A11" s="136"/>
      <c r="B11" s="88"/>
      <c r="C11" s="106"/>
      <c r="D11" s="50">
        <v>1</v>
      </c>
      <c r="E11" s="88">
        <v>7</v>
      </c>
      <c r="F11" t="s">
        <v>36</v>
      </c>
      <c r="G11" s="136"/>
      <c r="H11" s="136"/>
      <c r="I11" s="136"/>
      <c r="J11" s="136"/>
      <c r="K11" s="106"/>
      <c r="L11" s="106"/>
      <c r="M11" s="44"/>
      <c r="N11" s="184"/>
      <c r="O11" s="184"/>
      <c r="P11" s="184"/>
    </row>
    <row r="12" spans="1:16" x14ac:dyDescent="0.25">
      <c r="A12" s="136"/>
      <c r="B12" s="88"/>
      <c r="C12" s="106"/>
      <c r="D12" s="44">
        <v>2</v>
      </c>
      <c r="E12" s="89">
        <v>12.5</v>
      </c>
      <c r="F12" t="s">
        <v>32</v>
      </c>
      <c r="G12" s="137"/>
      <c r="H12" s="137"/>
      <c r="I12" s="137"/>
      <c r="J12" s="137"/>
      <c r="M12" s="44"/>
      <c r="N12" s="184"/>
      <c r="O12" s="184"/>
      <c r="P12" s="184"/>
    </row>
    <row r="13" spans="1:16" x14ac:dyDescent="0.25">
      <c r="A13" s="136"/>
      <c r="B13" s="88"/>
      <c r="C13" s="106"/>
      <c r="D13" s="44">
        <v>3</v>
      </c>
      <c r="E13" s="88"/>
      <c r="F13"/>
      <c r="G13" s="137"/>
      <c r="H13" s="137"/>
      <c r="I13" s="137"/>
      <c r="J13" s="137"/>
      <c r="K13" s="106"/>
      <c r="L13" s="106"/>
      <c r="M13" s="44"/>
      <c r="N13" s="184"/>
      <c r="O13" s="184"/>
      <c r="P13" s="184"/>
    </row>
    <row r="14" spans="1:16" x14ac:dyDescent="0.25">
      <c r="A14" s="136"/>
      <c r="B14" s="106"/>
      <c r="C14" s="106"/>
      <c r="D14" s="44">
        <v>4</v>
      </c>
      <c r="E14" s="106"/>
      <c r="F14"/>
      <c r="G14" s="137"/>
      <c r="H14" s="137"/>
      <c r="I14" s="137"/>
      <c r="J14" s="137"/>
      <c r="K14" s="106"/>
      <c r="L14" s="106"/>
      <c r="M14" s="44"/>
      <c r="N14" s="184"/>
      <c r="O14" s="184"/>
      <c r="P14" s="184"/>
    </row>
    <row r="15" spans="1:16" x14ac:dyDescent="0.25">
      <c r="A15" s="138"/>
      <c r="B15" s="90"/>
      <c r="C15" s="108"/>
      <c r="D15" s="45">
        <v>5</v>
      </c>
      <c r="E15" s="90"/>
      <c r="F15" s="51"/>
      <c r="G15" s="138"/>
      <c r="H15" s="138"/>
      <c r="I15" s="138"/>
      <c r="J15" s="138"/>
      <c r="K15" s="106"/>
      <c r="L15" s="108"/>
      <c r="M15" s="44"/>
      <c r="N15" s="184"/>
      <c r="O15" s="184"/>
      <c r="P15" s="184"/>
    </row>
    <row r="16" spans="1:16" x14ac:dyDescent="0.25">
      <c r="A16" s="135" t="s">
        <v>99</v>
      </c>
      <c r="B16" s="48"/>
      <c r="C16" s="48"/>
      <c r="D16" s="47">
        <v>0</v>
      </c>
      <c r="E16" s="176">
        <v>0.88</v>
      </c>
      <c r="F16" t="s">
        <v>109</v>
      </c>
      <c r="G16" s="135" t="s">
        <v>29</v>
      </c>
      <c r="H16" s="135" t="s">
        <v>30</v>
      </c>
      <c r="I16" s="135" t="s">
        <v>29</v>
      </c>
      <c r="J16" s="135" t="s">
        <v>31</v>
      </c>
      <c r="K16" s="176">
        <v>48</v>
      </c>
      <c r="L16" s="172">
        <v>7800</v>
      </c>
      <c r="M16" s="105">
        <v>0.47699999999999998</v>
      </c>
    </row>
    <row r="17" spans="1:14" x14ac:dyDescent="0.25">
      <c r="A17" s="136"/>
      <c r="B17" s="49"/>
      <c r="C17" s="49"/>
      <c r="D17" s="50">
        <v>1</v>
      </c>
      <c r="E17" s="174">
        <v>0.5</v>
      </c>
      <c r="F17" t="s">
        <v>110</v>
      </c>
      <c r="G17" s="136"/>
      <c r="H17" s="136"/>
      <c r="I17" s="136"/>
      <c r="J17" s="136"/>
      <c r="K17" s="174">
        <v>5</v>
      </c>
      <c r="L17" s="172">
        <v>1200</v>
      </c>
      <c r="M17" s="106">
        <v>1</v>
      </c>
    </row>
    <row r="18" spans="1:14" x14ac:dyDescent="0.25">
      <c r="A18" s="136"/>
      <c r="B18" s="49"/>
      <c r="C18" s="49"/>
      <c r="D18" s="50">
        <v>2</v>
      </c>
      <c r="E18" s="177">
        <v>25</v>
      </c>
      <c r="F18" s="182" t="s">
        <v>102</v>
      </c>
      <c r="G18" s="136"/>
      <c r="H18" s="136"/>
      <c r="I18" s="136"/>
      <c r="J18" s="136"/>
      <c r="K18" s="177">
        <v>0.04</v>
      </c>
      <c r="L18" s="179">
        <v>31</v>
      </c>
      <c r="M18" s="106">
        <v>1.45</v>
      </c>
    </row>
    <row r="19" spans="1:14" x14ac:dyDescent="0.25">
      <c r="A19" s="136"/>
      <c r="B19" s="49"/>
      <c r="C19" s="49"/>
      <c r="D19" s="50">
        <v>3</v>
      </c>
      <c r="E19" s="174">
        <v>0.2</v>
      </c>
      <c r="F19" s="182" t="s">
        <v>102</v>
      </c>
      <c r="G19" s="136"/>
      <c r="H19" s="136"/>
      <c r="I19" s="136"/>
      <c r="J19" s="136"/>
      <c r="K19" s="174">
        <v>0.04</v>
      </c>
      <c r="L19" s="179">
        <v>31</v>
      </c>
      <c r="M19" s="106">
        <v>1.45</v>
      </c>
    </row>
    <row r="20" spans="1:14" x14ac:dyDescent="0.25">
      <c r="A20" s="136"/>
      <c r="B20" s="49"/>
      <c r="C20" s="49"/>
      <c r="D20" s="50">
        <v>4</v>
      </c>
      <c r="E20" s="174">
        <v>0.4</v>
      </c>
      <c r="F20" t="s">
        <v>110</v>
      </c>
      <c r="G20" s="136"/>
      <c r="H20" s="136"/>
      <c r="I20" s="136"/>
      <c r="J20" s="136"/>
      <c r="K20" s="174">
        <v>5</v>
      </c>
      <c r="L20" s="172">
        <v>1200</v>
      </c>
      <c r="M20" s="106">
        <v>1</v>
      </c>
    </row>
    <row r="21" spans="1:14" x14ac:dyDescent="0.25">
      <c r="A21" s="136"/>
      <c r="B21" s="49"/>
      <c r="C21" s="49"/>
      <c r="D21" s="50">
        <v>5</v>
      </c>
      <c r="E21" s="174">
        <v>0.5</v>
      </c>
      <c r="F21" s="183" t="s">
        <v>37</v>
      </c>
      <c r="G21" s="137"/>
      <c r="H21" s="137"/>
      <c r="I21" s="137"/>
      <c r="J21" s="137"/>
      <c r="K21" s="178">
        <v>0.35</v>
      </c>
      <c r="L21" s="180">
        <v>900</v>
      </c>
      <c r="M21" s="108">
        <v>2.2999999999999998</v>
      </c>
    </row>
    <row r="22" spans="1:14" x14ac:dyDescent="0.25">
      <c r="A22" s="135" t="s">
        <v>96</v>
      </c>
      <c r="B22" s="87"/>
      <c r="C22" s="105"/>
      <c r="D22" s="47">
        <v>0</v>
      </c>
      <c r="E22" s="87">
        <v>5</v>
      </c>
      <c r="F22" s="48" t="s">
        <v>35</v>
      </c>
      <c r="G22" s="135" t="s">
        <v>29</v>
      </c>
      <c r="H22" s="135" t="s">
        <v>30</v>
      </c>
      <c r="I22" s="135" t="s">
        <v>29</v>
      </c>
      <c r="J22" s="135" t="s">
        <v>31</v>
      </c>
      <c r="K22" s="105">
        <v>1.4</v>
      </c>
      <c r="L22" s="105">
        <v>250</v>
      </c>
      <c r="M22" s="175">
        <v>2</v>
      </c>
    </row>
    <row r="23" spans="1:14" x14ac:dyDescent="0.25">
      <c r="A23" s="136"/>
      <c r="B23" s="88"/>
      <c r="C23" s="106"/>
      <c r="D23" s="50">
        <v>1</v>
      </c>
      <c r="E23" s="88">
        <v>0.2</v>
      </c>
      <c r="F23" t="s">
        <v>37</v>
      </c>
      <c r="G23" s="136"/>
      <c r="H23" s="136"/>
      <c r="I23" s="136"/>
      <c r="J23" s="136"/>
      <c r="K23" s="106">
        <v>0.35</v>
      </c>
      <c r="L23" s="106">
        <v>900</v>
      </c>
      <c r="M23" s="175">
        <v>2.2999999999999998</v>
      </c>
    </row>
    <row r="24" spans="1:14" x14ac:dyDescent="0.25">
      <c r="A24" s="136"/>
      <c r="B24" s="106"/>
      <c r="C24" s="106"/>
      <c r="D24" s="50">
        <v>2</v>
      </c>
      <c r="E24" s="106">
        <v>5</v>
      </c>
      <c r="F24" t="s">
        <v>35</v>
      </c>
      <c r="G24" s="136"/>
      <c r="H24" s="136"/>
      <c r="I24" s="136"/>
      <c r="J24" s="136"/>
      <c r="K24" s="106">
        <v>1.4</v>
      </c>
      <c r="L24" s="106">
        <v>250</v>
      </c>
      <c r="M24" s="175">
        <v>2</v>
      </c>
    </row>
    <row r="25" spans="1:14" x14ac:dyDescent="0.25">
      <c r="A25" s="136"/>
      <c r="B25" s="106"/>
      <c r="C25" s="106"/>
      <c r="D25" s="50">
        <v>3</v>
      </c>
      <c r="E25" s="106">
        <v>20</v>
      </c>
      <c r="F25" t="s">
        <v>101</v>
      </c>
      <c r="G25" s="136"/>
      <c r="H25" s="136"/>
      <c r="I25" s="136"/>
      <c r="J25" s="136"/>
      <c r="K25" s="106">
        <v>1.94</v>
      </c>
      <c r="L25" s="106">
        <v>2104.1999999999998</v>
      </c>
      <c r="M25" s="175">
        <v>0.77584580000000003</v>
      </c>
    </row>
    <row r="26" spans="1:14" x14ac:dyDescent="0.25">
      <c r="A26" s="136"/>
      <c r="B26" s="106"/>
      <c r="C26" s="106"/>
      <c r="D26" s="50">
        <v>4</v>
      </c>
      <c r="E26" s="106">
        <v>0.2</v>
      </c>
      <c r="F26" t="s">
        <v>37</v>
      </c>
      <c r="G26" s="136"/>
      <c r="H26" s="136"/>
      <c r="I26" s="136"/>
      <c r="J26" s="136"/>
      <c r="K26" s="106">
        <v>0.35</v>
      </c>
      <c r="L26" s="106">
        <v>900</v>
      </c>
      <c r="M26" s="107">
        <v>2.2999999999999998</v>
      </c>
    </row>
    <row r="27" spans="1:14" x14ac:dyDescent="0.25">
      <c r="A27" s="138"/>
      <c r="B27" s="90"/>
      <c r="C27" s="108"/>
      <c r="D27" s="45">
        <v>5</v>
      </c>
      <c r="E27" s="90">
        <v>10</v>
      </c>
      <c r="F27" s="46" t="s">
        <v>108</v>
      </c>
      <c r="G27" s="138"/>
      <c r="H27" s="138"/>
      <c r="I27" s="138"/>
      <c r="J27" s="138"/>
      <c r="K27" s="108">
        <v>4.1000000000000002E-2</v>
      </c>
      <c r="L27" s="108">
        <v>30</v>
      </c>
      <c r="M27" s="108">
        <v>1.38</v>
      </c>
    </row>
    <row r="31" spans="1:14" x14ac:dyDescent="0.25">
      <c r="B31" s="53" t="s">
        <v>49</v>
      </c>
      <c r="C31" s="166" t="s">
        <v>113</v>
      </c>
      <c r="D31" s="166"/>
      <c r="E31" s="167"/>
      <c r="F31" s="166"/>
      <c r="G31" s="166"/>
      <c r="H31" s="166"/>
      <c r="I31" s="166"/>
      <c r="J31" s="166"/>
      <c r="K31" s="167"/>
      <c r="L31" s="167"/>
      <c r="M31" s="185"/>
      <c r="N31" s="166"/>
    </row>
    <row r="32" spans="1:14" x14ac:dyDescent="0.25">
      <c r="A32" s="105" t="s">
        <v>97</v>
      </c>
      <c r="B32" s="165">
        <v>0.5</v>
      </c>
      <c r="C32" s="168">
        <v>7.0000000000000007E-2</v>
      </c>
      <c r="D32" s="168"/>
      <c r="E32" s="165">
        <v>24</v>
      </c>
      <c r="F32" s="169" t="s">
        <v>112</v>
      </c>
      <c r="G32" s="165" t="s">
        <v>29</v>
      </c>
      <c r="H32" s="165" t="s">
        <v>30</v>
      </c>
      <c r="I32" s="165" t="s">
        <v>29</v>
      </c>
      <c r="J32" s="181" t="s">
        <v>31</v>
      </c>
      <c r="K32" s="186">
        <v>2.2200000000000001E-2</v>
      </c>
      <c r="L32" s="181">
        <v>0</v>
      </c>
      <c r="M32" s="187">
        <v>0</v>
      </c>
      <c r="N32" s="166"/>
    </row>
    <row r="33" spans="1:14" x14ac:dyDescent="0.25">
      <c r="A33" s="105" t="s">
        <v>98</v>
      </c>
      <c r="B33" s="165"/>
      <c r="C33" s="165"/>
      <c r="D33" s="168"/>
      <c r="E33" s="165"/>
      <c r="F33" s="169"/>
      <c r="G33" s="165"/>
      <c r="H33" s="165"/>
      <c r="I33" s="165"/>
      <c r="J33" s="165"/>
      <c r="K33" s="165"/>
      <c r="L33" s="170"/>
      <c r="M33" s="166"/>
      <c r="N33" s="166"/>
    </row>
  </sheetData>
  <mergeCells count="22">
    <mergeCell ref="N10:P15"/>
    <mergeCell ref="J10:J15"/>
    <mergeCell ref="G4:G9"/>
    <mergeCell ref="H4:H9"/>
    <mergeCell ref="I4:I9"/>
    <mergeCell ref="J4:J9"/>
    <mergeCell ref="G10:G15"/>
    <mergeCell ref="H10:H15"/>
    <mergeCell ref="I10:I15"/>
    <mergeCell ref="A1:D1"/>
    <mergeCell ref="A4:A9"/>
    <mergeCell ref="H16:H21"/>
    <mergeCell ref="A10:A15"/>
    <mergeCell ref="A16:A21"/>
    <mergeCell ref="G16:G21"/>
    <mergeCell ref="I16:I21"/>
    <mergeCell ref="J16:J21"/>
    <mergeCell ref="A22:A27"/>
    <mergeCell ref="G22:G27"/>
    <mergeCell ref="H22:H27"/>
    <mergeCell ref="I22:I27"/>
    <mergeCell ref="J22:J27"/>
  </mergeCells>
  <pageMargins left="0.75" right="0.75" top="0.75" bottom="0.5" header="0.5" footer="0.7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Hüllflächen, Himmelsricht.</vt:lpstr>
      <vt:lpstr>Strukturen Hüllfläche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Kuehn, Larissa</cp:lastModifiedBy>
  <cp:lastPrinted>2020-05-27T07:16:42Z</cp:lastPrinted>
  <dcterms:created xsi:type="dcterms:W3CDTF">2020-05-27T06:42:45Z</dcterms:created>
  <dcterms:modified xsi:type="dcterms:W3CDTF">2021-03-03T08:29:07Z</dcterms:modified>
</cp:coreProperties>
</file>