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aKoning\Downloads\"/>
    </mc:Choice>
  </mc:AlternateContent>
  <xr:revisionPtr revIDLastSave="0" documentId="13_ncr:1_{E79CCA09-EAC5-47C5-9ECD-13162892C7D3}" xr6:coauthVersionLast="47" xr6:coauthVersionMax="47" xr10:uidLastSave="{00000000-0000-0000-0000-000000000000}"/>
  <bookViews>
    <workbookView xWindow="28680" yWindow="-120" windowWidth="29040" windowHeight="15720" tabRatio="606" activeTab="1" xr2:uid="{33A036B6-6133-4D40-ABD8-ABB9BF197AB8}"/>
  </bookViews>
  <sheets>
    <sheet name="repos" sheetId="1" r:id="rId1"/>
    <sheet name="tests" sheetId="2" r:id="rId2"/>
    <sheet name="categories" sheetId="3" r:id="rId3"/>
    <sheet name="inputs" sheetId="4" r:id="rId4"/>
    <sheet name="key-features" sheetId="5" r:id="rId5"/>
    <sheet name="filtering-skippi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5" l="1"/>
  <c r="B5" i="6"/>
  <c r="B4" i="6"/>
  <c r="B3" i="6"/>
  <c r="B2" i="6"/>
  <c r="B10" i="5"/>
  <c r="C13" i="4"/>
  <c r="B11" i="4" a="1"/>
  <c r="B11" i="4" s="1"/>
  <c r="C11" i="4" s="1"/>
  <c r="AO89" i="2"/>
  <c r="AL89" i="2"/>
  <c r="AI89" i="2"/>
  <c r="AG89" i="2"/>
  <c r="AD89" i="2"/>
  <c r="AC89" i="2"/>
  <c r="W89" i="2"/>
  <c r="L89" i="2"/>
  <c r="N89" i="2"/>
  <c r="V89" i="2"/>
  <c r="B7" i="5" s="1"/>
  <c r="B6" i="5"/>
  <c r="B5" i="4" a="1"/>
  <c r="B5" i="4" s="1"/>
  <c r="C5" i="4" s="1"/>
  <c r="B10" i="4" a="1"/>
  <c r="B10" i="4" s="1"/>
  <c r="C10" i="4" s="1"/>
  <c r="B2" i="4" a="1"/>
  <c r="B2" i="4" s="1"/>
  <c r="C2" i="4" s="1"/>
  <c r="B3" i="4" a="1"/>
  <c r="B3" i="4" s="1"/>
  <c r="C3" i="4" s="1"/>
  <c r="B4" i="4" a="1"/>
  <c r="B4" i="4" s="1"/>
  <c r="C4" i="4" s="1"/>
  <c r="B6" i="4" a="1"/>
  <c r="B6" i="4" s="1"/>
  <c r="C6" i="4" s="1"/>
  <c r="B7" i="4" a="1"/>
  <c r="B7" i="4" s="1"/>
  <c r="C7" i="4" s="1"/>
  <c r="B8" i="4" a="1"/>
  <c r="B8" i="4" s="1"/>
  <c r="C8" i="4" s="1"/>
  <c r="B9" i="4" a="1"/>
  <c r="B9" i="4" s="1"/>
  <c r="C9" i="4" s="1"/>
  <c r="B12" i="4" a="1"/>
  <c r="B12" i="4" s="1"/>
  <c r="C12" i="4" s="1"/>
  <c r="B14" i="4" a="1"/>
  <c r="B14" i="4" s="1"/>
  <c r="C14" i="4" s="1"/>
  <c r="B15" i="4" a="1"/>
  <c r="B15" i="4" s="1"/>
  <c r="C15" i="4" s="1"/>
  <c r="B21" i="3" a="1"/>
  <c r="B21" i="3" s="1"/>
  <c r="C21" i="3" s="1"/>
  <c r="B20" i="3" a="1"/>
  <c r="B20" i="3" s="1"/>
  <c r="C20" i="3" s="1"/>
  <c r="B19" i="3" a="1"/>
  <c r="B19" i="3" s="1"/>
  <c r="C19" i="3" s="1"/>
  <c r="B18" i="3" a="1"/>
  <c r="B18" i="3" s="1"/>
  <c r="C18" i="3" s="1"/>
  <c r="B17" i="3" a="1"/>
  <c r="B17" i="3" s="1"/>
  <c r="C17" i="3" s="1"/>
  <c r="B16" i="3" a="1"/>
  <c r="B16" i="3" s="1"/>
  <c r="C16" i="3" s="1"/>
  <c r="B15" i="3" a="1"/>
  <c r="B15" i="3" s="1"/>
  <c r="C15" i="3" s="1"/>
  <c r="B14" i="3" a="1"/>
  <c r="B14" i="3" s="1"/>
  <c r="C14" i="3" s="1"/>
  <c r="B13" i="3" a="1"/>
  <c r="B13" i="3" s="1"/>
  <c r="C13" i="3" s="1"/>
  <c r="B12" i="3" a="1"/>
  <c r="B12" i="3" s="1"/>
  <c r="C12" i="3" s="1"/>
  <c r="B11" i="3" a="1"/>
  <c r="B11" i="3" s="1"/>
  <c r="C11" i="3" s="1"/>
  <c r="B10" i="3" a="1"/>
  <c r="B10" i="3" s="1"/>
  <c r="C10" i="3" s="1"/>
  <c r="B9" i="3" a="1"/>
  <c r="B9" i="3" s="1"/>
  <c r="C9" i="3" s="1"/>
  <c r="B8" i="3" a="1"/>
  <c r="B8" i="3" s="1"/>
  <c r="C8" i="3" s="1"/>
  <c r="B7" i="3" a="1"/>
  <c r="B7" i="3" s="1"/>
  <c r="C7" i="3" s="1"/>
  <c r="B6" i="3" a="1"/>
  <c r="B6" i="3" s="1"/>
  <c r="C6" i="3" s="1"/>
  <c r="B5" i="3" a="1"/>
  <c r="B5" i="3" s="1"/>
  <c r="C5" i="3" s="1"/>
  <c r="B4" i="3" a="1"/>
  <c r="B4" i="3" s="1"/>
  <c r="C4" i="3" s="1"/>
  <c r="B3" i="3" a="1"/>
  <c r="B3" i="3" s="1"/>
  <c r="C3" i="3" s="1"/>
  <c r="B2" i="3" a="1"/>
  <c r="B2" i="3" s="1"/>
  <c r="C2" i="3" s="1"/>
  <c r="B8" i="2" a="1"/>
  <c r="B8" i="2" s="1"/>
  <c r="B75" i="2" a="1"/>
  <c r="B75" i="2" s="1"/>
  <c r="B76" i="2" a="1"/>
  <c r="B76" i="2" s="1"/>
  <c r="B77" i="2" a="1"/>
  <c r="B77" i="2" s="1"/>
  <c r="E77" i="2"/>
  <c r="E89" i="2" s="1"/>
  <c r="F77" i="2"/>
  <c r="F89" i="2" s="1"/>
  <c r="B78" i="2" a="1"/>
  <c r="B78" i="2" s="1"/>
  <c r="B71" i="2" a="1"/>
  <c r="B71" i="2" s="1"/>
  <c r="B72" i="2" a="1"/>
  <c r="B72" i="2" s="1"/>
  <c r="B73" i="2" a="1"/>
  <c r="B73" i="2" s="1"/>
  <c r="B81" i="2" a="1"/>
  <c r="B81" i="2" s="1"/>
  <c r="B80" i="2" a="1"/>
  <c r="B80" i="2" s="1"/>
  <c r="B82" i="2" a="1"/>
  <c r="B82" i="2" s="1"/>
  <c r="B83" i="2" a="1"/>
  <c r="B83" i="2" s="1"/>
  <c r="B84" i="2" a="1"/>
  <c r="B84" i="2" s="1"/>
  <c r="B85" i="2" a="1"/>
  <c r="B85" i="2" s="1"/>
  <c r="B86" i="2" a="1"/>
  <c r="B86" i="2" s="1"/>
  <c r="B87" i="2" a="1"/>
  <c r="B87" i="2" s="1"/>
  <c r="B88" i="2" a="1"/>
  <c r="B88" i="2" s="1"/>
  <c r="B74" i="2" a="1"/>
  <c r="B74" i="2" s="1"/>
  <c r="B79" i="2" a="1"/>
  <c r="B79" i="2" s="1"/>
  <c r="AM89" i="2"/>
  <c r="B70" i="2" a="1"/>
  <c r="B70" i="2" s="1"/>
  <c r="B63" i="2" a="1"/>
  <c r="B63" i="2" s="1"/>
  <c r="B64" i="2" a="1"/>
  <c r="B64" i="2" s="1"/>
  <c r="B65" i="2" a="1"/>
  <c r="B65" i="2" s="1"/>
  <c r="B66" i="2" a="1"/>
  <c r="B66" i="2" s="1"/>
  <c r="B67" i="2" a="1"/>
  <c r="B67" i="2" s="1"/>
  <c r="B68" i="2" a="1"/>
  <c r="B68"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8" i="2" a="1"/>
  <c r="B58" i="2" s="1"/>
  <c r="B59" i="2" a="1"/>
  <c r="B59" i="2" s="1"/>
  <c r="B60" i="2" a="1"/>
  <c r="B60" i="2" s="1"/>
  <c r="B61" i="2" a="1"/>
  <c r="B61" i="2" s="1"/>
  <c r="B62" i="2" a="1"/>
  <c r="B62" i="2" s="1"/>
  <c r="B44" i="2" a="1"/>
  <c r="B44" i="2" s="1"/>
  <c r="B45" i="2" a="1"/>
  <c r="B45" i="2" s="1"/>
  <c r="B46" i="2" a="1"/>
  <c r="B46" i="2" s="1"/>
  <c r="B69" i="2" a="1"/>
  <c r="B69" i="2" s="1"/>
  <c r="O89" i="2"/>
  <c r="AP89" i="2"/>
  <c r="AK89" i="2"/>
  <c r="B9" i="5" s="1"/>
  <c r="AJ89" i="2"/>
  <c r="AH89" i="2"/>
  <c r="Y89" i="2"/>
  <c r="B5" i="5" s="1"/>
  <c r="T89" i="2"/>
  <c r="AN89" i="2"/>
  <c r="B38" i="2" a="1"/>
  <c r="B38" i="2" s="1"/>
  <c r="B39" i="2" a="1"/>
  <c r="B39" i="2" s="1"/>
  <c r="B40" i="2" a="1"/>
  <c r="B40" i="2" s="1"/>
  <c r="B41" i="2" a="1"/>
  <c r="B41" i="2" s="1"/>
  <c r="B42" i="2" a="1"/>
  <c r="B42" i="2" s="1"/>
  <c r="B43" i="2" a="1"/>
  <c r="B43"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I89" i="2"/>
  <c r="X89" i="2"/>
  <c r="G89" i="2"/>
  <c r="AF89" i="2"/>
  <c r="AE89" i="2"/>
  <c r="B3" i="5" s="1"/>
  <c r="AB89" i="2"/>
  <c r="AA89" i="2"/>
  <c r="B4" i="5" s="1"/>
  <c r="Z89" i="2"/>
  <c r="U89" i="2"/>
  <c r="B2" i="5" s="1"/>
  <c r="S89" i="2"/>
  <c r="Q89" i="2"/>
  <c r="M89" i="2"/>
  <c r="K89" i="2"/>
  <c r="H89" i="2"/>
  <c r="J89" i="2"/>
  <c r="J2" i="1"/>
  <c r="J3" i="1"/>
  <c r="J4" i="1"/>
  <c r="J5" i="1"/>
  <c r="J6" i="1"/>
  <c r="J7" i="1"/>
  <c r="J8" i="1"/>
  <c r="I2" i="1"/>
  <c r="I3" i="1"/>
  <c r="I4" i="1"/>
  <c r="I5" i="1"/>
  <c r="I6" i="1"/>
  <c r="I7" i="1"/>
  <c r="I8" i="1"/>
  <c r="B22" i="2" a="1"/>
  <c r="B22" i="2" s="1"/>
  <c r="B21" i="2" a="1"/>
  <c r="B21" i="2" s="1"/>
  <c r="B20" i="2" a="1"/>
  <c r="B20" i="2" s="1"/>
  <c r="B19" i="2" a="1"/>
  <c r="B19" i="2" s="1"/>
  <c r="B18" i="2" a="1"/>
  <c r="B18" i="2" s="1"/>
  <c r="B17" i="2" a="1"/>
  <c r="B17" i="2" s="1"/>
  <c r="B16" i="2" a="1"/>
  <c r="B16" i="2" s="1"/>
  <c r="B15" i="2" a="1"/>
  <c r="B15" i="2" s="1"/>
  <c r="B14" i="2" a="1"/>
  <c r="B14" i="2" s="1"/>
  <c r="B13" i="2" a="1"/>
  <c r="B13" i="2" s="1"/>
  <c r="B12" i="2" a="1"/>
  <c r="B12" i="2" s="1"/>
  <c r="B11" i="2" a="1"/>
  <c r="B11" i="2" s="1"/>
  <c r="B10" i="2" a="1"/>
  <c r="B10" i="2" s="1"/>
  <c r="B7" i="2" a="1"/>
  <c r="B7" i="2" s="1"/>
  <c r="B9" i="2" a="1"/>
  <c r="B9" i="2" s="1"/>
  <c r="B6" i="2" a="1"/>
  <c r="B6" i="2" s="1"/>
  <c r="B5" i="2" a="1"/>
  <c r="B5" i="2" s="1"/>
  <c r="B4" i="2" a="1"/>
  <c r="B4" i="2" s="1"/>
  <c r="B3" i="2" a="1"/>
  <c r="B3" i="2" s="1"/>
  <c r="B2" i="2" a="1"/>
  <c r="B2" i="2" s="1"/>
  <c r="G9" i="1"/>
  <c r="F9" i="1"/>
  <c r="H9" i="1"/>
  <c r="I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<sst xmlns="http://schemas.openxmlformats.org/spreadsheetml/2006/main" count="1004" uniqueCount="459">
  <si>
    <t>name</t>
  </si>
  <si>
    <t>link</t>
  </si>
  <si>
    <t>summary</t>
  </si>
  <si>
    <t>loc</t>
  </si>
  <si>
    <t>loc (python)</t>
  </si>
  <si>
    <t>github_stars</t>
  </si>
  <si>
    <t>total_tests</t>
  </si>
  <si>
    <t>pbts</t>
  </si>
  <si>
    <t>pbt_density</t>
  </si>
  <si>
    <t>#pbts / Mloc (python)</t>
  </si>
  <si>
    <t>cpython</t>
  </si>
  <si>
    <t>https://github.com/python/cpython/commit/483d130e504f63aaf3afe8af3a37650edcdb07a3/</t>
  </si>
  <si>
    <t>The standard implementation of the Python programming language, written in C and Python.</t>
  </si>
  <si>
    <t>pandas</t>
  </si>
  <si>
    <t>https://github.com/pandas-dev/pandas/commit/f496acffccfc08f30f8392894a8e0c56d404ef87/</t>
  </si>
  <si>
    <t>streamlit</t>
  </si>
  <si>
    <t>https://github.com/streamlit/streamlit/commit/3c99f2051644fd942844d0014540911afeea36bc/</t>
  </si>
  <si>
    <t>gradio</t>
  </si>
  <si>
    <t>https://github.com/gradio-app/gradio/commit/d5ddd85d4d5088cce154b1cd50a4a2db179ac227/</t>
  </si>
  <si>
    <t>jax</t>
  </si>
  <si>
    <t>https://github.com/jax-ml/jax/commit/e2b70767a6c26774b4275b64d9c262dfdd2a7031/</t>
  </si>
  <si>
    <t>spaCy</t>
  </si>
  <si>
    <t>https://github.com/explosion/spaCy/commit/87ec2b72a58f2aa21020043ecad11ac2264123e1/</t>
  </si>
  <si>
    <t>numpy</t>
  </si>
  <si>
    <t>https://github.com/numpy/numpy/commit/0e7139d253f400fcb68854f357ea507017ffffa4/</t>
  </si>
  <si>
    <t>Total</t>
  </si>
  <si>
    <t>repo</t>
  </si>
  <si>
    <t>min_assertions</t>
  </si>
  <si>
    <t>max_assertions</t>
  </si>
  <si>
    <t>amt_assrts_dpndt_inp_size</t>
  </si>
  <si>
    <t>assertions_independent</t>
  </si>
  <si>
    <t>can_decompose_property</t>
  </si>
  <si>
    <t>is_local</t>
  </si>
  <si>
    <t>is_nested</t>
  </si>
  <si>
    <t>f_or_nf</t>
  </si>
  <si>
    <t>category</t>
  </si>
  <si>
    <t>has_assumptions</t>
  </si>
  <si>
    <t>is_input_filtered</t>
  </si>
  <si>
    <t>uses_custom_generator</t>
  </si>
  <si>
    <t>amt_example_inputs</t>
  </si>
  <si>
    <t>uses_custom_shrinker</t>
  </si>
  <si>
    <t>asserts_exceptions</t>
  </si>
  <si>
    <t>uses_custom_assertion</t>
  </si>
  <si>
    <t>uses_hypothesis_note</t>
  </si>
  <si>
    <t>test_precondition</t>
  </si>
  <si>
    <t>member_test</t>
  </si>
  <si>
    <t>https://github.com/python/cpython/blob/483d130e504f63aaf3afe8af3a37650edcdb07a3/Lib/test/test_binascii.py#L247</t>
  </si>
  <si>
    <t>test_b2a_roundtrip</t>
  </si>
  <si>
    <t>Check that binary remains the same after Unix-to-Unix encode/decode</t>
  </si>
  <si>
    <t>Functionality</t>
  </si>
  <si>
    <t>f</t>
  </si>
  <si>
    <t>roundtrip</t>
  </si>
  <si>
    <t>https://github.com/python/cpython/blob/483d130e504f63aaf3afe8af3a37650edcdb07a3/Lib/test/test_binascii.py#L293</t>
  </si>
  <si>
    <t>test_hex_roundtrip</t>
  </si>
  <si>
    <t>Check that binary remains the same after hex encode/decode</t>
  </si>
  <si>
    <t>binary</t>
  </si>
  <si>
    <t>https://github.com/python/cpython/blob/483d130e504f63aaf3afe8af3a37650edcdb07a3/Lib/test/test_binascii.py#L413</t>
  </si>
  <si>
    <t>test_b2a_qp_a2b_qp_round_trip</t>
  </si>
  <si>
    <t>Check that binary remains the same after quoted-printable encoding/decoding of strings</t>
  </si>
  <si>
    <t>https://github.com/python/cpython/blob/483d130e504f63aaf3afe8af3a37650edcdb07a3/Lib/test/test_binascii.py#L483</t>
  </si>
  <si>
    <t>test_base64_roundtrip</t>
  </si>
  <si>
    <t>Check that binary remains the same after base64 encode/decode</t>
  </si>
  <si>
    <t>https://github.com/python/cpython/blob/483d130e504f63aaf3afe8af3a37650edcdb07a3/Lib/test/test_math_property.py#L21</t>
  </si>
  <si>
    <t>test_count</t>
  </si>
  <si>
    <r>
      <t xml:space="preserve">Check that </t>
    </r>
    <r>
      <rPr>
        <i/>
        <sz val="11"/>
        <color theme="1"/>
        <rFont val="Aptos Narrow"/>
        <family val="2"/>
        <scheme val="minor"/>
      </rPr>
      <t>nextafter</t>
    </r>
    <r>
      <rPr>
        <sz val="11"/>
        <color theme="1"/>
        <rFont val="Aptos Narrow"/>
        <family val="2"/>
        <scheme val="minor"/>
      </rPr>
      <t xml:space="preserve"> executed by </t>
    </r>
    <r>
      <rPr>
        <i/>
        <sz val="11"/>
        <color theme="1"/>
        <rFont val="Aptos Narrow"/>
        <family val="2"/>
        <scheme val="minor"/>
      </rPr>
      <t>reduce steps</t>
    </r>
    <r>
      <rPr>
        <sz val="11"/>
        <color theme="1"/>
        <rFont val="Aptos Narrow"/>
        <family val="2"/>
        <scheme val="minor"/>
      </rPr>
      <t xml:space="preserve"> times is the same as executing </t>
    </r>
    <r>
      <rPr>
        <i/>
        <sz val="11"/>
        <color theme="1"/>
        <rFont val="Aptos Narrow"/>
        <family val="2"/>
        <scheme val="minor"/>
      </rPr>
      <t>nextafter</t>
    </r>
    <r>
      <rPr>
        <sz val="11"/>
        <color theme="1"/>
        <rFont val="Aptos Narrow"/>
        <family val="2"/>
        <scheme val="minor"/>
      </rPr>
      <t xml:space="preserve"> with </t>
    </r>
    <r>
      <rPr>
        <i/>
        <sz val="11"/>
        <color theme="1"/>
        <rFont val="Aptos Narrow"/>
        <family val="2"/>
        <scheme val="minor"/>
      </rPr>
      <t>steps=steps</t>
    </r>
  </si>
  <si>
    <t>testOracle</t>
  </si>
  <si>
    <t>float, float, int</t>
  </si>
  <si>
    <t>IEEE 754</t>
  </si>
  <si>
    <t>https://github.com/python/cpython/blob/483d130e504f63aaf3afe8af3a37650edcdb07a3/Lib/test/test_math_property.py#L29</t>
  </si>
  <si>
    <t>test_addition_commutes</t>
  </si>
  <si>
    <r>
      <t xml:space="preserve">Check that </t>
    </r>
    <r>
      <rPr>
        <i/>
        <sz val="11"/>
        <color theme="1"/>
        <rFont val="Aptos Narrow"/>
        <family val="2"/>
        <scheme val="minor"/>
      </rPr>
      <t>nextafter</t>
    </r>
    <r>
      <rPr>
        <sz val="11"/>
        <color theme="1"/>
        <rFont val="Aptos Narrow"/>
        <family val="2"/>
        <scheme val="minor"/>
      </rPr>
      <t xml:space="preserve"> commutes</t>
    </r>
  </si>
  <si>
    <t>float, float, int, int</t>
  </si>
  <si>
    <t>https://github.com/python/cpython/blob/483d130e504f63aaf3afe8af3a37650edcdb07a3/Lib/test/test_tools/test_makeunicodedata.py#L63</t>
  </si>
  <si>
    <t>test_dawg</t>
  </si>
  <si>
    <t>Check if value-to-name and name-to-value lookups return correct results in compressed Directed Acyclic Word Graph (DAWG)</t>
  </si>
  <si>
    <t>list((string, char))</t>
  </si>
  <si>
    <t>https://github.com/python/cpython/blob/483d130e504f63aaf3afe8af3a37650edcdb07a3/Lib/test/test_zoneinfo/test_zoneinfo_property.py#L241</t>
  </si>
  <si>
    <t>test_same_str</t>
  </si>
  <si>
    <r>
      <t xml:space="preserve">Check that C and Python versions of </t>
    </r>
    <r>
      <rPr>
        <i/>
        <sz val="11"/>
        <color theme="1"/>
        <rFont val="Aptos Narrow"/>
        <family val="2"/>
        <scheme val="minor"/>
      </rPr>
      <t>ZoneInfo</t>
    </r>
    <r>
      <rPr>
        <sz val="11"/>
        <color theme="1"/>
        <rFont val="Aptos Narrow"/>
        <family val="2"/>
        <scheme val="minor"/>
      </rPr>
      <t xml:space="preserve"> give the same string</t>
    </r>
  </si>
  <si>
    <t>systemEquivalence</t>
  </si>
  <si>
    <t>time zone data is available</t>
  </si>
  <si>
    <t>https://github.com/python/cpython/blob/483d130e504f63aaf3afe8af3a37650edcdb07a3/Lib/test/test_zoneinfo/test_zoneinfo_property.py#L253</t>
  </si>
  <si>
    <t>test_same_offsets_and_names</t>
  </si>
  <si>
    <t>Check that C and Python versions of ZoneInfo give the same names, offsets, and distances</t>
  </si>
  <si>
    <t>https://github.com/python/cpython/blob/483d130e504f63aaf3afe8af3a37650edcdb07a3/Lib/test/test_zoneinfo/test_zoneinfo_property.py#L270</t>
  </si>
  <si>
    <t>test_same_from_utc</t>
  </si>
  <si>
    <t>Check that C and Python versions of ZoneInfo have the same ambiguity, name, offset, and distance when converting from utc</t>
  </si>
  <si>
    <t>https://github.com/python/cpython/blob/483d130e504f63aaf3afe8af3a37650edcdb07a3/Lib/test/test_zoneinfo/test_zoneinfo_property.py#L318</t>
  </si>
  <si>
    <t>test_same_to_utc</t>
  </si>
  <si>
    <t>https://github.com/python/cpython/blob/483d130e504f63aaf3afe8af3a37650edcdb07a3/Lib/test/test_zoneinfo/test_zoneinfo_property.py#L348</t>
  </si>
  <si>
    <t>test_cross_module_pickle</t>
  </si>
  <si>
    <r>
      <t xml:space="preserve">Check that C and Python versions of </t>
    </r>
    <r>
      <rPr>
        <i/>
        <sz val="11"/>
        <color theme="1"/>
        <rFont val="Aptos Narrow"/>
        <family val="2"/>
        <scheme val="minor"/>
      </rPr>
      <t>ZoneInfo</t>
    </r>
    <r>
      <rPr>
        <sz val="11"/>
        <color theme="1"/>
        <rFont val="Aptos Narrow"/>
        <family val="2"/>
        <scheme val="minor"/>
      </rPr>
      <t xml:space="preserve"> can be pickled/unpickled interchangeably without changing the object</t>
    </r>
  </si>
  <si>
    <t>nf</t>
  </si>
  <si>
    <t>https://github.com/python/cpython/blob/483d130e504f63aaf3afe8af3a37650edcdb07a3/Lib/test/test_zoneinfo/test_zoneinfo_property.py#L214</t>
  </si>
  <si>
    <t>test_cache</t>
  </si>
  <si>
    <r>
      <t xml:space="preserve">Check that </t>
    </r>
    <r>
      <rPr>
        <i/>
        <sz val="11"/>
        <color theme="1"/>
        <rFont val="Aptos Narrow"/>
        <family val="2"/>
        <scheme val="minor"/>
      </rPr>
      <t>zoneInfo</t>
    </r>
    <r>
      <rPr>
        <sz val="11"/>
        <color theme="1"/>
        <rFont val="Aptos Narrow"/>
        <family val="2"/>
        <scheme val="minor"/>
      </rPr>
      <t xml:space="preserve"> instances are cached, i.e. two </t>
    </r>
    <r>
      <rPr>
        <i/>
        <sz val="11"/>
        <color theme="1"/>
        <rFont val="Aptos Narrow"/>
        <family val="2"/>
        <scheme val="minor"/>
      </rPr>
      <t>zoneInfo</t>
    </r>
    <r>
      <rPr>
        <sz val="11"/>
        <color theme="1"/>
        <rFont val="Aptos Narrow"/>
        <family val="2"/>
        <scheme val="minor"/>
      </rPr>
      <t xml:space="preserve">'s with the same </t>
    </r>
    <r>
      <rPr>
        <i/>
        <sz val="11"/>
        <color theme="1"/>
        <rFont val="Aptos Narrow"/>
        <family val="2"/>
        <scheme val="minor"/>
      </rPr>
      <t>key</t>
    </r>
    <r>
      <rPr>
        <sz val="11"/>
        <color theme="1"/>
        <rFont val="Aptos Narrow"/>
        <family val="2"/>
        <scheme val="minor"/>
      </rPr>
      <t xml:space="preserve"> are identical</t>
    </r>
  </si>
  <si>
    <t>objectCached</t>
  </si>
  <si>
    <t>https://github.com/python/cpython/blob/483d130e504f63aaf3afe8af3a37650edcdb07a3/Lib/test/test_zoneinfo/test_zoneinfo_property.py#L222</t>
  </si>
  <si>
    <t>test_no_cache</t>
  </si>
  <si>
    <r>
      <t xml:space="preserve">Check that </t>
    </r>
    <r>
      <rPr>
        <i/>
        <sz val="11"/>
        <color theme="1"/>
        <rFont val="Aptos Narrow"/>
        <family val="2"/>
        <scheme val="minor"/>
      </rPr>
      <t>zoneInfo</t>
    </r>
    <r>
      <rPr>
        <sz val="11"/>
        <color theme="1"/>
        <rFont val="Aptos Narrow"/>
        <family val="2"/>
        <scheme val="minor"/>
      </rPr>
      <t xml:space="preserve"> instances are not cached when using the </t>
    </r>
    <r>
      <rPr>
        <i/>
        <sz val="11"/>
        <color theme="1"/>
        <rFont val="Aptos Narrow"/>
        <family val="2"/>
        <scheme val="minor"/>
      </rPr>
      <t>no_cache</t>
    </r>
    <r>
      <rPr>
        <sz val="11"/>
        <color theme="1"/>
        <rFont val="Aptos Narrow"/>
        <family val="2"/>
        <scheme val="minor"/>
      </rPr>
      <t xml:space="preserve"> operator, i.e. two </t>
    </r>
    <r>
      <rPr>
        <i/>
        <sz val="11"/>
        <color theme="1"/>
        <rFont val="Aptos Narrow"/>
        <family val="2"/>
        <scheme val="minor"/>
      </rPr>
      <t>zoneInfo</t>
    </r>
    <r>
      <rPr>
        <sz val="11"/>
        <color theme="1"/>
        <rFont val="Aptos Narrow"/>
        <family val="2"/>
        <scheme val="minor"/>
      </rPr>
      <t xml:space="preserve">'s instantiated with this operator with the same </t>
    </r>
    <r>
      <rPr>
        <i/>
        <sz val="11"/>
        <color theme="1"/>
        <rFont val="Aptos Narrow"/>
        <family val="2"/>
        <scheme val="minor"/>
      </rPr>
      <t>key</t>
    </r>
    <r>
      <rPr>
        <sz val="11"/>
        <color theme="1"/>
        <rFont val="Aptos Narrow"/>
        <family val="2"/>
        <scheme val="minor"/>
      </rPr>
      <t xml:space="preserve"> are not identical</t>
    </r>
  </si>
  <si>
    <t>https://github.com/python/cpython/blob/483d130e504f63aaf3afe8af3a37650edcdb07a3/Lib/test/test_zoneinfo/test_zoneinfo_property.py#L145</t>
  </si>
  <si>
    <t>test_pickle_unpickle_cache</t>
  </si>
  <si>
    <r>
      <t xml:space="preserve">Check that </t>
    </r>
    <r>
      <rPr>
        <i/>
        <sz val="11"/>
        <color theme="1"/>
        <rFont val="Aptos Narrow"/>
        <family val="2"/>
        <scheme val="minor"/>
      </rPr>
      <t>zoneInfo</t>
    </r>
    <r>
      <rPr>
        <sz val="11"/>
        <color theme="1"/>
        <rFont val="Aptos Narrow"/>
        <family val="2"/>
        <scheme val="minor"/>
      </rPr>
      <t xml:space="preserve"> that is pickled/unpickled is identical to original</t>
    </r>
  </si>
  <si>
    <t>https://github.com/python/cpython/blob/483d130e504f63aaf3afe8af3a37650edcdb07a3/Lib/test/test_zoneinfo/test_zoneinfo_property.py#L154</t>
  </si>
  <si>
    <t>test_pickle_unpickle_no_cache</t>
  </si>
  <si>
    <r>
      <t xml:space="preserve">Check that </t>
    </r>
    <r>
      <rPr>
        <i/>
        <sz val="11"/>
        <color theme="1"/>
        <rFont val="Aptos Narrow"/>
        <family val="2"/>
        <scheme val="minor"/>
      </rPr>
      <t>zoneInfo</t>
    </r>
    <r>
      <rPr>
        <sz val="11"/>
        <color theme="1"/>
        <rFont val="Aptos Narrow"/>
        <family val="2"/>
        <scheme val="minor"/>
      </rPr>
      <t xml:space="preserve"> that is instantiated with the </t>
    </r>
    <r>
      <rPr>
        <i/>
        <sz val="11"/>
        <color theme="1"/>
        <rFont val="Aptos Narrow"/>
        <family val="2"/>
        <scheme val="minor"/>
      </rPr>
      <t>no_cache</t>
    </r>
    <r>
      <rPr>
        <sz val="11"/>
        <color theme="1"/>
        <rFont val="Aptos Narrow"/>
        <family val="2"/>
        <scheme val="minor"/>
      </rPr>
      <t xml:space="preserve"> operator, and is pickled/unpickled is not identical to original, i.e. it has a different memory address</t>
    </r>
  </si>
  <si>
    <t>https://github.com/python/cpython/blob/483d130e504f63aaf3afe8af3a37650edcdb07a3/Lib/test/test_zoneinfo/test_zoneinfo_property.py#L164</t>
  </si>
  <si>
    <t>test_pickle_unpickle_cache_multiple_rounds</t>
  </si>
  <si>
    <r>
      <t xml:space="preserve">Check that </t>
    </r>
    <r>
      <rPr>
        <i/>
        <sz val="11"/>
        <color theme="1"/>
        <rFont val="Aptos Narrow"/>
        <family val="2"/>
        <scheme val="minor"/>
      </rPr>
      <t>zoneInfo</t>
    </r>
    <r>
      <rPr>
        <sz val="11"/>
        <color theme="1"/>
        <rFont val="Aptos Narrow"/>
        <family val="2"/>
        <scheme val="minor"/>
      </rPr>
      <t xml:space="preserve"> that is pickled/unpickled twice is identical to original</t>
    </r>
  </si>
  <si>
    <t>both</t>
  </si>
  <si>
    <t>https://github.com/python/cpython/blob/483d130e504f63aaf3afe8af3a37650edcdb07a3/Lib/test/test_zoneinfo/test_zoneinfo_property.py#L182</t>
  </si>
  <si>
    <t>test_pickle_unpickle_no_cache_multiple_rounds</t>
  </si>
  <si>
    <r>
      <t xml:space="preserve">Check that </t>
    </r>
    <r>
      <rPr>
        <i/>
        <sz val="11"/>
        <color theme="1"/>
        <rFont val="Aptos Narrow"/>
        <family val="2"/>
        <scheme val="minor"/>
      </rPr>
      <t>zoneInfo</t>
    </r>
    <r>
      <rPr>
        <sz val="11"/>
        <color theme="1"/>
        <rFont val="Aptos Narrow"/>
        <family val="2"/>
        <scheme val="minor"/>
      </rPr>
      <t xml:space="preserve"> that is instantiated with the </t>
    </r>
    <r>
      <rPr>
        <i/>
        <sz val="11"/>
        <color theme="1"/>
        <rFont val="Aptos Narrow"/>
        <family val="2"/>
        <scheme val="minor"/>
      </rPr>
      <t>no_cache</t>
    </r>
    <r>
      <rPr>
        <sz val="11"/>
        <color theme="1"/>
        <rFont val="Aptos Narrow"/>
        <family val="2"/>
        <scheme val="minor"/>
      </rPr>
      <t xml:space="preserve"> operator, and is pickled/unpickled twice is equal to original, but not identical, i.e. it has a different memory address</t>
    </r>
  </si>
  <si>
    <t>https://github.com/python/cpython/blob/483d130e504f63aaf3afe8af3a37650edcdb07a3/Lib/test/test_zoneinfo/test_zoneinfo_property.py#L97</t>
  </si>
  <si>
    <t>test_str</t>
  </si>
  <si>
    <r>
      <t xml:space="preserve">Check that </t>
    </r>
    <r>
      <rPr>
        <i/>
        <sz val="11"/>
        <color theme="1"/>
        <rFont val="Aptos Narrow"/>
        <family val="2"/>
        <scheme val="minor"/>
      </rPr>
      <t>str()</t>
    </r>
    <r>
      <rPr>
        <sz val="11"/>
        <color theme="1"/>
        <rFont val="Aptos Narrow"/>
        <family val="2"/>
        <scheme val="minor"/>
      </rPr>
      <t xml:space="preserve"> implementation for </t>
    </r>
    <r>
      <rPr>
        <i/>
        <sz val="11"/>
        <color theme="1"/>
        <rFont val="Aptos Narrow"/>
        <family val="2"/>
        <scheme val="minor"/>
      </rPr>
      <t>zoneInfo</t>
    </r>
    <r>
      <rPr>
        <sz val="11"/>
        <color theme="1"/>
        <rFont val="Aptos Narrow"/>
        <family val="2"/>
        <scheme val="minor"/>
      </rPr>
      <t xml:space="preserve"> returns the key</t>
    </r>
  </si>
  <si>
    <t>https://github.com/python/cpython/blob/483d130e504f63aaf3afe8af3a37650edcdb07a3/Lib/test/test_zoneinfo/test_zoneinfo_property.py#L103</t>
  </si>
  <si>
    <t>test_key</t>
  </si>
  <si>
    <r>
      <t xml:space="preserve">Check that </t>
    </r>
    <r>
      <rPr>
        <i/>
        <sz val="11"/>
        <color theme="1"/>
        <rFont val="Aptos Narrow"/>
        <family val="2"/>
        <scheme val="minor"/>
      </rPr>
      <t>key</t>
    </r>
    <r>
      <rPr>
        <sz val="11"/>
        <color theme="1"/>
        <rFont val="Aptos Narrow"/>
        <family val="2"/>
        <scheme val="minor"/>
      </rPr>
      <t xml:space="preserve"> is correctly saved as </t>
    </r>
    <r>
      <rPr>
        <i/>
        <sz val="11"/>
        <color theme="1"/>
        <rFont val="Aptos Narrow"/>
        <family val="2"/>
        <scheme val="minor"/>
      </rPr>
      <t xml:space="preserve">zoneInfo </t>
    </r>
    <r>
      <rPr>
        <sz val="11"/>
        <color theme="1"/>
        <rFont val="Aptos Narrow"/>
        <family val="2"/>
        <scheme val="minor"/>
      </rPr>
      <t>attribute</t>
    </r>
  </si>
  <si>
    <t>constructionIntegrity</t>
  </si>
  <si>
    <t>https://github.com/python/cpython/blob/483d130e504f63aaf3afe8af3a37650edcdb07a3/Lib/test/test_zoneinfo/test_zoneinfo_property.py#L110</t>
  </si>
  <si>
    <t>test_utc</t>
  </si>
  <si>
    <r>
      <t xml:space="preserve">Check that instantiating a </t>
    </r>
    <r>
      <rPr>
        <i/>
        <sz val="11"/>
        <color theme="1"/>
        <rFont val="Aptos Narrow"/>
        <family val="2"/>
        <scheme val="minor"/>
      </rPr>
      <t>zoneInfo</t>
    </r>
    <r>
      <rPr>
        <sz val="11"/>
        <color theme="1"/>
        <rFont val="Aptos Narrow"/>
        <family val="2"/>
        <scheme val="minor"/>
      </rPr>
      <t xml:space="preserve"> with "UTC" key gives correct offset, distance, and name</t>
    </r>
  </si>
  <si>
    <t>https://github.com/pandas-dev/pandas/blob/f496acffccfc08f30f8392894a8e0c56d404ef87/pandas/tests/frame/indexing/test_where.py#L944</t>
  </si>
  <si>
    <t>test_where_inplace_casting</t>
  </si>
  <si>
    <r>
      <rPr>
        <sz val="11"/>
        <color rgb="FF000000"/>
        <rFont val="Aptos Narrow"/>
        <scheme val="minor"/>
      </rPr>
      <t xml:space="preserve">Check that </t>
    </r>
    <r>
      <rPr>
        <i/>
        <sz val="11"/>
        <color rgb="FF000000"/>
        <rFont val="Aptos Narrow"/>
        <scheme val="minor"/>
      </rPr>
      <t>where</t>
    </r>
    <r>
      <rPr>
        <sz val="11"/>
        <color rgb="FF000000"/>
        <rFont val="Aptos Narrow"/>
        <scheme val="minor"/>
      </rPr>
      <t xml:space="preserve"> returns the same result when done inplace</t>
    </r>
  </si>
  <si>
    <t>https://github.com/pandas-dev/pandas/blob/f496acffccfc08f30f8392894a8e0c56d404ef87/pandas/tests/indexes/datetimes/test_scalar_compat.py#L438</t>
  </si>
  <si>
    <t>test_against_scalar_parametric</t>
  </si>
  <si>
    <t>https://github.com/pandas-dev/pandas/blob/f496acffccfc08f30f8392894a8e0c56d404ef87/pandas/tests/indexes/ranges/test_setops.py#L461</t>
  </si>
  <si>
    <t>test_range_difference</t>
  </si>
  <si>
    <t>https://github.com/pandas-dev/pandas/blob/f496acffccfc08f30f8392894a8e0c56d404ef87/pandas/tests/io/sas/test_byteswap.py#L20</t>
  </si>
  <si>
    <t>test_int_byteswap</t>
  </si>
  <si>
    <t>https://github.com/pandas-dev/pandas/blob/f496acffccfc08f30f8392894a8e0c56d404ef87/pandas/tests/io/sas/test_byteswap.py#L31</t>
  </si>
  <si>
    <t>test_float_byteswap</t>
  </si>
  <si>
    <t>https://github.com/pandas-dev/pandas/blob/f496acffccfc08f30f8392894a8e0c56d404ef87/pandas/tests/scalar/timedelta/methods/test_round.py#L92</t>
  </si>
  <si>
    <t>test_round_sanity</t>
  </si>
  <si>
    <t>https://github.com/pandas-dev/pandas/blob/f496acffccfc08f30f8392894a8e0c56d404ef87/pandas/tests/scalar/timedelta/test_timedelta.py#L592</t>
  </si>
  <si>
    <t>test_hash_equality_invariance</t>
  </si>
  <si>
    <t>https://github.com/pandas-dev/pandas/blob/f496acffccfc08f30f8392894a8e0c56d404ef87/pandas/tests/scalar/timestamp/methods/test_round.py#L291</t>
  </si>
  <si>
    <t>https://github.com/pandas-dev/pandas/blob/f496acffccfc08f30f8392894a8e0c56d404ef87/pandas/tests/scalar/timestamp/test_timestamp.py#L242</t>
  </si>
  <si>
    <t>test_dow_parametric</t>
  </si>
  <si>
    <t>https://github.com/pandas-dev/pandas/blob/f496acffccfc08f30f8392894a8e0c56d404ef87/pandas/tests/tseries/offsets/test_offsets_properties.py#L30</t>
  </si>
  <si>
    <t>test_on_offset_implementations</t>
  </si>
  <si>
    <t>https://github.com/pandas-dev/pandas/blob/f496acffccfc08f30f8392894a8e0c56d404ef87/pandas/tests/tseries/offsets/test_offsets_properties.py#L59</t>
  </si>
  <si>
    <t>test_shift_across_dst</t>
  </si>
  <si>
    <t>https://github.com/pandas-dev/pandas/blob/f496acffccfc08f30f8392894a8e0c56d404ef87/pandas/tests/tseries/offsets/test_ticks.py#L63</t>
  </si>
  <si>
    <t>test_tick_add_sub</t>
  </si>
  <si>
    <t>https://github.com/pandas-dev/pandas/blob/f496acffccfc08f30f8392894a8e0c56d404ef87/pandas/tests/tseries/offsets/test_ticks.py#L82</t>
  </si>
  <si>
    <t>test_tick_equality</t>
  </si>
  <si>
    <t>https://github.com/pandas-dev/pandas/blob/f496acffccfc08f30f8392894a8e0c56d404ef87/pandas/tests/tslibs/test_ccalendar.py#L58</t>
  </si>
  <si>
    <t>test_isocalendar</t>
  </si>
  <si>
    <t>https://github.com/pandas-dev/pandas/blob/f496acffccfc08f30f8392894a8e0c56d404ef87/pandas/tests/tslibs/test_parsing.py#L390</t>
  </si>
  <si>
    <t>test_hypothesis_delimited_date</t>
  </si>
  <si>
    <r>
      <t xml:space="preserve">Check that running </t>
    </r>
    <r>
      <rPr>
        <i/>
        <sz val="11"/>
        <color theme="1"/>
        <rFont val="Aptos Narrow"/>
        <family val="2"/>
        <scheme val="minor"/>
      </rPr>
      <t>is_year_start</t>
    </r>
    <r>
      <rPr>
        <sz val="11"/>
        <color theme="1"/>
        <rFont val="Aptos Narrow"/>
        <family val="2"/>
        <scheme val="minor"/>
      </rPr>
      <t xml:space="preserve"> on </t>
    </r>
    <r>
      <rPr>
        <i/>
        <sz val="11"/>
        <color theme="1"/>
        <rFont val="Aptos Narrow"/>
        <family val="2"/>
        <scheme val="minor"/>
      </rPr>
      <t>date_range</t>
    </r>
    <r>
      <rPr>
        <sz val="11"/>
        <color theme="1"/>
        <rFont val="Aptos Narrow"/>
        <family val="2"/>
        <scheme val="minor"/>
      </rPr>
      <t xml:space="preserve"> results in the same boolean list as running it on each date in the </t>
    </r>
    <r>
      <rPr>
        <i/>
        <sz val="11"/>
        <color theme="1"/>
        <rFont val="Aptos Narrow"/>
        <family val="2"/>
        <scheme val="minor"/>
      </rPr>
      <t>date_range</t>
    </r>
    <r>
      <rPr>
        <sz val="11"/>
        <color theme="1"/>
        <rFont val="Aptos Narrow"/>
        <family val="2"/>
        <scheme val="minor"/>
      </rPr>
      <t xml:space="preserve"> individually</t>
    </r>
  </si>
  <si>
    <t>slow test</t>
  </si>
  <si>
    <r>
      <t>Check that r</t>
    </r>
    <r>
      <rPr>
        <i/>
        <sz val="11"/>
        <color theme="1"/>
        <rFont val="Aptos Narrow"/>
        <family val="2"/>
        <scheme val="minor"/>
      </rPr>
      <t>angeIndex0.difference(rangeIndex1)</t>
    </r>
    <r>
      <rPr>
        <sz val="11"/>
        <color theme="1"/>
        <rFont val="Aptos Narrow"/>
        <family val="2"/>
        <scheme val="minor"/>
      </rPr>
      <t xml:space="preserve"> returns a </t>
    </r>
    <r>
      <rPr>
        <i/>
        <sz val="11"/>
        <color theme="1"/>
        <rFont val="Aptos Narrow"/>
        <family val="2"/>
        <scheme val="minor"/>
      </rPr>
      <t>RangeIndex</t>
    </r>
    <r>
      <rPr>
        <sz val="11"/>
        <color theme="1"/>
        <rFont val="Aptos Narrow"/>
        <family val="2"/>
        <scheme val="minor"/>
      </rPr>
      <t xml:space="preserve"> whenever possible (stepsize is consistent) and that it returns the same as</t>
    </r>
    <r>
      <rPr>
        <i/>
        <sz val="11"/>
        <color theme="1"/>
        <rFont val="Aptos Narrow"/>
        <family val="2"/>
        <scheme val="minor"/>
      </rPr>
      <t xml:space="preserve"> rangeIndex0.to_numpy().difference(rangeIndex1.to_numpy())</t>
    </r>
    <r>
      <rPr>
        <sz val="11"/>
        <color theme="1"/>
        <rFont val="Aptos Narrow"/>
        <family val="2"/>
        <scheme val="minor"/>
      </rPr>
      <t xml:space="preserve"> up to their class (can be </t>
    </r>
    <r>
      <rPr>
        <i/>
        <sz val="11"/>
        <color theme="1"/>
        <rFont val="Aptos Narrow"/>
        <family val="2"/>
        <scheme val="minor"/>
      </rPr>
      <t>RangeIndex</t>
    </r>
    <r>
      <rPr>
        <sz val="11"/>
        <color theme="1"/>
        <rFont val="Aptos Narrow"/>
        <family val="2"/>
        <scheme val="minor"/>
      </rPr>
      <t xml:space="preserve">, </t>
    </r>
    <r>
      <rPr>
        <i/>
        <sz val="11"/>
        <color theme="1"/>
        <rFont val="Aptos Narrow"/>
        <family val="2"/>
        <scheme val="minor"/>
      </rPr>
      <t>Index</t>
    </r>
    <r>
      <rPr>
        <sz val="11"/>
        <color theme="1"/>
        <rFont val="Aptos Narrow"/>
        <family val="2"/>
        <scheme val="minor"/>
      </rPr>
      <t xml:space="preserve">, or </t>
    </r>
    <r>
      <rPr>
        <i/>
        <sz val="11"/>
        <color theme="1"/>
        <rFont val="Aptos Narrow"/>
        <family val="2"/>
        <scheme val="minor"/>
      </rPr>
      <t>int64</t>
    </r>
    <r>
      <rPr>
        <sz val="11"/>
        <color theme="1"/>
        <rFont val="Aptos Narrow"/>
        <family val="2"/>
        <scheme val="minor"/>
      </rPr>
      <t xml:space="preserve"> </t>
    </r>
    <r>
      <rPr>
        <i/>
        <sz val="11"/>
        <color theme="1"/>
        <rFont val="Aptos Narrow"/>
        <family val="2"/>
        <scheme val="minor"/>
      </rPr>
      <t>dtype</t>
    </r>
    <r>
      <rPr>
        <sz val="11"/>
        <color theme="1"/>
        <rFont val="Aptos Narrow"/>
        <family val="2"/>
        <scheme val="minor"/>
      </rPr>
      <t>)</t>
    </r>
  </si>
  <si>
    <t>constructionIntegrity, testOracle</t>
  </si>
  <si>
    <t>int, int, int, int, int, int</t>
  </si>
  <si>
    <t>int, int</t>
  </si>
  <si>
    <r>
      <t xml:space="preserve">Check that the </t>
    </r>
    <r>
      <rPr>
        <i/>
        <sz val="11"/>
        <color theme="1"/>
        <rFont val="Aptos Narrow"/>
        <family val="2"/>
        <scheme val="minor"/>
      </rPr>
      <t>SUT(int)</t>
    </r>
    <r>
      <rPr>
        <sz val="11"/>
        <color theme="1"/>
        <rFont val="Aptos Narrow"/>
        <family val="2"/>
        <scheme val="minor"/>
      </rPr>
      <t xml:space="preserve"> that swaps bytes returns the same number as doing </t>
    </r>
    <r>
      <rPr>
        <i/>
        <sz val="11"/>
        <color theme="1"/>
        <rFont val="Aptos Narrow"/>
        <family val="2"/>
        <scheme val="minor"/>
      </rPr>
      <t>int.byteswap()</t>
    </r>
  </si>
  <si>
    <r>
      <t xml:space="preserve">Check that the </t>
    </r>
    <r>
      <rPr>
        <i/>
        <sz val="11"/>
        <color theme="1"/>
        <rFont val="Aptos Narrow"/>
        <family val="2"/>
        <scheme val="minor"/>
      </rPr>
      <t>SUT(float)</t>
    </r>
    <r>
      <rPr>
        <sz val="11"/>
        <color theme="1"/>
        <rFont val="Aptos Narrow"/>
        <family val="2"/>
        <scheme val="minor"/>
      </rPr>
      <t xml:space="preserve"> that swaps bytes returns the same number as doing </t>
    </r>
    <r>
      <rPr>
        <i/>
        <sz val="11"/>
        <color theme="1"/>
        <rFont val="Aptos Narrow"/>
        <family val="2"/>
        <scheme val="minor"/>
      </rPr>
      <t>float.byteswap()</t>
    </r>
  </si>
  <si>
    <t>int, float</t>
  </si>
  <si>
    <r>
      <t xml:space="preserve">Check that rounding a </t>
    </r>
    <r>
      <rPr>
        <i/>
        <sz val="11"/>
        <color theme="1"/>
        <rFont val="Aptos Narrow"/>
        <family val="2"/>
        <scheme val="minor"/>
      </rPr>
      <t xml:space="preserve">Timedelta </t>
    </r>
    <r>
      <rPr>
        <sz val="11"/>
        <color theme="1"/>
        <rFont val="Aptos Narrow"/>
        <family val="2"/>
        <scheme val="minor"/>
      </rPr>
      <t xml:space="preserve">works properly, i.e. it throws an exception when it cannot perform the commanded </t>
    </r>
    <r>
      <rPr>
        <i/>
        <sz val="11"/>
        <color theme="1"/>
        <rFont val="Aptos Narrow"/>
        <family val="2"/>
        <scheme val="minor"/>
      </rPr>
      <t>method</t>
    </r>
    <r>
      <rPr>
        <sz val="11"/>
        <color theme="1"/>
        <rFont val="Aptos Narrow"/>
        <family val="2"/>
        <scheme val="minor"/>
      </rPr>
      <t xml:space="preserve"> of rounding, the difference between the result and original is not bigger than the rounding step (</t>
    </r>
    <r>
      <rPr>
        <i/>
        <sz val="11"/>
        <color theme="1"/>
        <rFont val="Aptos Narrow"/>
        <family val="2"/>
        <scheme val="minor"/>
      </rPr>
      <t>nanos</t>
    </r>
    <r>
      <rPr>
        <sz val="11"/>
        <color theme="1"/>
        <rFont val="Aptos Narrow"/>
        <family val="2"/>
        <scheme val="minor"/>
      </rPr>
      <t>), and the result is divisible by the rounding step</t>
    </r>
  </si>
  <si>
    <t>exceptionGuarentee, postCondition</t>
  </si>
  <si>
    <t>int</t>
  </si>
  <si>
    <t>not running UBSAN check</t>
  </si>
  <si>
    <r>
      <t xml:space="preserve">Check that rounding a </t>
    </r>
    <r>
      <rPr>
        <i/>
        <sz val="11"/>
        <color theme="1"/>
        <rFont val="Aptos Narrow"/>
        <family val="2"/>
        <scheme val="minor"/>
      </rPr>
      <t xml:space="preserve">Timestamp </t>
    </r>
    <r>
      <rPr>
        <sz val="11"/>
        <color theme="1"/>
        <rFont val="Aptos Narrow"/>
        <family val="2"/>
        <scheme val="minor"/>
      </rPr>
      <t xml:space="preserve">works properly, i.e. it throws an exception when it cannot perform the commanded </t>
    </r>
    <r>
      <rPr>
        <i/>
        <sz val="11"/>
        <color theme="1"/>
        <rFont val="Aptos Narrow"/>
        <family val="2"/>
        <scheme val="minor"/>
      </rPr>
      <t>method</t>
    </r>
    <r>
      <rPr>
        <sz val="11"/>
        <color theme="1"/>
        <rFont val="Aptos Narrow"/>
        <family val="2"/>
        <scheme val="minor"/>
      </rPr>
      <t xml:space="preserve"> of rounding, the difference between the result and original is not bigger than the rounding step (</t>
    </r>
    <r>
      <rPr>
        <i/>
        <sz val="11"/>
        <color theme="1"/>
        <rFont val="Aptos Narrow"/>
        <family val="2"/>
        <scheme val="minor"/>
      </rPr>
      <t>nanos</t>
    </r>
    <r>
      <rPr>
        <sz val="11"/>
        <color theme="1"/>
        <rFont val="Aptos Narrow"/>
        <family val="2"/>
        <scheme val="minor"/>
      </rPr>
      <t>), and the result is divisible by the rounding step</t>
    </r>
  </si>
  <si>
    <t>is_parametrized</t>
  </si>
  <si>
    <r>
      <t xml:space="preserve">Check that </t>
    </r>
    <r>
      <rPr>
        <i/>
        <sz val="11"/>
        <color theme="1"/>
        <rFont val="Aptos Narrow"/>
        <family val="2"/>
        <scheme val="minor"/>
      </rPr>
      <t>Pandas.Timedelta(x)</t>
    </r>
    <r>
      <rPr>
        <sz val="11"/>
        <color theme="1"/>
        <rFont val="Aptos Narrow"/>
        <family val="2"/>
        <scheme val="minor"/>
      </rPr>
      <t xml:space="preserve"> has the same hash as </t>
    </r>
    <r>
      <rPr>
        <i/>
        <sz val="11"/>
        <color theme="1"/>
        <rFont val="Aptos Narrow"/>
        <family val="2"/>
        <scheme val="minor"/>
      </rPr>
      <t>Numpy.timedelta64(x)</t>
    </r>
    <r>
      <rPr>
        <sz val="11"/>
        <color theme="1"/>
        <rFont val="Aptos Narrow"/>
        <family val="2"/>
        <scheme val="minor"/>
      </rPr>
      <t xml:space="preserve"> if they are considered equal</t>
    </r>
  </si>
  <si>
    <r>
      <t xml:space="preserve">Check that </t>
    </r>
    <r>
      <rPr>
        <i/>
        <sz val="11"/>
        <color theme="1"/>
        <rFont val="Aptos Narrow"/>
        <family val="2"/>
        <scheme val="minor"/>
      </rPr>
      <t>timestamp.weekday()</t>
    </r>
    <r>
      <rPr>
        <sz val="11"/>
        <color theme="1"/>
        <rFont val="Aptos Narrow"/>
        <family val="2"/>
        <scheme val="minor"/>
      </rPr>
      <t xml:space="preserve"> returns the correct weekday (int between 0 and 6)</t>
    </r>
  </si>
  <si>
    <t>int, string</t>
  </si>
  <si>
    <t>is_input_sampled</t>
  </si>
  <si>
    <r>
      <t xml:space="preserve">Check that </t>
    </r>
    <r>
      <rPr>
        <i/>
        <sz val="11"/>
        <color theme="1"/>
        <rFont val="Aptos Narrow"/>
        <family val="2"/>
        <scheme val="minor"/>
      </rPr>
      <t>offset.is_on_offset(dt)</t>
    </r>
    <r>
      <rPr>
        <sz val="11"/>
        <color theme="1"/>
        <rFont val="Aptos Narrow"/>
        <family val="2"/>
        <scheme val="minor"/>
      </rPr>
      <t xml:space="preserve"> returns true iff </t>
    </r>
    <r>
      <rPr>
        <i/>
        <sz val="11"/>
        <color theme="1"/>
        <rFont val="Aptos Narrow"/>
        <family val="2"/>
        <scheme val="minor"/>
      </rPr>
      <t>(dt + offset) - offset == dt</t>
    </r>
    <r>
      <rPr>
        <sz val="11"/>
        <color theme="1"/>
        <rFont val="Aptos Narrow"/>
        <family val="2"/>
        <scheme val="minor"/>
      </rPr>
      <t xml:space="preserve">, where </t>
    </r>
    <r>
      <rPr>
        <i/>
        <sz val="11"/>
        <color theme="1"/>
        <rFont val="Aptos Narrow"/>
        <family val="2"/>
        <scheme val="minor"/>
      </rPr>
      <t xml:space="preserve">offset </t>
    </r>
    <r>
      <rPr>
        <sz val="11"/>
        <color theme="1"/>
        <rFont val="Aptos Narrow"/>
        <family val="2"/>
        <scheme val="minor"/>
      </rPr>
      <t xml:space="preserve"> is a variable SUT</t>
    </r>
  </si>
  <si>
    <r>
      <t xml:space="preserve">Check that adding a (Year, Quarter, or Month) </t>
    </r>
    <r>
      <rPr>
        <i/>
        <sz val="11"/>
        <color theme="1"/>
        <rFont val="Aptos Narrow"/>
        <family val="2"/>
        <scheme val="minor"/>
      </rPr>
      <t>offset</t>
    </r>
    <r>
      <rPr>
        <sz val="11"/>
        <color theme="1"/>
        <rFont val="Aptos Narrow"/>
        <family val="2"/>
        <scheme val="minor"/>
      </rPr>
      <t xml:space="preserve"> to a </t>
    </r>
    <r>
      <rPr>
        <i/>
        <sz val="11"/>
        <color theme="1"/>
        <rFont val="Aptos Narrow"/>
        <family val="2"/>
        <scheme val="minor"/>
      </rPr>
      <t>date_range, which</t>
    </r>
    <r>
      <rPr>
        <sz val="11"/>
        <color theme="1"/>
        <rFont val="Aptos Narrow"/>
        <family val="2"/>
        <scheme val="minor"/>
      </rPr>
      <t xml:space="preserve"> includes a change to Daylight Saving Time, does not affect the hours</t>
    </r>
  </si>
  <si>
    <t>YQM_OFFSET (object)</t>
  </si>
  <si>
    <r>
      <t xml:space="preserve">Check that subclasses of </t>
    </r>
    <r>
      <rPr>
        <i/>
        <sz val="11"/>
        <color theme="1"/>
        <rFont val="Aptos Narrow"/>
        <family val="2"/>
        <scheme val="minor"/>
      </rPr>
      <t>Tick</t>
    </r>
    <r>
      <rPr>
        <sz val="11"/>
        <color theme="1"/>
        <rFont val="Aptos Narrow"/>
        <family val="2"/>
        <scheme val="minor"/>
      </rPr>
      <t xml:space="preserve"> are additive, i.e. </t>
    </r>
    <r>
      <rPr>
        <i/>
        <sz val="11"/>
        <color theme="1"/>
        <rFont val="Aptos Narrow"/>
        <family val="2"/>
        <scheme val="minor"/>
      </rPr>
      <t xml:space="preserve">tick(n) + tick(m) == tick(n+m) </t>
    </r>
    <r>
      <rPr>
        <sz val="11"/>
        <color theme="1"/>
        <rFont val="Aptos Narrow"/>
        <family val="2"/>
        <scheme val="minor"/>
      </rPr>
      <t xml:space="preserve">and </t>
    </r>
    <r>
      <rPr>
        <i/>
        <sz val="11"/>
        <color theme="1"/>
        <rFont val="Aptos Narrow"/>
        <family val="2"/>
        <scheme val="minor"/>
      </rPr>
      <t>tick(n) - tick(m) == tick(n-m)</t>
    </r>
  </si>
  <si>
    <t>additivity</t>
  </si>
  <si>
    <t>generated_input_used_directly</t>
  </si>
  <si>
    <r>
      <t xml:space="preserve">Check that two instances of the same subclass of </t>
    </r>
    <r>
      <rPr>
        <i/>
        <sz val="11"/>
        <color theme="1"/>
        <rFont val="Aptos Narrow"/>
        <family val="2"/>
        <scheme val="minor"/>
      </rPr>
      <t>Tick</t>
    </r>
    <r>
      <rPr>
        <sz val="11"/>
        <color theme="1"/>
        <rFont val="Aptos Narrow"/>
        <family val="2"/>
        <scheme val="minor"/>
      </rPr>
      <t xml:space="preserve"> are equal iff their values are equal</t>
    </r>
  </si>
  <si>
    <t>slow test on arm</t>
  </si>
  <si>
    <t>explicitly_functionally_system_dependent</t>
  </si>
  <si>
    <r>
      <t xml:space="preserve">Check that </t>
    </r>
    <r>
      <rPr>
        <i/>
        <sz val="11"/>
        <color theme="1"/>
        <rFont val="Aptos Narrow"/>
        <family val="2"/>
        <scheme val="minor"/>
      </rPr>
      <t>ccalendar.get_iso_calendar(dt.year, dt.month, dt.day)</t>
    </r>
    <r>
      <rPr>
        <sz val="11"/>
        <color theme="1"/>
        <rFont val="Aptos Narrow"/>
        <family val="2"/>
        <scheme val="minor"/>
      </rPr>
      <t xml:space="preserve"> returns the same result as </t>
    </r>
    <r>
      <rPr>
        <i/>
        <sz val="11"/>
        <color theme="1"/>
        <rFont val="Aptos Narrow"/>
        <family val="2"/>
        <scheme val="minor"/>
      </rPr>
      <t>dt.isocalendar()</t>
    </r>
  </si>
  <si>
    <r>
      <t xml:space="preserve">Check that </t>
    </r>
    <r>
      <rPr>
        <i/>
        <sz val="11"/>
        <color theme="1"/>
        <rFont val="Aptos Narrow"/>
        <family val="2"/>
        <scheme val="minor"/>
      </rPr>
      <t>py_parse_datetime_string</t>
    </r>
    <r>
      <rPr>
        <sz val="11"/>
        <color theme="1"/>
        <rFont val="Aptos Narrow"/>
        <family val="2"/>
        <scheme val="minor"/>
      </rPr>
      <t xml:space="preserve"> returns the same result or error as </t>
    </r>
    <r>
      <rPr>
        <i/>
        <sz val="11"/>
        <color theme="1"/>
        <rFont val="Aptos Narrow"/>
        <family val="2"/>
        <scheme val="minor"/>
      </rPr>
      <t>du_parse</t>
    </r>
  </si>
  <si>
    <t>xfail</t>
  </si>
  <si>
    <t>certain input</t>
  </si>
  <si>
    <t>https://github.com/streamlit/streamlit/blob/3c99f2051644fd942844d0014540911afeea36bc/lib/tests/streamlit/runtime/state/session_state_test.py#L859</t>
  </si>
  <si>
    <t>https://github.com/streamlit/streamlit/blob/3c99f2051644fd942844d0014540911afeea36bc/lib/tests/streamlit/runtime/state/session_state_test.py#L865</t>
  </si>
  <si>
    <t>https://github.com/streamlit/streamlit/blob/3c99f2051644fd942844d0014540911afeea36bc/lib/tests/streamlit/runtime/state/session_state_test.py#L871</t>
  </si>
  <si>
    <t>https://github.com/streamlit/streamlit/blob/3c99f2051644fd942844d0014540911afeea36bc/lib/tests/streamlit/runtime/state/session_state_test.py#L877</t>
  </si>
  <si>
    <t>https://github.com/streamlit/streamlit/blob/3c99f2051644fd942844d0014540911afeea36bc/lib/tests/streamlit/runtime/state/session_state_test.py#L891</t>
  </si>
  <si>
    <t>https://github.com/streamlit/streamlit/blob/3c99f2051644fd942844d0014540911afeea36bc/lib/tests/streamlit/runtime/state/session_state_test.py#L900</t>
  </si>
  <si>
    <t>test_compact_idempotent</t>
  </si>
  <si>
    <t>test_compact_len</t>
  </si>
  <si>
    <t>test_compact_presence</t>
  </si>
  <si>
    <t>test_map_set_set</t>
  </si>
  <si>
    <t>test_map_set_del</t>
  </si>
  <si>
    <t>test_key_wid_lookup_equiv</t>
  </si>
  <si>
    <r>
      <t xml:space="preserve">Check that </t>
    </r>
    <r>
      <rPr>
        <i/>
        <sz val="11"/>
        <color theme="1"/>
        <rFont val="Aptos Narrow"/>
        <family val="2"/>
        <scheme val="minor"/>
      </rPr>
      <t>_compact_copy(…)</t>
    </r>
    <r>
      <rPr>
        <sz val="11"/>
        <color theme="1"/>
        <rFont val="Aptos Narrow"/>
        <family val="2"/>
        <scheme val="minor"/>
      </rPr>
      <t xml:space="preserve"> is idempotent</t>
    </r>
  </si>
  <si>
    <t>deadline (ms)</t>
  </si>
  <si>
    <r>
      <t xml:space="preserve">Check that </t>
    </r>
    <r>
      <rPr>
        <i/>
        <sz val="11"/>
        <color theme="1"/>
        <rFont val="Aptos Narrow"/>
        <family val="2"/>
        <scheme val="minor"/>
      </rPr>
      <t xml:space="preserve">_compact_copy(state) </t>
    </r>
    <r>
      <rPr>
        <sz val="11"/>
        <color theme="1"/>
        <rFont val="Aptos Narrow"/>
        <family val="2"/>
        <scheme val="minor"/>
      </rPr>
      <t>results in a state that is no bigger than the original</t>
    </r>
  </si>
  <si>
    <t>postCondition</t>
  </si>
  <si>
    <r>
      <t xml:space="preserve">Check that result of </t>
    </r>
    <r>
      <rPr>
        <i/>
        <sz val="11"/>
        <color theme="1"/>
        <rFont val="Aptos Narrow"/>
        <family val="2"/>
        <scheme val="minor"/>
      </rPr>
      <t>_compact_copy(state)</t>
    </r>
    <r>
      <rPr>
        <sz val="11"/>
        <color theme="1"/>
        <rFont val="Aptos Narrow"/>
        <family val="2"/>
        <scheme val="minor"/>
      </rPr>
      <t xml:space="preserve"> contains the same items as </t>
    </r>
    <r>
      <rPr>
        <i/>
        <sz val="11"/>
        <color theme="1"/>
        <rFont val="Aptos Narrow"/>
        <family val="2"/>
        <scheme val="minor"/>
      </rPr>
      <t>state</t>
    </r>
  </si>
  <si>
    <t>has_test_helper</t>
  </si>
  <si>
    <t>tests_state_modification</t>
  </si>
  <si>
    <t>never</t>
  </si>
  <si>
    <t>Check that indexing a state with the key or the widget ID has the same result</t>
  </si>
  <si>
    <t>https://github.com/gradio-app/gradio/blob/d5ddd85d4d5088cce154b1cd50a4a2db179ac227/test/test_utils.py#L388</t>
  </si>
  <si>
    <t>test_is_in_or_equal_fuzzer</t>
  </si>
  <si>
    <t>https://github.com/gradio-app/gradio/blob/d5ddd85d4d5088cce154b1cd50a4a2db179ac227/test/test_utils.py#L405</t>
  </si>
  <si>
    <t>test_is_allowed_file_fuzzer</t>
  </si>
  <si>
    <r>
      <t xml:space="preserve">Check that </t>
    </r>
    <r>
      <rPr>
        <i/>
        <sz val="11"/>
        <color theme="1"/>
        <rFont val="Aptos Narrow"/>
        <family val="2"/>
        <scheme val="minor"/>
      </rPr>
      <t>is_in_or_equal(path1, path2)</t>
    </r>
    <r>
      <rPr>
        <sz val="11"/>
        <color theme="1"/>
        <rFont val="Aptos Narrow"/>
        <family val="2"/>
        <scheme val="minor"/>
      </rPr>
      <t xml:space="preserve"> returns the correct result</t>
    </r>
  </si>
  <si>
    <t>string, string</t>
  </si>
  <si>
    <t>can_throw_exception</t>
  </si>
  <si>
    <r>
      <t xml:space="preserve">Check that </t>
    </r>
    <r>
      <rPr>
        <i/>
        <sz val="11"/>
        <color theme="1"/>
        <rFont val="Aptos Narrow"/>
        <family val="2"/>
        <scheme val="minor"/>
      </rPr>
      <t>is_allowed_file(path, blocked_paths, allowed_paths, created_paths)</t>
    </r>
    <r>
      <rPr>
        <sz val="11"/>
        <color theme="1"/>
        <rFont val="Aptos Narrow"/>
        <family val="2"/>
        <scheme val="minor"/>
      </rPr>
      <t xml:space="preserve"> returns the correct result and reason based on the input</t>
    </r>
  </si>
  <si>
    <t>postCondition, outputJustification</t>
  </si>
  <si>
    <t>string, list(string), list(string), list(string)</t>
  </si>
  <si>
    <t>https://github.com/jax-ml/jax/blob/e2b70767a6c26774b4275b64d9c262dfdd2a7031/tests/mosaic/gpu_test.py#L3489</t>
  </si>
  <si>
    <t>run</t>
  </si>
  <si>
    <t>https://github.com/jax-ml/jax/blob/e2b70767a6c26774b4275b64d9c262dfdd2a7031/tests/mosaic/matmul_test.py#L64</t>
  </si>
  <si>
    <t>test_matmul</t>
  </si>
  <si>
    <t>https://github.com/jax-ml/jax/blob/e2b70767a6c26774b4275b64d9c262dfdd2a7031/tests/pallas/indexing_test.py#L366</t>
  </si>
  <si>
    <t>test_vmap_nd_indexing</t>
  </si>
  <si>
    <t>https://github.com/jax-ml/jax/blob/e2b70767a6c26774b4275b64d9c262dfdd2a7031/tests/pallas/indexing_test.py#L474</t>
  </si>
  <si>
    <t>test_strided_load_and_store</t>
  </si>
  <si>
    <t>https://github.com/jax-ml/jax/blob/e2b70767a6c26774b4275b64d9c262dfdd2a7031/tests/pallas/indexing_test.py#L218</t>
  </si>
  <si>
    <t>test_ndindexer</t>
  </si>
  <si>
    <t>https://github.com/jax-ml/jax/blob/e2b70767a6c26774b4275b64d9c262dfdd2a7031/tests/pallas/ops_test.py#L529</t>
  </si>
  <si>
    <t>test_select_n</t>
  </si>
  <si>
    <t>https://github.com/jax-ml/jax/blob/e2b70767a6c26774b4275b64d9c262dfdd2a7031/tests/pallas/ops_test.py#L562</t>
  </si>
  <si>
    <t>test_unary_primitives</t>
  </si>
  <si>
    <t>https://github.com/jax-ml/jax/blob/e2b70767a6c26774b4275b64d9c262dfdd2a7031/tests/pallas/ops_test.py#L592</t>
  </si>
  <si>
    <t>test_cast_from_32bit</t>
  </si>
  <si>
    <t>https://github.com/jax-ml/jax/blob/e2b70767a6c26774b4275b64d9c262dfdd2a7031/tests/pallas/tpu_all_gather_test.py#L90</t>
  </si>
  <si>
    <t>test_all_gather_1d_mesh</t>
  </si>
  <si>
    <t>https://github.com/jax-ml/jax/blob/e2b70767a6c26774b4275b64d9c262dfdd2a7031/tests/pallas/tpu_all_gather_test.py#L107</t>
  </si>
  <si>
    <t>test_all_gather_2d_mesh</t>
  </si>
  <si>
    <t>https://github.com/jax-ml/jax/blob/e2b70767a6c26774b4275b64d9c262dfdd2a7031/tests/pallas/tpu_gmm_test.py#L254</t>
  </si>
  <si>
    <t>test_gmm</t>
  </si>
  <si>
    <t>https://github.com/jax-ml/jax/blob/e2b70767a6c26774b4275b64d9c262dfdd2a7031/tests/pallas/tpu_gmm_test.py#L268</t>
  </si>
  <si>
    <t>test_gmm_interpret</t>
  </si>
  <si>
    <t>https://github.com/jax-ml/jax/blob/e2b70767a6c26774b4275b64d9c262dfdd2a7031/tests/pallas/tpu_gmm_test.py#L285</t>
  </si>
  <si>
    <t>test_gmm_sharded_groups</t>
  </si>
  <si>
    <t>https://github.com/jax-ml/jax/blob/e2b70767a6c26774b4275b64d9c262dfdd2a7031/tests/pallas/tpu_ops_test.py#L103</t>
  </si>
  <si>
    <t>test_roll</t>
  </si>
  <si>
    <t>https://github.com/jax-ml/jax/blob/e2b70767a6c26774b4275b64d9c262dfdd2a7031/tests/pallas/tpu_pallas_pipeline_test.py#L1506</t>
  </si>
  <si>
    <t>test_padded_matmul</t>
  </si>
  <si>
    <t>https://github.com/jax-ml/jax/blob/e2b70767a6c26774b4275b64d9c262dfdd2a7031/tests/pallas/tpu_splash_attention_kernel_test.py#L338</t>
  </si>
  <si>
    <t>test_splash_attention</t>
  </si>
  <si>
    <t>https://github.com/jax-ml/jax/blob/e2b70767a6c26774b4275b64d9c262dfdd2a7031/tests/pallas/tpu_splash_attention_kernel_test.py#L413</t>
  </si>
  <si>
    <t>test_splash_attention_fwd</t>
  </si>
  <si>
    <t>https://github.com/jax-ml/jax/blob/e2b70767a6c26774b4275b64d9c262dfdd2a7031/tests/pallas/tpu_splash_attention_kernel_test.py#L493</t>
  </si>
  <si>
    <t>test_splash_attention_custom_bwd</t>
  </si>
  <si>
    <t>https://github.com/jax-ml/jax/blob/e2b70767a6c26774b4275b64d9c262dfdd2a7031/tests/pallas/tpu_splash_attention_kernel_test.py#L575</t>
  </si>
  <si>
    <t>test_splash_attention_bwd</t>
  </si>
  <si>
    <t>https://github.com/jax-ml/jax/blob/e2b70767a6c26774b4275b64d9c262dfdd2a7031/tests/state_test.py#L1738</t>
  </si>
  <si>
    <t>test_jvp</t>
  </si>
  <si>
    <t>https://github.com/jax-ml/jax/blob/e2b70767a6c26774b4275b64d9c262dfdd2a7031/tests/state_test.py#L1763</t>
  </si>
  <si>
    <t>test_linearize</t>
  </si>
  <si>
    <t>https://github.com/jax-ml/jax/blob/e2b70767a6c26774b4275b64d9c262dfdd2a7031/tests/state_test.py#L1789</t>
  </si>
  <si>
    <t>test_vjp</t>
  </si>
  <si>
    <t>https://github.com/jax-ml/jax/blob/e2b70767a6c26774b4275b64d9c262dfdd2a7031/tests/state_test.py#L965</t>
  </si>
  <si>
    <t>test_get_vmap</t>
  </si>
  <si>
    <t>https://github.com/jax-ml/jax/blob/e2b70767a6c26774b4275b64d9c262dfdd2a7031/tests/state_test.py#L1004</t>
  </si>
  <si>
    <t>test_set_vmap</t>
  </si>
  <si>
    <t>https://github.com/jax-ml/jax/blob/e2b70767a6c26774b4275b64d9c262dfdd2a7031/tests/state_test.py#L1050</t>
  </si>
  <si>
    <t>test_addupdate_vmap</t>
  </si>
  <si>
    <t>referenceConsistency</t>
  </si>
  <si>
    <t>Check that taking the max reduction on a tiled GPU/TPU kernel with JAX returns the same result as the standard max reductino function</t>
  </si>
  <si>
    <r>
      <t xml:space="preserve">Check that the custom </t>
    </r>
    <r>
      <rPr>
        <i/>
        <sz val="11"/>
        <color theme="1"/>
        <rFont val="Aptos Narrow"/>
        <family val="2"/>
        <scheme val="minor"/>
      </rPr>
      <t>matmul</t>
    </r>
    <r>
      <rPr>
        <sz val="11"/>
        <color theme="1"/>
        <rFont val="Aptos Narrow"/>
        <family val="2"/>
        <scheme val="minor"/>
      </rPr>
      <t xml:space="preserve"> kernel returns a result that is close to the reference (</t>
    </r>
    <r>
      <rPr>
        <i/>
        <sz val="11"/>
        <color theme="1"/>
        <rFont val="Aptos Narrow"/>
        <family val="2"/>
        <scheme val="minor"/>
      </rPr>
      <t>dot_general</t>
    </r>
    <r>
      <rPr>
        <sz val="11"/>
        <color theme="1"/>
        <rFont val="Aptos Narrow"/>
        <family val="2"/>
        <scheme val="minor"/>
      </rPr>
      <t>)</t>
    </r>
  </si>
  <si>
    <t>uses_dynamic_generation</t>
  </si>
  <si>
    <t>deterministic_generation</t>
  </si>
  <si>
    <t>CI</t>
  </si>
  <si>
    <t>skip_test</t>
  </si>
  <si>
    <t>always</t>
  </si>
  <si>
    <r>
      <t xml:space="preserve">Check that vmapping an n-dimensional index over an array with a pallas kernel returns the same result as doing it with </t>
    </r>
    <r>
      <rPr>
        <i/>
        <sz val="11"/>
        <color theme="1"/>
        <rFont val="Aptos Narrow"/>
        <family val="2"/>
        <scheme val="minor"/>
      </rPr>
      <t>a lambda</t>
    </r>
  </si>
  <si>
    <t>uses_non_hypothesis_generation</t>
  </si>
  <si>
    <r>
      <t xml:space="preserve">Check that slicing an array in </t>
    </r>
    <r>
      <rPr>
        <i/>
        <sz val="11"/>
        <color theme="1"/>
        <rFont val="Aptos Narrow"/>
        <family val="2"/>
        <scheme val="minor"/>
      </rPr>
      <t>pallas</t>
    </r>
    <r>
      <rPr>
        <sz val="11"/>
        <color theme="1"/>
        <rFont val="Aptos Narrow"/>
        <family val="2"/>
        <scheme val="minor"/>
      </rPr>
      <t xml:space="preserve"> using either normal slicing or </t>
    </r>
    <r>
      <rPr>
        <i/>
        <sz val="11"/>
        <color theme="1"/>
        <rFont val="Aptos Narrow"/>
        <family val="2"/>
        <scheme val="minor"/>
      </rPr>
      <t>pallas</t>
    </r>
    <r>
      <rPr>
        <sz val="11"/>
        <color theme="1"/>
        <rFont val="Aptos Narrow"/>
        <family val="2"/>
        <scheme val="minor"/>
      </rPr>
      <t xml:space="preserve"> loading and storing has the same result as standard slicing</t>
    </r>
  </si>
  <si>
    <t>generated_input_type</t>
  </si>
  <si>
    <t>tuple(int), tuple(int), tuple(int)</t>
  </si>
  <si>
    <t>global variable dependent</t>
  </si>
  <si>
    <r>
      <t xml:space="preserve">Check that </t>
    </r>
    <r>
      <rPr>
        <i/>
        <sz val="11"/>
        <color theme="1"/>
        <rFont val="Aptos Narrow"/>
        <family val="2"/>
        <scheme val="minor"/>
      </rPr>
      <t>NDIndexer.from_indices_shape(…)</t>
    </r>
    <r>
      <rPr>
        <sz val="11"/>
        <color theme="1"/>
        <rFont val="Aptos Narrow"/>
        <family val="2"/>
        <scheme val="minor"/>
      </rPr>
      <t xml:space="preserve"> creates indexers with the correct shapes and types</t>
    </r>
  </si>
  <si>
    <r>
      <t xml:space="preserve">Check that </t>
    </r>
    <r>
      <rPr>
        <i/>
        <sz val="11"/>
        <color theme="1"/>
        <rFont val="Aptos Narrow"/>
        <family val="2"/>
        <scheme val="minor"/>
      </rPr>
      <t>lax.select_n(…)</t>
    </r>
    <r>
      <rPr>
        <sz val="11"/>
        <color theme="1"/>
        <rFont val="Aptos Narrow"/>
        <family val="2"/>
        <scheme val="minor"/>
      </rPr>
      <t xml:space="preserve"> behaves identically when called directly and when called from inside a custom pallas kernel</t>
    </r>
  </si>
  <si>
    <t>certain hardware</t>
  </si>
  <si>
    <r>
      <t xml:space="preserve">Check that a set of unary primitive functions (e.g. </t>
    </r>
    <r>
      <rPr>
        <i/>
        <sz val="11"/>
        <color theme="1"/>
        <rFont val="Aptos Narrow"/>
        <family val="2"/>
        <scheme val="minor"/>
      </rPr>
      <t>abs</t>
    </r>
    <r>
      <rPr>
        <sz val="11"/>
        <color theme="1"/>
        <rFont val="Aptos Narrow"/>
        <family val="2"/>
        <scheme val="minor"/>
      </rPr>
      <t xml:space="preserve">, </t>
    </r>
    <r>
      <rPr>
        <i/>
        <sz val="11"/>
        <color theme="1"/>
        <rFont val="Aptos Narrow"/>
        <family val="2"/>
        <scheme val="minor"/>
      </rPr>
      <t>sin</t>
    </r>
    <r>
      <rPr>
        <sz val="11"/>
        <color theme="1"/>
        <rFont val="Aptos Narrow"/>
        <family val="2"/>
        <scheme val="minor"/>
      </rPr>
      <t xml:space="preserve">, </t>
    </r>
    <r>
      <rPr>
        <i/>
        <sz val="11"/>
        <color theme="1"/>
        <rFont val="Aptos Narrow"/>
        <family val="2"/>
        <scheme val="minor"/>
      </rPr>
      <t>sqrt</t>
    </r>
    <r>
      <rPr>
        <sz val="11"/>
        <color theme="1"/>
        <rFont val="Aptos Narrow"/>
        <family val="2"/>
        <scheme val="minor"/>
      </rPr>
      <t>) when run through a custom pallas kernel, behave the same as when called directly</t>
    </r>
  </si>
  <si>
    <t>certain input and hardware</t>
  </si>
  <si>
    <t>Check that casting arrays of 32-bit types to arrays of other types on a pallas kernel has the same result as doing it directly</t>
  </si>
  <si>
    <t>array(32bit_type)</t>
  </si>
  <si>
    <t>Check that sharding an array across a 1d device mesh and gathering it again results in the original array</t>
  </si>
  <si>
    <t>Check that sharding an array across a 2d device mesh and gathering it again results in the original array</t>
  </si>
  <si>
    <r>
      <t xml:space="preserve">Check that </t>
    </r>
    <r>
      <rPr>
        <i/>
        <sz val="11"/>
        <color theme="1"/>
        <rFont val="Aptos Narrow"/>
        <family val="2"/>
        <scheme val="minor"/>
      </rPr>
      <t>mblx.gmm</t>
    </r>
    <r>
      <rPr>
        <sz val="11"/>
        <color theme="1"/>
        <rFont val="Aptos Narrow"/>
        <family val="2"/>
        <scheme val="minor"/>
      </rPr>
      <t xml:space="preserve"> produces the same results and gradients as the reference implementation in non-intepret mode</t>
    </r>
  </si>
  <si>
    <t>uses_assert_close</t>
  </si>
  <si>
    <r>
      <t xml:space="preserve">Check that </t>
    </r>
    <r>
      <rPr>
        <i/>
        <sz val="11"/>
        <color theme="1"/>
        <rFont val="Aptos Narrow"/>
        <family val="2"/>
        <scheme val="minor"/>
      </rPr>
      <t>mblx.gmm</t>
    </r>
    <r>
      <rPr>
        <sz val="11"/>
        <color theme="1"/>
        <rFont val="Aptos Narrow"/>
        <family val="2"/>
        <scheme val="minor"/>
      </rPr>
      <t xml:space="preserve"> produces the same results and gradients as the reference implementation in intepret mode</t>
    </r>
  </si>
  <si>
    <r>
      <t xml:space="preserve">Check that a sharded execution </t>
    </r>
    <r>
      <rPr>
        <i/>
        <sz val="11"/>
        <color theme="1"/>
        <rFont val="Aptos Narrow"/>
        <family val="2"/>
        <scheme val="minor"/>
      </rPr>
      <t>mblx.gmm</t>
    </r>
    <r>
      <rPr>
        <sz val="11"/>
        <color theme="1"/>
        <rFont val="Aptos Narrow"/>
        <family val="2"/>
        <scheme val="minor"/>
      </rPr>
      <t xml:space="preserve"> produces the same results and gradients as the reference implementation</t>
    </r>
  </si>
  <si>
    <t>amt_sut_calls (max)</t>
  </si>
  <si>
    <t>Check that TPU-accelerated roll of array has same results as doing a numpy roll</t>
  </si>
  <si>
    <t>int, int, int, int</t>
  </si>
  <si>
    <t>int, int, int, int, int, int, int</t>
  </si>
  <si>
    <t>Check that matmul on a JAX kernel returns the same results as the standard matmul implementation (@)</t>
  </si>
  <si>
    <r>
      <t xml:space="preserve">Check that </t>
    </r>
    <r>
      <rPr>
        <i/>
        <sz val="11"/>
        <color theme="1"/>
        <rFont val="Aptos Narrow"/>
        <family val="2"/>
        <scheme val="minor"/>
      </rPr>
      <t>make_splash_mha_single_device/make_splash_mqa_single_device</t>
    </r>
    <r>
      <rPr>
        <sz val="11"/>
        <color theme="1"/>
        <rFont val="Aptos Narrow"/>
        <family val="2"/>
        <scheme val="minor"/>
      </rPr>
      <t xml:space="preserve"> returns the same results as the reference function </t>
    </r>
    <r>
      <rPr>
        <i/>
        <sz val="11"/>
        <color theme="1"/>
        <rFont val="Aptos Narrow"/>
        <family val="2"/>
        <scheme val="minor"/>
      </rPr>
      <t>make_masked_mha_reference/make_masked_mqa_reference</t>
    </r>
  </si>
  <si>
    <t>Check that the splash attention kernel produces the same results as the reference implementation in a splash attention forward pass</t>
  </si>
  <si>
    <t>Check that a custom implementation of splash attention (including backward/gradient computations) returns the same result as the reference implementation</t>
  </si>
  <si>
    <t>Check that the Jacobian-Vector Product (matrix x vector) of one of a family of functions and its reference version are the same</t>
  </si>
  <si>
    <t>FuncSpec (object), tuple(int)</t>
  </si>
  <si>
    <t>number_of_testcases</t>
  </si>
  <si>
    <t>Check that the linearization of one of a family of functions and its reference version are the same</t>
  </si>
  <si>
    <t>Check that the linearization and Vector-Jacobian Product of one of a family of functions and its reference version are the same</t>
  </si>
  <si>
    <t>GetVmapParams (object)</t>
  </si>
  <si>
    <t>Check that vmapping and then tracing to JAXPR/state discharging a batch get (index) function has the same result as doing it the other way around</t>
  </si>
  <si>
    <t>Check that vmapping and then tracing to JAXPR/state discharging a batch set (index) function has the same result as doing it the other way around</t>
  </si>
  <si>
    <t>SetVmapParams (object)</t>
  </si>
  <si>
    <t>Check that vmapping and then tracing to JAXPR/state discharging a batch update (index) function has the same result as doing it the other way around</t>
  </si>
  <si>
    <t>https://github.com/numpy/numpy/blob/0e7139d253f400fcb68854f357ea507017ffffa4/numpy/_core/tests/test_arrayprint.py#L528</t>
  </si>
  <si>
    <t>test_any_text</t>
  </si>
  <si>
    <t>https://github.com/numpy/numpy/blob/0e7139d253f400fcb68854f357ea507017ffffa4/numpy/_core/tests/test_dtype.py#L1311</t>
  </si>
  <si>
    <t>test_make_canonical_hypothesis</t>
  </si>
  <si>
    <t>https://github.com/numpy/numpy/blob/0e7139d253f400fcb68854f357ea507017ffffa4/numpy/_core/tests/test_dtype.py#L1320</t>
  </si>
  <si>
    <t>test_structured</t>
  </si>
  <si>
    <t>https://github.com/numpy/numpy/blob/0e7139d253f400fcb68854f357ea507017ffffa4/numpy/_core/tests/test_nep50_promotions.py#L201</t>
  </si>
  <si>
    <t>test_expected_promotion</t>
  </si>
  <si>
    <t>https://github.com/numpy/numpy/blob/0e7139d253f400fcb68854f357ea507017ffffa4/numpy/_core/tests/test_numeric.py#L2846</t>
  </si>
  <si>
    <t>test_clip_property</t>
  </si>
  <si>
    <t>https://github.com/numpy/numpy/blob/0e7139d253f400fcb68854f357ea507017ffffa4/numpy/_core/tests/test_scalarmath.py#L112</t>
  </si>
  <si>
    <t>test_array_scalar_ufunc_equivalence</t>
  </si>
  <si>
    <t>https://github.com/numpy/numpy/blob/0e7139d253f400fcb68854f357ea507017ffffa4/numpy/_core/tests/test_scalarmath.py#L873</t>
  </si>
  <si>
    <t>test_operator_object_left</t>
  </si>
  <si>
    <t>https://github.com/numpy/numpy/blob/0e7139d253f400fcb68854f357ea507017ffffa4/numpy/_core/tests/test_scalarmath.py#L884</t>
  </si>
  <si>
    <t>test_operator_object_right</t>
  </si>
  <si>
    <t>https://github.com/numpy/numpy/blob/0e7139d253f400fcb68854f357ea507017ffffa4/numpy/_core/tests/test_scalarmath.py#L895</t>
  </si>
  <si>
    <t>test_operator_scalars</t>
  </si>
  <si>
    <t>https://github.com/numpy/numpy/blob/0e7139d253f400fcb68854f357ea507017ffffa4/numpy/lib/tests/test_function_base.py#L3907</t>
  </si>
  <si>
    <t>test_quantile_monotonic_hypo</t>
  </si>
  <si>
    <t>https://github.com/numpy/numpy/blob/0e7139d253f400fcb68854f357ea507017ffffa4/numpy/lib/tests/test_function_base.py#L4163</t>
  </si>
  <si>
    <t>test_linear_interpolation_formula_monotonic</t>
  </si>
  <si>
    <t>https://github.com/numpy/numpy/blob/0e7139d253f400fcb68854f357ea507017ffffa4/numpy/lib/tests/test_function_base.py#L4180</t>
  </si>
  <si>
    <t>test_linear_interpolation_formula_bounded</t>
  </si>
  <si>
    <t>https://github.com/numpy/numpy/blob/0e7139d253f400fcb68854f357ea507017ffffa4/numpy/lib/tests/test_function_base.py#L4192</t>
  </si>
  <si>
    <t>test_linear_interpolation_formula_symmetric</t>
  </si>
  <si>
    <t>https://github.com/numpy/numpy/blob/0e7139d253f400fcb68854f357ea507017ffffa4/numpy/_core/tests/test_scalarmath.py#L126</t>
  </si>
  <si>
    <t>test_array_scalar_ufunc_dtypes</t>
  </si>
  <si>
    <t>(unicode) string</t>
  </si>
  <si>
    <r>
      <t xml:space="preserve">Check that casting a list of unicode strings to an array does not fail and that </t>
    </r>
    <r>
      <rPr>
        <i/>
        <sz val="11"/>
        <color theme="1"/>
        <rFont val="Aptos Narrow"/>
        <family val="2"/>
        <scheme val="minor"/>
      </rPr>
      <t>np.array2string</t>
    </r>
    <r>
      <rPr>
        <sz val="11"/>
        <color theme="1"/>
        <rFont val="Aptos Narrow"/>
        <family val="2"/>
        <scheme val="minor"/>
      </rPr>
      <t xml:space="preserve"> puts the newline in the correct location</t>
    </r>
  </si>
  <si>
    <t>postCondition, testOracle</t>
  </si>
  <si>
    <t>dtype (object)</t>
  </si>
  <si>
    <r>
      <t xml:space="preserve">Check that </t>
    </r>
    <r>
      <rPr>
        <i/>
        <sz val="11"/>
        <color theme="1"/>
        <rFont val="Aptos Narrow"/>
        <family val="2"/>
        <scheme val="minor"/>
      </rPr>
      <t>np.result_type</t>
    </r>
    <r>
      <rPr>
        <sz val="11"/>
        <color theme="1"/>
        <rFont val="Aptos Narrow"/>
        <family val="2"/>
        <scheme val="minor"/>
      </rPr>
      <t xml:space="preserve"> called on a collection of types returns the correct (predefined) type</t>
    </r>
  </si>
  <si>
    <t>dtype (object), dtype (object)</t>
  </si>
  <si>
    <r>
      <t>Check that clipping (</t>
    </r>
    <r>
      <rPr>
        <i/>
        <sz val="11"/>
        <color theme="1"/>
        <rFont val="Aptos Narrow"/>
        <family val="2"/>
        <scheme val="minor"/>
      </rPr>
      <t>np.clip</t>
    </r>
    <r>
      <rPr>
        <sz val="11"/>
        <color theme="1"/>
        <rFont val="Aptos Narrow"/>
        <family val="2"/>
        <scheme val="minor"/>
      </rPr>
      <t>) the values of an array to a minimum and maximum works properly and returns the correct result type</t>
    </r>
  </si>
  <si>
    <t>list(dict(text, int) | none) | list(float | none) | list(int or none) | list(list(text) | none) | list(text | none)</t>
  </si>
  <si>
    <t>array(int | float), tuple(int), tuple(int), number | array(number), number | array(number)</t>
  </si>
  <si>
    <t>binary_operator (function), [scalar], [scalar]</t>
  </si>
  <si>
    <t>Check that calling a binary mathematical scalar operator on two 0D arrays (containing the values 2 and 3, respectively) has the same result as calling in on the scalars themselves (including throwing errors)</t>
  </si>
  <si>
    <t>Check that calling a binary mathematical scalar operator on two 0D arrays has the same result as calling in on the scalars themselves (including throwing errors)</t>
  </si>
  <si>
    <t>binary_operator (function), scalar_dtype (object), scalar_dtype (object)</t>
  </si>
  <si>
    <t>int, int, int, (int, int), (int, int), int, int, dtype (object), splash.SegmentIds (object), float, array(Mask (object)), splash.BlockSizes (object)</t>
  </si>
  <si>
    <t>int, (int, int), dtype (object), dtype (object), dtype (object), array(int)</t>
  </si>
  <si>
    <t>int, (int, int), dtype (object), dtype (object), dtype (object), bool, array(int)</t>
  </si>
  <si>
    <t>bool, tuple(int, int), dtype (object), string</t>
  </si>
  <si>
    <t>bool, (int, int), dtype (object)</t>
  </si>
  <si>
    <t>dtype (object), dtype (object), int, int, int, int, int, int, int, int, int, int, bool</t>
  </si>
  <si>
    <t>SessionState (object)</t>
  </si>
  <si>
    <t>Check that replacing an element in a SessionState (object) results in a state with that element, and that it has the same length as the original state</t>
  </si>
  <si>
    <t>SessionState (object), string, int, int</t>
  </si>
  <si>
    <t>SessionState (object), string, int</t>
  </si>
  <si>
    <t>Check that C and Python versions of ZoneInfo give the same timezone (object) when converting from UTC</t>
  </si>
  <si>
    <t>timezone (object)</t>
  </si>
  <si>
    <t>datetime (object)</t>
  </si>
  <si>
    <t>datetime (object), YQM_OFFSET (object)</t>
  </si>
  <si>
    <t>datetime (object), int, string</t>
  </si>
  <si>
    <t>datetime (object), timezone (object)</t>
  </si>
  <si>
    <t>object, binary_operator (function), scalar_dtype (object)</t>
  </si>
  <si>
    <t>-</t>
  </si>
  <si>
    <t>Check that a binary operator for scalar ints does not throw an error when ran on two scalars</t>
  </si>
  <si>
    <t>Check that a binary operator for scalar ints gives a result (and does not throw an exception) when ran on a scalar and an object without exceeding a recursion depth of 200</t>
  </si>
  <si>
    <t>Check that a binary operator for scalar ints gives a result (and does not throw an exception) when ran on an object and a scalar without exceeding a recursion depth of 200</t>
  </si>
  <si>
    <r>
      <t xml:space="preserve">Check that </t>
    </r>
    <r>
      <rPr>
        <i/>
        <sz val="11"/>
        <color theme="1"/>
        <rFont val="Aptos Narrow"/>
        <family val="2"/>
        <scheme val="minor"/>
      </rPr>
      <t>np.quantile(arr, p0)</t>
    </r>
    <r>
      <rPr>
        <sz val="11"/>
        <color theme="1"/>
        <rFont val="Aptos Narrow"/>
        <family val="2"/>
        <scheme val="minor"/>
      </rPr>
      <t xml:space="preserve"> is monotonic, i.e. every percentile in the resulting array is at least as big as the one before it</t>
    </r>
  </si>
  <si>
    <t>monotonicity, postCondition</t>
  </si>
  <si>
    <t>array(float)</t>
  </si>
  <si>
    <r>
      <t xml:space="preserve">Check that two linear interpolations (using </t>
    </r>
    <r>
      <rPr>
        <i/>
        <sz val="11"/>
        <color theme="1"/>
        <rFont val="Aptos Narrow"/>
        <family val="2"/>
        <scheme val="minor"/>
      </rPr>
      <t>nfb._lerp</t>
    </r>
    <r>
      <rPr>
        <sz val="11"/>
        <color theme="1"/>
        <rFont val="Aptos Narrow"/>
        <family val="2"/>
        <scheme val="minor"/>
      </rPr>
      <t>) between two values go in the correct direction compared to each other based on the order of their bounds and based on the weight</t>
    </r>
  </si>
  <si>
    <t>float, float, float, float</t>
  </si>
  <si>
    <r>
      <t xml:space="preserve">Check that result of linear interpolation using </t>
    </r>
    <r>
      <rPr>
        <i/>
        <sz val="11"/>
        <color theme="1"/>
        <rFont val="Aptos Narrow"/>
        <family val="2"/>
        <scheme val="minor"/>
      </rPr>
      <t>nfb._lerp</t>
    </r>
    <r>
      <rPr>
        <sz val="11"/>
        <color theme="1"/>
        <rFont val="Aptos Narrow"/>
        <family val="2"/>
        <scheme val="minor"/>
      </rPr>
      <t xml:space="preserve"> is correctly bounded between the provided bound-arguments</t>
    </r>
  </si>
  <si>
    <t>float, float, float</t>
  </si>
  <si>
    <r>
      <t xml:space="preserve">Check that linear interpolation using </t>
    </r>
    <r>
      <rPr>
        <i/>
        <sz val="11"/>
        <color theme="1"/>
        <rFont val="Aptos Narrow"/>
        <family val="2"/>
        <scheme val="minor"/>
      </rPr>
      <t>nfb._lerp</t>
    </r>
    <r>
      <rPr>
        <sz val="11"/>
        <color theme="1"/>
        <rFont val="Aptos Narrow"/>
        <family val="2"/>
        <scheme val="minor"/>
      </rPr>
      <t xml:space="preserve"> is symmetric, i.e. swapping the min. and max. bound gives the same result when called with the additive inverse of the weight (i.e. 1 - weight)</t>
    </r>
  </si>
  <si>
    <t>symmetry</t>
  </si>
  <si>
    <t>https://github.com/explosion/spaCy/blob/87ec2b72a58f2aa21020043ecad11ac2264123e1/spacy/tests/parser/test_nn_beam.py#L131</t>
  </si>
  <si>
    <t>test_beam_density</t>
  </si>
  <si>
    <t>https://github.com/explosion/spaCy/blob/87ec2b72a58f2aa21020043ecad11ac2264123e1/spacy/tests/pipeline/test_edit_tree_lemmatizer.py#L298</t>
  </si>
  <si>
    <t>test_roundtrip</t>
  </si>
  <si>
    <t>https://github.com/explosion/spaCy/blob/87ec2b72a58f2aa21020043ecad11ac2264123e1/spacy/tests/pipeline/test_edit_tree_lemmatizer.py#L306</t>
  </si>
  <si>
    <t>test_roundtrip_small_alphabet</t>
  </si>
  <si>
    <t>https://github.com/explosion/spaCy/blob/87ec2b72a58f2aa21020043ecad11ac2264123e1/spacy/tests/tokenizer/test_explain.py#L128</t>
  </si>
  <si>
    <t>test_tokenizer_explain_fuzzy</t>
  </si>
  <si>
    <t>postCondition, constructionIntegrity</t>
  </si>
  <si>
    <r>
      <t xml:space="preserve">Check that beams created with </t>
    </r>
    <r>
      <rPr>
        <i/>
        <sz val="11"/>
        <color theme="1"/>
        <rFont val="Aptos Narrow"/>
        <family val="2"/>
        <scheme val="minor"/>
      </rPr>
      <t>BeamBatch</t>
    </r>
    <r>
      <rPr>
        <sz val="11"/>
        <color theme="1"/>
        <rFont val="Aptos Narrow"/>
        <family val="2"/>
        <scheme val="minor"/>
      </rPr>
      <t xml:space="preserve"> and subsequently advanced have minimum beam densities which match the provided density, and that they hold to the density constraint, i.e. the lowest beam probability is at least the density times the highest beam probability</t>
    </r>
  </si>
  <si>
    <t>float, array (object)</t>
  </si>
  <si>
    <r>
      <t xml:space="preserve">Check that adding a </t>
    </r>
    <r>
      <rPr>
        <i/>
        <sz val="11"/>
        <color theme="1"/>
        <rFont val="Aptos Narrow"/>
        <family val="2"/>
        <scheme val="minor"/>
      </rPr>
      <t>tree</t>
    </r>
    <r>
      <rPr>
        <sz val="11"/>
        <color theme="1"/>
        <rFont val="Aptos Narrow"/>
        <family val="2"/>
        <scheme val="minor"/>
      </rPr>
      <t xml:space="preserve"> with a </t>
    </r>
    <r>
      <rPr>
        <i/>
        <sz val="11"/>
        <color theme="1"/>
        <rFont val="Aptos Narrow"/>
        <family val="2"/>
        <scheme val="minor"/>
      </rPr>
      <t>form</t>
    </r>
    <r>
      <rPr>
        <sz val="11"/>
        <color theme="1"/>
        <rFont val="Aptos Narrow"/>
        <family val="2"/>
        <scheme val="minor"/>
      </rPr>
      <t xml:space="preserve"> and a </t>
    </r>
    <r>
      <rPr>
        <i/>
        <sz val="11"/>
        <color theme="1"/>
        <rFont val="Aptos Narrow"/>
        <family val="2"/>
        <scheme val="minor"/>
      </rPr>
      <t>lemma</t>
    </r>
    <r>
      <rPr>
        <sz val="11"/>
        <color theme="1"/>
        <rFont val="Aptos Narrow"/>
        <family val="2"/>
        <scheme val="minor"/>
      </rPr>
      <t xml:space="preserve">, and then applying the </t>
    </r>
    <r>
      <rPr>
        <i/>
        <sz val="11"/>
        <color theme="1"/>
        <rFont val="Aptos Narrow"/>
        <family val="2"/>
        <scheme val="minor"/>
      </rPr>
      <t>form</t>
    </r>
    <r>
      <rPr>
        <sz val="11"/>
        <color theme="1"/>
        <rFont val="Aptos Narrow"/>
        <family val="2"/>
        <scheme val="minor"/>
      </rPr>
      <t xml:space="preserve"> to the resulting </t>
    </r>
    <r>
      <rPr>
        <i/>
        <sz val="11"/>
        <color theme="1"/>
        <rFont val="Aptos Narrow"/>
        <family val="2"/>
        <scheme val="minor"/>
      </rPr>
      <t>tree</t>
    </r>
    <r>
      <rPr>
        <sz val="11"/>
        <color theme="1"/>
        <rFont val="Aptos Narrow"/>
        <family val="2"/>
        <scheme val="minor"/>
      </rPr>
      <t xml:space="preserve">, results in the original </t>
    </r>
    <r>
      <rPr>
        <i/>
        <sz val="11"/>
        <color theme="1"/>
        <rFont val="Aptos Narrow"/>
        <family val="2"/>
        <scheme val="minor"/>
      </rPr>
      <t>lemma</t>
    </r>
  </si>
  <si>
    <t>objectCached, roundtrip, systemEquivalence</t>
  </si>
  <si>
    <t>objectCached, roundtrip</t>
  </si>
  <si>
    <t>idempotence, objectCached, roundtrip</t>
  </si>
  <si>
    <r>
      <t xml:space="preserve">Check that adding a </t>
    </r>
    <r>
      <rPr>
        <i/>
        <sz val="11"/>
        <color theme="1"/>
        <rFont val="Aptos Narrow"/>
        <family val="2"/>
        <scheme val="minor"/>
      </rPr>
      <t>tree</t>
    </r>
    <r>
      <rPr>
        <sz val="11"/>
        <color theme="1"/>
        <rFont val="Aptos Narrow"/>
        <family val="2"/>
        <scheme val="minor"/>
      </rPr>
      <t xml:space="preserve"> with a </t>
    </r>
    <r>
      <rPr>
        <i/>
        <sz val="11"/>
        <color theme="1"/>
        <rFont val="Aptos Narrow"/>
        <family val="2"/>
        <scheme val="minor"/>
      </rPr>
      <t>form</t>
    </r>
    <r>
      <rPr>
        <sz val="11"/>
        <color theme="1"/>
        <rFont val="Aptos Narrow"/>
        <family val="2"/>
        <scheme val="minor"/>
      </rPr>
      <t xml:space="preserve"> and a </t>
    </r>
    <r>
      <rPr>
        <i/>
        <sz val="11"/>
        <color theme="1"/>
        <rFont val="Aptos Narrow"/>
        <family val="2"/>
        <scheme val="minor"/>
      </rPr>
      <t xml:space="preserve">lemma </t>
    </r>
    <r>
      <rPr>
        <sz val="11"/>
        <color theme="1"/>
        <rFont val="Aptos Narrow"/>
        <family val="2"/>
        <scheme val="minor"/>
      </rPr>
      <t xml:space="preserve">(both consisting only of the letters </t>
    </r>
    <r>
      <rPr>
        <i/>
        <sz val="11"/>
        <color theme="1"/>
        <rFont val="Aptos Narrow"/>
        <family val="2"/>
        <scheme val="minor"/>
      </rPr>
      <t xml:space="preserve">a </t>
    </r>
    <r>
      <rPr>
        <sz val="11"/>
        <color theme="1"/>
        <rFont val="Aptos Narrow"/>
        <family val="2"/>
        <scheme val="minor"/>
      </rPr>
      <t xml:space="preserve">and </t>
    </r>
    <r>
      <rPr>
        <i/>
        <sz val="11"/>
        <color theme="1"/>
        <rFont val="Aptos Narrow"/>
        <family val="2"/>
        <scheme val="minor"/>
      </rPr>
      <t>b</t>
    </r>
    <r>
      <rPr>
        <sz val="11"/>
        <color theme="1"/>
        <rFont val="Aptos Narrow"/>
        <family val="2"/>
        <scheme val="minor"/>
      </rPr>
      <t xml:space="preserve">), and then applying the </t>
    </r>
    <r>
      <rPr>
        <i/>
        <sz val="11"/>
        <color theme="1"/>
        <rFont val="Aptos Narrow"/>
        <family val="2"/>
        <scheme val="minor"/>
      </rPr>
      <t>form</t>
    </r>
    <r>
      <rPr>
        <sz val="11"/>
        <color theme="1"/>
        <rFont val="Aptos Narrow"/>
        <family val="2"/>
        <scheme val="minor"/>
      </rPr>
      <t xml:space="preserve"> to the resulting </t>
    </r>
    <r>
      <rPr>
        <i/>
        <sz val="11"/>
        <color theme="1"/>
        <rFont val="Aptos Narrow"/>
        <family val="2"/>
        <scheme val="minor"/>
      </rPr>
      <t>tree</t>
    </r>
    <r>
      <rPr>
        <sz val="11"/>
        <color theme="1"/>
        <rFont val="Aptos Narrow"/>
        <family val="2"/>
        <scheme val="minor"/>
      </rPr>
      <t xml:space="preserve">, results in the original </t>
    </r>
    <r>
      <rPr>
        <i/>
        <sz val="11"/>
        <color theme="1"/>
        <rFont val="Aptos Narrow"/>
        <family val="2"/>
        <scheme val="minor"/>
      </rPr>
      <t>lemma</t>
    </r>
  </si>
  <si>
    <r>
      <t xml:space="preserve">Check that </t>
    </r>
    <r>
      <rPr>
        <i/>
        <sz val="11"/>
        <color theme="1"/>
        <rFont val="Aptos Narrow"/>
        <family val="2"/>
        <scheme val="minor"/>
      </rPr>
      <t>tokenizer.explain(sentence)</t>
    </r>
    <r>
      <rPr>
        <sz val="11"/>
        <color theme="1"/>
        <rFont val="Aptos Narrow"/>
        <family val="2"/>
        <scheme val="minor"/>
      </rPr>
      <t xml:space="preserve"> ressults in the same tokens as </t>
    </r>
    <r>
      <rPr>
        <i/>
        <sz val="11"/>
        <color theme="1"/>
        <rFont val="Aptos Narrow"/>
        <family val="2"/>
        <scheme val="minor"/>
      </rPr>
      <t>tokenizer(sentence)</t>
    </r>
  </si>
  <si>
    <t>string</t>
  </si>
  <si>
    <t>testByRunning</t>
  </si>
  <si>
    <t>recursionPerformance, noException, testByRunning</t>
  </si>
  <si>
    <t>noException, testByRunning</t>
  </si>
  <si>
    <t>generated_SUT</t>
  </si>
  <si>
    <t>systemEquivalence, constructionIntegrity</t>
  </si>
  <si>
    <t>idempotence, constructionIntegrity</t>
  </si>
  <si>
    <t>roundtrip, idempotence, postCondition, argumentidempotence</t>
  </si>
  <si>
    <t>equivalenceExtensionality</t>
  </si>
  <si>
    <t>differentPathsSameDestination</t>
  </si>
  <si>
    <t>transformationInvariance</t>
  </si>
  <si>
    <t>recursionPerformance</t>
  </si>
  <si>
    <t>count</t>
  </si>
  <si>
    <t>frequency</t>
  </si>
  <si>
    <t>idempotence</t>
  </si>
  <si>
    <t>monotonicity</t>
  </si>
  <si>
    <t>argumentIdempotence</t>
  </si>
  <si>
    <t>outputJustification</t>
  </si>
  <si>
    <t>exceptionGuarantee</t>
  </si>
  <si>
    <t>exceptionGuarantee, postCondition</t>
  </si>
  <si>
    <t>noException</t>
  </si>
  <si>
    <t>tuple(int), TiledLayout (object), tuple(set(int))</t>
  </si>
  <si>
    <t>int, int, int, (int, int), (int, int), dtype (object), splash.SegmentIds (object), array(Mask (object)), float</t>
  </si>
  <si>
    <t>Check that np.result_type(dtype) returns a canonical type and that np.result_type(dtype (object), dtype) gives an identical result</t>
  </si>
  <si>
    <t>Check that np.result_type(dtype) - where dtype is a structured type with gaps - returns a canonical type, that np.promote_types(dtype (object), dtype) returns an identical result, all for an aligned and an unaligned dtype</t>
  </si>
  <si>
    <t>tuple(int), tuple(int), NDIndexer (object), int</t>
  </si>
  <si>
    <t>tuple(int), NDIndexer (object)</t>
  </si>
  <si>
    <t>ShapeDtypeStruct (object)</t>
  </si>
  <si>
    <t>float</t>
  </si>
  <si>
    <t>char</t>
  </si>
  <si>
    <t>list</t>
  </si>
  <si>
    <t>dict</t>
  </si>
  <si>
    <t>array</t>
  </si>
  <si>
    <t>tuple</t>
  </si>
  <si>
    <t>binary, bool</t>
  </si>
  <si>
    <t>binary, bool, bool, bool</t>
  </si>
  <si>
    <t>number/scalar</t>
  </si>
  <si>
    <t>type</t>
  </si>
  <si>
    <t>function</t>
  </si>
  <si>
    <t>input type</t>
  </si>
  <si>
    <t>bool</t>
  </si>
  <si>
    <t>Feature</t>
  </si>
  <si>
    <t>Custom Generator</t>
  </si>
  <si>
    <t>Custom Shrinker</t>
  </si>
  <si>
    <t>Dynamic Generation</t>
  </si>
  <si>
    <t>Custom Assertion</t>
  </si>
  <si>
    <t>Generated SUT</t>
  </si>
  <si>
    <t>Parameterized</t>
  </si>
  <si>
    <t>Uses Examples</t>
  </si>
  <si>
    <t>Count</t>
  </si>
  <si>
    <t>Average/Total</t>
  </si>
  <si>
    <t>set</t>
  </si>
  <si>
    <t>Generated Values used Directly</t>
  </si>
  <si>
    <t>Method</t>
  </si>
  <si>
    <t>Input Filtering</t>
  </si>
  <si>
    <t>Assumption</t>
  </si>
  <si>
    <t>Explicit Skip</t>
  </si>
  <si>
    <t>Precondition</t>
  </si>
  <si>
    <t>Non-Hypothesis Generation</t>
  </si>
  <si>
    <t>test_level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</si>
</sst>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6" formatCode="0.0%"/>
    <numFmt numFmtId="169" formatCode="0.0"/>
  </numFmts>
  <fonts count="8" x14ac:knownFonts="1">
    <font>
      <sz val="11"/>
      <color theme="1"/>
      <name val="Aptos Narrow"/>
      <family val="2"/>
      <scheme val="minor"/>
    </font>
    <font>
      <u/>
      <sz val="11"/>
      <color theme="10"/>
      <name val="Aptos Narrow"/>
      <family val="2"/>
      <scheme val="minor"/>
    </font>
    <font>
      <sz val="11"/>
      <color theme="1"/>
      <name val="Aptos Narrow"/>
      <family val="2"/>
      <scheme val="minor"/>
    </font>
    <font>
      <i/>
      <sz val="11"/>
      <color theme="1"/>
      <name val="Aptos Narrow"/>
      <family val="2"/>
      <scheme val="minor"/>
    </font>
    <font>
      <sz val="11"/>
      <color rgb="FF000000"/>
      <name val="Aptos Narrow"/>
      <scheme val="minor"/>
    </font>
    <font>
      <i/>
      <sz val="11"/>
      <color rgb="FF000000"/>
      <name val="Aptos Narrow"/>
      <scheme val="minor"/>
    </font>
    <font>
      <sz val="8"/>
      <name val="Aptos Narrow"/>
      <family val="2"/>
      <scheme val="minor"/>
    </font>
    <font>
      <sz val="11"/>
      <color theme="7"/>
      <name val="Aptos Narrow"/>
      <family val="2"/>
      <scheme val="minor"/>
    </font>
  </fonts>
  <fills count="2">
    <fill>
      <patternFill patternType="none"/>
    </fill>
    <fill>
      <patternFill patternType="gray125"/>
    </fill>
  </fills>
  <borders count="4">
    <border>
      <left/>
      <right/>
      <top/>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19">
    <xf numFmtId="0" fontId="0" fillId="0" borderId="0" xfId="0"/>
    <xf numFmtId="0" fontId="1" fillId="0" borderId="0" xfId="1"/>
    <xf numFmtId="0" fontId="1" fillId="0" borderId="0" xfId="0" applyFont="1"/>
    <xf numFmtId="1" fontId="0" fillId="0" borderId="0" xfId="0" applyNumberFormat="1"/>
    <xf numFmtId="164" fontId="0" fillId="0" borderId="0" xfId="2" applyNumberFormat="1" applyFont="1"/>
    <xf numFmtId="164" fontId="2" fillId="0" borderId="0" xfId="0" applyNumberFormat="1" applyFont="1"/>
    <xf numFmtId="1" fontId="0" fillId="0" borderId="0" xfId="2" applyNumberFormat="1" applyFont="1"/>
    <xf numFmtId="0" fontId="0" fillId="0" borderId="0" xfId="0" applyAlignment="1">
      <alignment wrapText="1"/>
    </xf>
    <xf numFmtId="11" fontId="0" fillId="0" borderId="0" xfId="0" applyNumberFormat="1"/>
    <xf numFmtId="0" fontId="1" fillId="0" borderId="0" xfId="1" applyFill="1"/>
    <xf numFmtId="0" fontId="4" fillId="0" borderId="0" xfId="0" applyFont="1"/>
    <xf numFmtId="0" fontId="7" fillId="0" borderId="0" xfId="0" applyFont="1"/>
    <xf numFmtId="0" fontId="0" fillId="0" borderId="1" xfId="0" applyFont="1" applyBorder="1"/>
    <xf numFmtId="0" fontId="0" fillId="0" borderId="2" xfId="0" applyFont="1" applyBorder="1"/>
    <xf numFmtId="166" fontId="0" fillId="0" borderId="0" xfId="0" applyNumberFormat="1"/>
    <xf numFmtId="169" fontId="0" fillId="0" borderId="0" xfId="0" applyNumberFormat="1"/>
    <xf numFmtId="166" fontId="0" fillId="0" borderId="3" xfId="0" applyNumberFormat="1" applyFont="1" applyBorder="1"/>
    <xf numFmtId="0" fontId="0" fillId="0" borderId="0" xfId="0" applyFont="1" applyBorder="1"/>
    <xf numFmtId="166" fontId="0" fillId="0" borderId="0" xfId="0" applyNumberFormat="1" applyFont="1" applyBorder="1"/>
  </cellXfs>
  <cellStyles count="3">
    <cellStyle name="Hyperlink" xfId="1" builtinId="8"/>
    <cellStyle name="Normal" xfId="0" builtinId="0"/>
    <cellStyle name="Percent" xfId="2" builtinId="5"/>
  </cellStyles>
  <dxfs count="18">
    <dxf>
      <numFmt numFmtId="169" formatCode="0.0"/>
    </dxf>
    <dxf>
      <numFmt numFmtId="1" formatCode="0"/>
    </dxf>
    <dxf>
      <numFmt numFmtId="1" formatCode="0"/>
    </dxf>
    <dxf>
      <numFmt numFmtId="169" formatCode="0.0"/>
    </dxf>
    <dxf>
      <numFmt numFmtId="1" formatCode="0"/>
    </dxf>
    <dxf>
      <numFmt numFmtId="1" formatCode="0"/>
    </dxf>
    <dxf>
      <numFmt numFmtId="169" formatCode="0.0"/>
    </dxf>
    <dxf>
      <numFmt numFmtId="169" formatCode="0.0"/>
    </dxf>
    <dxf>
      <font>
        <color rgb="FF9C0006"/>
      </font>
      <fill>
        <patternFill>
          <bgColor rgb="FFFFC7CE"/>
        </patternFill>
      </fill>
    </dxf>
    <dxf>
      <numFmt numFmtId="0" formatCode="General"/>
    </dxf>
    <dxf>
      <numFmt numFmtId="166" formatCode="0.0%"/>
    </dxf>
    <dxf>
      <font>
        <b val="0"/>
        <i val="0"/>
        <strike val="0"/>
        <condense val="0"/>
        <extend val="0"/>
        <outline val="0"/>
        <shadow val="0"/>
        <u val="none"/>
        <vertAlign val="baseline"/>
        <sz val="11"/>
        <color theme="1"/>
        <name val="Aptos Narrow"/>
        <family val="2"/>
        <scheme val="minor"/>
      </font>
      <numFmt numFmtId="164" formatCode="0.000%"/>
    </dxf>
    <dxf>
      <font>
        <b val="0"/>
        <i val="0"/>
        <strike val="0"/>
        <condense val="0"/>
        <extend val="0"/>
        <outline val="0"/>
        <shadow val="0"/>
        <u val="none"/>
        <vertAlign val="baseline"/>
        <sz val="11"/>
        <color theme="1"/>
        <name val="Aptos Narrow"/>
        <family val="2"/>
        <scheme val="minor"/>
      </font>
      <numFmt numFmtId="1" formatCode="0"/>
    </dxf>
    <dxf>
      <font>
        <b val="0"/>
        <i val="0"/>
        <strike val="0"/>
        <condense val="0"/>
        <extend val="0"/>
        <outline val="0"/>
        <shadow val="0"/>
        <u val="none"/>
        <vertAlign val="baseline"/>
        <sz val="11"/>
        <color theme="1"/>
        <name val="Aptos Narrow"/>
        <family val="2"/>
        <scheme val="minor"/>
      </font>
      <numFmt numFmtId="164" formatCode="0.000%"/>
    </dxf>
    <dxf>
      <numFmt numFmtId="164" formatCode="0.000%"/>
    </dxf>
    <dxf>
      <numFmt numFmtId="1" formatCode="0"/>
    </dxf>
    <dxf>
      <font>
        <b val="0"/>
        <i val="0"/>
        <strike val="0"/>
        <condense val="0"/>
        <extend val="0"/>
        <outline val="0"/>
        <shadow val="0"/>
        <u/>
        <vertAlign val="baseline"/>
        <sz val="11"/>
        <color theme="10"/>
        <name val="Aptos Narrow"/>
        <family val="2"/>
        <scheme val="minor"/>
      </font>
    </dxf>
    <dxf>
      <border outline="0">
        <bottom style="double">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bar"/>
        <c:grouping val="clustered"/>
        <c:varyColors val="0"/>
        <c:ser>
          <c:idx val="0"/>
          <c:order val="0"/>
          <c:tx>
            <c:strRef>
              <c:f>categories!$B$1</c:f>
              <c:strCache>
                <c:ptCount val="1"/>
                <c:pt idx="0">
                  <c:v>count</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categories!$A$2:$A$21</c:f>
              <c:strCache>
                <c:ptCount val="20"/>
                <c:pt idx="0">
                  <c:v>differentPathsSameDestination</c:v>
                </c:pt>
                <c:pt idx="1">
                  <c:v>idempotence</c:v>
                </c:pt>
                <c:pt idx="2">
                  <c:v>roundtrip</c:v>
                </c:pt>
                <c:pt idx="3">
                  <c:v>testOracle</c:v>
                </c:pt>
                <c:pt idx="4">
                  <c:v>transformationInvariance</c:v>
                </c:pt>
                <c:pt idx="5">
                  <c:v>additivity</c:v>
                </c:pt>
                <c:pt idx="6">
                  <c:v>monotonicity</c:v>
                </c:pt>
                <c:pt idx="7">
                  <c:v>symmetry</c:v>
                </c:pt>
                <c:pt idx="8">
                  <c:v>referenceConsistency</c:v>
                </c:pt>
                <c:pt idx="9">
                  <c:v>systemEquivalence</c:v>
                </c:pt>
                <c:pt idx="10">
                  <c:v>constructionIntegrity</c:v>
                </c:pt>
                <c:pt idx="11">
                  <c:v>equivalenceExtensionality</c:v>
                </c:pt>
                <c:pt idx="12">
                  <c:v>argumentIdempotence</c:v>
                </c:pt>
                <c:pt idx="13">
                  <c:v>outputJustification</c:v>
                </c:pt>
                <c:pt idx="14">
                  <c:v>postCondition</c:v>
                </c:pt>
                <c:pt idx="15">
                  <c:v>exceptionGuarantee</c:v>
                </c:pt>
                <c:pt idx="16">
                  <c:v>noException</c:v>
                </c:pt>
                <c:pt idx="17">
                  <c:v>testByRunning</c:v>
                </c:pt>
                <c:pt idx="18">
                  <c:v>objectCached</c:v>
                </c:pt>
                <c:pt idx="19">
                  <c:v>recursionPerformance</c:v>
                </c:pt>
              </c:strCache>
            </c:strRef>
          </c:cat>
          <c:val>
            <c:numRef>
              <c:f>categories!$B$2:$B$21</c:f>
              <c:numCache>
                <c:formatCode>General</c:formatCode>
                <c:ptCount val="20"/>
                <c:pt idx="0">
                  <c:v>3</c:v>
                </c:pt>
                <c:pt idx="1">
                  <c:v>5</c:v>
                </c:pt>
                <c:pt idx="2">
                  <c:v>15</c:v>
                </c:pt>
                <c:pt idx="3">
                  <c:v>13</c:v>
                </c:pt>
                <c:pt idx="4">
                  <c:v>1</c:v>
                </c:pt>
                <c:pt idx="5">
                  <c:v>2</c:v>
                </c:pt>
                <c:pt idx="6">
                  <c:v>2</c:v>
                </c:pt>
                <c:pt idx="7">
                  <c:v>1</c:v>
                </c:pt>
                <c:pt idx="8">
                  <c:v>9</c:v>
                </c:pt>
                <c:pt idx="9">
                  <c:v>18</c:v>
                </c:pt>
                <c:pt idx="10">
                  <c:v>13</c:v>
                </c:pt>
                <c:pt idx="11">
                  <c:v>2</c:v>
                </c:pt>
                <c:pt idx="12">
                  <c:v>2</c:v>
                </c:pt>
                <c:pt idx="13">
                  <c:v>1</c:v>
                </c:pt>
                <c:pt idx="14">
                  <c:v>15</c:v>
                </c:pt>
                <c:pt idx="15">
                  <c:v>1</c:v>
                </c:pt>
                <c:pt idx="16">
                  <c:v>3</c:v>
                </c:pt>
                <c:pt idx="17">
                  <c:v>4</c:v>
                </c:pt>
                <c:pt idx="18">
                  <c:v>7</c:v>
                </c:pt>
                <c:pt idx="19">
                  <c:v>2</c:v>
                </c:pt>
              </c:numCache>
            </c:numRef>
          </c:val>
          <c:extLst>
            <c:ext xmlns:c16="http://schemas.microsoft.com/office/drawing/2014/chart" uri="{C3380CC4-5D6E-409C-BE32-E72D297353CC}">
              <c16:uniqueId val="{00000000-2391-4796-BF51-071314B1077E}"/>
            </c:ext>
          </c:extLst>
        </c:ser>
        <c:dLbls>
          <c:dLblPos val="outEnd"/>
          <c:showLegendKey val="0"/>
          <c:showVal val="1"/>
          <c:showCatName val="0"/>
          <c:showSerName val="0"/>
          <c:showPercent val="0"/>
          <c:showBubbleSize val="0"/>
        </c:dLbls>
        <c:gapWidth val="150"/>
        <c:overlap val="-25"/>
        <c:axId val="849416751"/>
        <c:axId val="849418191"/>
      </c:barChart>
      <c:catAx>
        <c:axId val="849416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ln>
                  <a:noFill/>
                </a:ln>
                <a:solidFill>
                  <a:schemeClr val="tx1"/>
                </a:solidFill>
                <a:latin typeface="+mn-lt"/>
                <a:ea typeface="+mn-ea"/>
                <a:cs typeface="+mn-cs"/>
              </a:defRPr>
            </a:pPr>
            <a:endParaRPr lang="en-US"/>
          </a:p>
        </c:txPr>
        <c:crossAx val="849418191"/>
        <c:crosses val="autoZero"/>
        <c:auto val="1"/>
        <c:lblAlgn val="ctr"/>
        <c:lblOffset val="100"/>
        <c:noMultiLvlLbl val="0"/>
      </c:catAx>
      <c:valAx>
        <c:axId val="849418191"/>
        <c:scaling>
          <c:orientation val="minMax"/>
        </c:scaling>
        <c:delete val="1"/>
        <c:axPos val="t"/>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crossAx val="84941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inputs!$B$1</c:f>
              <c:strCache>
                <c:ptCount val="1"/>
                <c:pt idx="0">
                  <c:v>count</c:v>
                </c:pt>
              </c:strCache>
            </c:strRef>
          </c:tx>
          <c:spPr>
            <a:solidFill>
              <a:schemeClr val="accent1"/>
            </a:solidFill>
            <a:ln>
              <a:noFill/>
            </a:ln>
            <a:effectLst/>
          </c:spPr>
          <c:invertIfNegative val="0"/>
          <c:cat>
            <c:strRef>
              <c:f>inputs!$A$2:$A$15</c:f>
              <c:strCache>
                <c:ptCount val="14"/>
                <c:pt idx="0">
                  <c:v>bool</c:v>
                </c:pt>
                <c:pt idx="1">
                  <c:v>int</c:v>
                </c:pt>
                <c:pt idx="2">
                  <c:v>float</c:v>
                </c:pt>
                <c:pt idx="3">
                  <c:v>number/scalar</c:v>
                </c:pt>
                <c:pt idx="4">
                  <c:v>binary</c:v>
                </c:pt>
                <c:pt idx="5">
                  <c:v>char</c:v>
                </c:pt>
                <c:pt idx="6">
                  <c:v>string</c:v>
                </c:pt>
                <c:pt idx="7">
                  <c:v>list</c:v>
                </c:pt>
                <c:pt idx="8">
                  <c:v>array</c:v>
                </c:pt>
                <c:pt idx="9">
                  <c:v>tuple</c:v>
                </c:pt>
                <c:pt idx="10">
                  <c:v>dict</c:v>
                </c:pt>
                <c:pt idx="11">
                  <c:v>set</c:v>
                </c:pt>
                <c:pt idx="12">
                  <c:v>type</c:v>
                </c:pt>
                <c:pt idx="13">
                  <c:v>function</c:v>
                </c:pt>
              </c:strCache>
            </c:strRef>
          </c:cat>
          <c:val>
            <c:numRef>
              <c:f>inputs!$B$2:$B$15</c:f>
              <c:numCache>
                <c:formatCode>General</c:formatCode>
                <c:ptCount val="14"/>
                <c:pt idx="0">
                  <c:v>7</c:v>
                </c:pt>
                <c:pt idx="1">
                  <c:v>35</c:v>
                </c:pt>
                <c:pt idx="2">
                  <c:v>14</c:v>
                </c:pt>
                <c:pt idx="3">
                  <c:v>6</c:v>
                </c:pt>
                <c:pt idx="4">
                  <c:v>9</c:v>
                </c:pt>
                <c:pt idx="5">
                  <c:v>1</c:v>
                </c:pt>
                <c:pt idx="6">
                  <c:v>12</c:v>
                </c:pt>
                <c:pt idx="7">
                  <c:v>3</c:v>
                </c:pt>
                <c:pt idx="8">
                  <c:v>12</c:v>
                </c:pt>
                <c:pt idx="9">
                  <c:v>18</c:v>
                </c:pt>
                <c:pt idx="10">
                  <c:v>1</c:v>
                </c:pt>
                <c:pt idx="11">
                  <c:v>1</c:v>
                </c:pt>
                <c:pt idx="12">
                  <c:v>20</c:v>
                </c:pt>
                <c:pt idx="13">
                  <c:v>8</c:v>
                </c:pt>
              </c:numCache>
            </c:numRef>
          </c:val>
          <c:extLst>
            <c:ext xmlns:c16="http://schemas.microsoft.com/office/drawing/2014/chart" uri="{C3380CC4-5D6E-409C-BE32-E72D297353CC}">
              <c16:uniqueId val="{00000000-DA8F-4954-BF5B-CDEF29F64E77}"/>
            </c:ext>
          </c:extLst>
        </c:ser>
        <c:dLbls>
          <c:showLegendKey val="0"/>
          <c:showVal val="0"/>
          <c:showCatName val="0"/>
          <c:showSerName val="0"/>
          <c:showPercent val="0"/>
          <c:showBubbleSize val="0"/>
        </c:dLbls>
        <c:gapWidth val="182"/>
        <c:axId val="1087472655"/>
        <c:axId val="1087466415"/>
      </c:barChart>
      <c:catAx>
        <c:axId val="1087472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087466415"/>
        <c:crosses val="autoZero"/>
        <c:auto val="1"/>
        <c:lblAlgn val="ctr"/>
        <c:lblOffset val="100"/>
        <c:noMultiLvlLbl val="0"/>
      </c:catAx>
      <c:valAx>
        <c:axId val="1087466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4726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'key-features'!$B$1</c:f>
              <c:strCache>
                <c:ptCount val="1"/>
                <c:pt idx="0">
                  <c:v>Count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'key-features'!$A$2:$A$10</c:f>
              <c:strCache>
                <c:ptCount val="9"/>
                <c:pt idx="0">
                  <c:v>Custom Generator</c:v>
                </c:pt>
                <c:pt idx="1">
                  <c:v>Custom Assertion</c:v>
                </c:pt>
                <c:pt idx="2">
                  <c:v>Custom Shrinker</c:v>
                </c:pt>
                <c:pt idx="3">
                  <c:v>Parameterized</c:v>
                </c:pt>
                <c:pt idx="4">
                  <c:v>Uses Examples</c:v>
                </c:pt>
                <c:pt idx="5">
                  <c:v>Dynamic Generation</c:v>
                </c:pt>
                <c:pt idx="6">
                  <c:v>Non-Hypothesis Generation</c:v>
                </c:pt>
                <c:pt idx="7">
                  <c:v>Generated SUT</c:v>
                </c:pt>
                <c:pt idx="8">
                  <c:v>Generated Values used Directly</c:v>
                </c:pt>
              </c:strCache>
            </c:strRef>
          </c:cat>
          <c:val>
            <c:numRef>
              <c:f>'key-features'!$B$2:$B$10</c:f>
              <c:numCache>
                <c:formatCode>General</c:formatCode>
                <c:ptCount val="9"/>
                <c:pt idx="0">
                  <c:v>34</c:v>
                </c:pt>
                <c:pt idx="1">
                  <c:v>46</c:v>
                </c:pt>
                <c:pt idx="2">
                  <c:v>0</c:v>
                </c:pt>
                <c:pt idx="3" formatCode="0">
                  <c:v>22</c:v>
                </c:pt>
                <c:pt idx="4">
                  <c:v>19</c:v>
                </c:pt>
                <c:pt idx="5">
                  <c:v>18</c:v>
                </c:pt>
                <c:pt idx="6">
                  <c:v>16</c:v>
                </c:pt>
                <c:pt idx="7">
                  <c:v>14</c:v>
                </c:pt>
                <c:pt idx="8">
                  <c:v>35</c:v>
                </c:pt>
              </c:numCache>
            </c:numRef>
          </c:val>
          <c:extLst>
            <c:ext xmlns:c16="http://schemas.microsoft.com/office/drawing/2014/chart" uri="{C3380CC4-5D6E-409C-BE32-E72D297353CC}">
              <c16:uniqueId val="{00000000-88DD-4EEB-B695-CC5572E06F26}"/>
            </c:ext>
          </c:extLst>
        </c:ser>
        <c:dLbls>
          <c:dLblPos val="outEnd"/>
          <c:showLegendKey val="0"/>
          <c:showVal val="1"/>
          <c:showCatName val="0"/>
          <c:showSerName val="0"/>
          <c:showPercent val="0"/>
          <c:showBubbleSize val="0"/>
        </c:dLbls>
        <c:gapWidth val="219"/>
        <c:overlap val="-27"/>
        <c:axId val="746609791"/>
        <c:axId val="746610751"/>
      </c:barChart>
      <c:catAx>
        <c:axId val="746609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46610751"/>
        <c:crosses val="autoZero"/>
        <c:auto val="1"/>
        <c:lblAlgn val="ctr"/>
        <c:lblOffset val="100"/>
        <c:noMultiLvlLbl val="0"/>
      </c:catAx>
      <c:valAx>
        <c:axId val="74661075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4660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col"/>
        <c:grouping val="clustered"/>
        <c:varyColors val="0"/>
        <c:ser>
          <c:idx val="0"/>
          <c:order val="0"/>
          <c:tx>
            <c:strRef>
              <c:f>'filtering-skipping'!$B$1</c:f>
              <c:strCache>
                <c:ptCount val="1"/>
                <c:pt idx="0">
                  <c:v>Count</c:v>
                </c:pt>
              </c:strCache>
            </c:strRef>
          </c:tx>
          <c:spPr>
            <a:solidFill>
              <a:schemeClr val="accent5"/>
            </a:solidFill>
            <a:ln>
              <a:noFill/>
            </a:ln>
            <a:effectLst/>
          </c:spPr>
          <c:invertIfNegative val="0"/>
          <c:cat>
            <c:strRef>
              <c:f>'filtering-skipping'!$A$2:$A$5</c:f>
              <c:strCache>
                <c:ptCount val="4"/>
                <c:pt idx="0">
                  <c:v>Input Filtering</c:v>
                </c:pt>
                <c:pt idx="1">
                  <c:v>Assumption</c:v>
                </c:pt>
                <c:pt idx="2">
                  <c:v>Explicit Skip</c:v>
                </c:pt>
                <c:pt idx="3">
                  <c:v>Precondition</c:v>
                </c:pt>
              </c:strCache>
            </c:strRef>
          </c:cat>
          <c:val>
            <c:numRef>
              <c:f>'filtering-skipping'!$B$2:$B$5</c:f>
              <c:numCache>
                <c:formatCode>General</c:formatCode>
                <c:ptCount val="4"/>
                <c:pt idx="0">
                  <c:v>56</c:v>
                </c:pt>
                <c:pt idx="1">
                  <c:v>14</c:v>
                </c:pt>
                <c:pt idx="2">
                  <c:v>15</c:v>
                </c:pt>
                <c:pt idx="3">
                  <c:v>24</c:v>
                </c:pt>
              </c:numCache>
            </c:numRef>
          </c:val>
          <c:extLst>
            <c:ext xmlns:c16="http://schemas.microsoft.com/office/drawing/2014/chart" uri="{C3380CC4-5D6E-409C-BE32-E72D297353CC}">
              <c16:uniqueId val="{00000000-B0EC-451E-A071-E20B92D7E1A2}"/>
            </c:ext>
          </c:extLst>
        </c:ser>
        <c:dLbls>
          <c:showLegendKey val="0"/>
          <c:showVal val="0"/>
          <c:showCatName val="0"/>
          <c:showSerName val="0"/>
          <c:showPercent val="0"/>
          <c:showBubbleSize val="0"/>
        </c:dLbls>
        <c:gapWidth val="219"/>
        <c:overlap val="-27"/>
        <c:axId val="1063650479"/>
        <c:axId val="1063651439"/>
      </c:barChart>
      <c:catAx>
        <c:axId val="106365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063651439"/>
        <c:crosses val="autoZero"/>
        <c:auto val="1"/>
        <c:lblAlgn val="ctr"/>
        <c:lblOffset val="100"/>
        <c:noMultiLvlLbl val="0"/>
      </c:catAx>
      <c:valAx>
        <c:axId val="1063651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65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557212</xdr:colOff>
      <xdr:row>9</xdr:row>
      <xdr:rowOff>9525</xdr:rowOff>
    </xdr:from>
    <xdr:to>
      <xdr:col>12</xdr:col>
      <xdr:colOff>581025</xdr:colOff>
      <xdr:row>32</xdr:row>
      <xdr:rowOff>142875</xdr:rowOff>
    </xdr:to>
    <xdr:graphicFrame macro="">
      <xdr:nvGraphicFramePr>
        <xdr:cNvPr id="5" name="Chart 4">
          <a:extLst>
            <a:ext uri="{FF2B5EF4-FFF2-40B4-BE49-F238E27FC236}">
              <a16:creationId xmlns:a16="http://schemas.microsoft.com/office/drawing/2014/main" id="{3E6E7FB8-9314-1472-087B-D91206DADD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280987</xdr:colOff>
      <xdr:row>11</xdr:row>
      <xdr:rowOff>52387</xdr:rowOff>
    </xdr:from>
    <xdr:to>
      <xdr:col>14</xdr:col>
      <xdr:colOff>28575</xdr:colOff>
      <xdr:row>26</xdr:row>
      <xdr:rowOff>128587</xdr:rowOff>
    </xdr:to>
    <xdr:graphicFrame macro="">
      <xdr:nvGraphicFramePr>
        <xdr:cNvPr id="2" name="Chart 1">
          <a:extLst>
            <a:ext uri="{FF2B5EF4-FFF2-40B4-BE49-F238E27FC236}">
              <a16:creationId xmlns:a16="http://schemas.microsoft.com/office/drawing/2014/main" id="{2ACD2A1E-B2E5-7C14-6D10-BAF5A491DD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142875</xdr:colOff>
      <xdr:row>9</xdr:row>
      <xdr:rowOff>19050</xdr:rowOff>
    </xdr:from>
    <xdr:to>
      <xdr:col>14</xdr:col>
      <xdr:colOff>66675</xdr:colOff>
      <xdr:row>25</xdr:row>
      <xdr:rowOff>128587</xdr:rowOff>
    </xdr:to>
    <xdr:graphicFrame macro="">
      <xdr:nvGraphicFramePr>
        <xdr:cNvPr id="2" name="Chart 1">
          <a:extLst>
            <a:ext uri="{FF2B5EF4-FFF2-40B4-BE49-F238E27FC236}">
              <a16:creationId xmlns:a16="http://schemas.microsoft.com/office/drawing/2014/main" id="{B1575979-8C57-9EBE-7C98-D5D589729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80963</xdr:colOff>
      <xdr:row>11</xdr:row>
      <xdr:rowOff>52387</xdr:rowOff>
    </xdr:from>
    <xdr:to>
      <xdr:col>15</xdr:col>
      <xdr:colOff>371475</xdr:colOff>
      <xdr:row>25</xdr:row>
      <xdr:rowOff>128587</xdr:rowOff>
    </xdr:to>
    <xdr:graphicFrame macro="">
      <xdr:nvGraphicFramePr>
        <xdr:cNvPr id="2" name="Chart 1">
          <a:extLst>
            <a:ext uri="{FF2B5EF4-FFF2-40B4-BE49-F238E27FC236}">
              <a16:creationId xmlns:a16="http://schemas.microsoft.com/office/drawing/2014/main" id="{E43A996A-D3C2-43F1-55D8-82A44FD1E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30CC23-7DC1-4605-88C9-FF246DC8A6CC}" name="Table1" displayName="Table1" ref="A1:J9" totalsRowCount="1" tableBorderDxfId="17">
  <autoFilter ref="A1:J8" xr:uid="{7A30CC23-7DC1-4605-88C9-FF246DC8A6CC}"/>
  <tableColumns count="10">
    <tableColumn id="1" xr3:uid="{A6B5B92A-F31A-4EE7-9EFC-F975FB4F799E}" name="name" totalsRowLabel="Total"/>
    <tableColumn id="2" xr3:uid="{403D0642-8433-4082-B84F-3152017E92A2}" name="link" totalsRowDxfId="16" dataCellStyle="Hyperlink"/>
    <tableColumn id="3" xr3:uid="{4DBC732A-9D1B-42DA-8809-DE1B3E770DB4}" name="summary"/>
    <tableColumn id="4" xr3:uid="{2F3116EC-2367-4DAE-92BC-7382F4623087}" name="loc"/>
    <tableColumn id="12" xr3:uid="{52BD30B2-39AD-4CD6-9FCE-C3BF8493A47D}" name="loc (python)"/>
    <tableColumn id="5" xr3:uid="{224E66BC-C7A8-47A9-873D-A136DE5037A1}" name="github_stars" totalsRowFunction="custom" totalsRowDxfId="15">
      <totalsRowFormula>AVERAGE(Table1[github_stars])</totalsRowFormula>
    </tableColumn>
    <tableColumn id="6" xr3:uid="{51046763-3B34-4B67-9270-2F2662C2E278}" name="total_tests" totalsRowFunction="custom">
      <totalsRowFormula>SUM(Table1[total_tests])</totalsRowFormula>
    </tableColumn>
    <tableColumn id="7" xr3:uid="{62046B33-7DA4-47EC-96DD-27B4E5707B0F}" name="pbts" totalsRowFunction="custom">
      <totalsRowFormula>SUM(Table1[pbts])</totalsRowFormula>
    </tableColumn>
    <tableColumn id="11" xr3:uid="{4A6CA1D0-F196-4F44-AD3C-F363D8170C38}" name="pbt_density" totalsRowFunction="custom" dataDxfId="14" totalsRowDxfId="13" dataCellStyle="Percent" totalsRowCellStyle="Percent">
      <calculatedColumnFormula>Table1[[#This Row],[pbts]]/Table1[[#This Row],[total_tests]]</calculatedColumnFormula>
      <totalsRowFormula>Table1[[#Totals],[pbts]]/Table1[[#Totals],[total_tests]]</totalsRowFormula>
    </tableColumn>
    <tableColumn id="13" xr3:uid="{3DC3F2BC-550F-4179-A1EF-4C72862164DA}" name="#pbts / Mloc (python)" dataDxfId="12" totalsRowDxfId="11" dataCellStyle="Percent">
      <calculatedColumnFormula>1000000*Table1[[#This Row],[pbts]]/Table1[[#This Row],[loc (python)]]</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C2DDCD-272D-42A3-81CE-38EF1B96DBFB}" name="Table2" displayName="Table2" ref="A1:AP89" totalsRowCount="1">
  <autoFilter ref="A1:AP88" xr:uid="{D5C2DDCD-272D-42A3-81CE-38EF1B96DBFB}"/>
  <tableColumns count="42">
    <tableColumn id="1" xr3:uid="{6DA29C89-7B8D-4EA8-B117-2461BC7C0934}" name="link" totalsRowLabel="Average/Total"/>
    <tableColumn id="2" xr3:uid="{F59675F9-FE82-4345-B0F2-DDEBA8DBC2BB}" name="repo">
      <calculatedColumnFormula array="1">INDEX(_xlfn.TEXTSPLIT(A2,"/"),5)</calculatedColumnFormula>
    </tableColumn>
    <tableColumn id="21" xr3:uid="{657DA5BA-09DF-4E0D-8566-AF37682BE387}" name="name"/>
    <tableColumn id="3" xr3:uid="{3645A3C6-236B-4DD6-A0C1-FEDC7ED189B6}" name="summary"/>
    <tableColumn id="27" xr3:uid="{3122FE33-ACA6-43AA-A484-5379CBC14C3F}" name="min_assertions" totalsRowFunction="custom" totalsRowDxfId="7">
      <totalsRowFormula>AVERAGE(Table2[min_assertions])</totalsRowFormula>
    </tableColumn>
    <tableColumn id="4" xr3:uid="{2A4E09EC-1F1F-45E3-AF00-9D378E06253B}" name="max_assertions" totalsRowFunction="custom" totalsRowDxfId="6">
      <totalsRowFormula>AVERAGE(Table2[max_assertions])</totalsRowFormula>
    </tableColumn>
    <tableColumn id="28" xr3:uid="{E257854A-7CB9-4965-8FE7-AA58A63DE0EB}" name="amt_assrts_dpndt_inp_size" totalsRowFunction="custom" totalsRowDxfId="5">
      <totalsRowFormula>COUNTIF(Table2[amt_assrts_dpndt_inp_size],TRUE)</totalsRowFormula>
    </tableColumn>
    <tableColumn id="5" xr3:uid="{A1D9FD8F-1184-4B0C-BC79-AD57F8F2EDD4}" name="assertions_independent" totalsRowFunction="custom">
      <totalsRowFormula>COUNTIF(Table2[assertions_independent],TRUE)</totalsRowFormula>
    </tableColumn>
    <tableColumn id="6" xr3:uid="{A9165231-0001-4C1A-AEC8-B09E9700D0F3}" name="can_decompose_property" totalsRowFunction="custom" dataDxfId="9">
      <totalsRowFormula>COUNTIF(Table2[can_decompose_property],TRUE)</totalsRowFormula>
    </tableColumn>
    <tableColumn id="7" xr3:uid="{A39CE984-F7EC-40BF-A47F-C26B9FA452A4}" name="amt_sut_calls (max)" totalsRowFunction="custom" totalsRowDxfId="4">
      <totalsRowFormula>AVERAGE(Table2[amt_sut_calls (max)])</totalsRowFormula>
    </tableColumn>
    <tableColumn id="8" xr3:uid="{184F1262-DF58-44EB-A22F-EB34D31529B8}" name="is_local" totalsRowFunction="custom">
      <totalsRowFormula>COUNTIF(Table2[is_local],TRUE)</totalsRowFormula>
    </tableColumn>
    <tableColumn id="9" xr3:uid="{E11664C9-7056-4BAA-8F5C-2E5AD7BA1BED}" name="test_level" totalsRowFunction="custom">
      <totalsRowFormula>COUNTA(Table2[test_level]) - COUNTIF(Table2[test_level], "Functionality")</totalsRowFormula>
    </tableColumn>
    <tableColumn id="10" xr3:uid="{E6C9ED27-067B-4A4D-8D3C-8A7E2A658B07}" name="is_nested" totalsRowFunction="custom">
      <totalsRowFormula>COUNTIF(Table2[is_nested],TRUE)</totalsRowFormula>
    </tableColumn>
    <tableColumn id="11" xr3:uid="{26ADCD76-9C38-47E8-8BFC-B8D765E9DC88}" name="f_or_nf" totalsRowFunction="custom">
      <totalsRowFormula>COUNTA(Table2[f_or_nf]) - COUNTIF(Table2[f_or_nf], "f")</totalsRowFormula>
    </tableColumn>
    <tableColumn id="37" xr3:uid="{A27596E3-01AB-49AA-B505-55776AFBA741}" name="tests_state_modification" totalsRowFunction="custom">
      <totalsRowFormula>COUNTIF(Table2[tests_state_modification],TRUE)</totalsRowFormula>
    </tableColumn>
    <tableColumn id="12" xr3:uid="{B33D76DF-A6B0-4B99-ABC2-2A03140C2AB8}" name="category"/>
    <tableColumn id="14" xr3:uid="{D597B31D-1880-4901-8622-28AACE08C39B}" name="has_assumptions" totalsRowFunction="custom">
      <totalsRowFormula>COUNTIF(Table2[has_assumptions],TRUE)</totalsRowFormula>
    </tableColumn>
    <tableColumn id="15" xr3:uid="{7D902E9F-E287-4F0A-B5BC-A8FF277DA68D}" name="generated_input_type"/>
    <tableColumn id="16" xr3:uid="{ADCCFEE6-1AA2-46F2-81AD-E528E8FE696F}" name="is_input_filtered" totalsRowFunction="custom">
      <totalsRowFormula>COUNTIF(Table2[is_input_filtered],TRUE)</totalsRowFormula>
    </tableColumn>
    <tableColumn id="31" xr3:uid="{8FE41E51-46D3-4603-A193-691B341D87BC}" name="is_input_sampled" totalsRowFunction="custom">
      <totalsRowFormula>COUNTIF(Table2[is_input_sampled],TRUE)</totalsRowFormula>
    </tableColumn>
    <tableColumn id="17" xr3:uid="{C1D05983-B70E-48F5-A9F9-160D152E63CA}" name="uses_custom_generator" totalsRowFunction="custom">
      <totalsRowFormula>COUNTIF(Table2[uses_custom_generator],TRUE)</totalsRowFormula>
    </tableColumn>
    <tableColumn id="40" xr3:uid="{54D605EB-F909-4E36-8ABA-19F630189F34}" name="uses_dynamic_generation" totalsRowFunction="custom">
      <totalsRowFormula>COUNTIF(Table2[uses_dynamic_generation], TRUE)</totalsRowFormula>
    </tableColumn>
    <tableColumn id="43" xr3:uid="{ECE6FF91-C481-4A00-85DE-EF1586714DF4}" name="uses_non_hypothesis_generation" totalsRowFunction="custom">
      <totalsRowFormula>COUNTIF(Table2[uses_non_hypothesis_generation], TRUE)</totalsRowFormula>
    </tableColumn>
    <tableColumn id="26" xr3:uid="{2BFD8ECE-BCBC-4AB0-8378-9CBAAB7E0ADD}" name="amt_example_inputs" totalsRowFunction="custom" totalsRowDxfId="3">
      <totalsRowFormula>AVERAGE(Table2[amt_example_inputs])</totalsRowFormula>
    </tableColumn>
    <tableColumn id="30" xr3:uid="{3A23F989-F62A-47C7-83F5-E3A136C8AA08}" name="is_parametrized" totalsRowFunction="custom" totalsRowDxfId="2">
      <totalsRowFormula>COUNTIF(Table2[is_parametrized],TRUE)</totalsRowFormula>
    </tableColumn>
    <tableColumn id="18" xr3:uid="{8EDA5380-F071-4382-BFBE-2A2BA753EFEF}" name="generated_input_used_directly" totalsRowFunction="custom">
      <totalsRowFormula>COUNTIF(Table2[generated_input_used_directly],TRUE)</totalsRowFormula>
    </tableColumn>
    <tableColumn id="19" xr3:uid="{E0C125B8-D199-4FB1-B0EA-E18D115F2DFE}" name="uses_custom_shrinker" totalsRowFunction="custom">
      <totalsRowFormula>COUNTIF(Table2[uses_custom_shrinker],TRUE)</totalsRowFormula>
    </tableColumn>
    <tableColumn id="20" xr3:uid="{8B259E11-1744-45ED-8719-FAFE9B66999B}" name="asserts_exceptions" totalsRowFunction="custom">
      <totalsRowFormula>COUNTIF(Table2[asserts_exceptions],TRUE)</totalsRowFormula>
    </tableColumn>
    <tableColumn id="33" xr3:uid="{1FEDEEDE-C705-4165-8903-4072FBC5D2EE}" name="can_throw_exception" totalsRowFunction="custom">
      <totalsRowFormula>COUNTIF(Table2[can_throw_exception],TRUE)</totalsRowFormula>
    </tableColumn>
    <tableColumn id="39" xr3:uid="{7780F2D8-2E37-4FAA-AF05-35A64A3CBA4A}" name="uses_assert_close" totalsRowFunction="custom">
      <totalsRowFormula>COUNTIF(Table2[uses_assert_close],TRUE)</totalsRowFormula>
    </tableColumn>
    <tableColumn id="23" xr3:uid="{0629B110-9744-4E50-B17E-66BFCCC472BB}" name="uses_custom_assertion" totalsRowFunction="custom">
      <totalsRowFormula>COUNTIF(Table2[uses_custom_assertion],TRUE)</totalsRowFormula>
    </tableColumn>
    <tableColumn id="25" xr3:uid="{948D7D26-D800-4F63-98BE-E80FE2952717}" name="uses_hypothesis_note" totalsRowFunction="custom">
      <totalsRowFormula>COUNTIF(Table2[uses_hypothesis_note],TRUE)</totalsRowFormula>
    </tableColumn>
    <tableColumn id="24" xr3:uid="{49B2C513-7859-4DB3-B84F-175C8EA0F9B7}" name="test_precondition" totalsRowFunction="custom">
      <totalsRowFormula>COUNTA(Table2[test_precondition]) - COUNTIF(Table2[test_precondition], "-")</totalsRowFormula>
    </tableColumn>
    <tableColumn id="22" xr3:uid="{7BBCD77C-CA04-4A58-9D78-50DA54A77172}" name="explicitly_functionally_system_dependent" totalsRowFunction="custom">
      <totalsRowFormula>COUNTIF(Table2[explicitly_functionally_system_dependent],TRUE)</totalsRowFormula>
    </tableColumn>
    <tableColumn id="41" xr3:uid="{935E4F56-5951-4E5D-9E54-277064B85E8A}" name="deterministic_generation" totalsRowFunction="custom">
      <totalsRowFormula>COUNTIF(Table2[deterministic_generation],TRUE)</totalsRowFormula>
    </tableColumn>
    <tableColumn id="13" xr3:uid="{84D6BDF0-C512-44C4-A35F-3B63235CF3A6}" name="member_test" totalsRowFunction="custom">
      <totalsRowFormula>COUNTIF(Table2[member_test],TRUE)</totalsRowFormula>
    </tableColumn>
    <tableColumn id="29" xr3:uid="{BC8F46DF-2390-4CAD-B4EE-27C0F9F81280}" name="generated_SUT" totalsRowFunction="custom">
      <totalsRowFormula>COUNTIF(Table2[generated_SUT],TRUE)</totalsRowFormula>
    </tableColumn>
    <tableColumn id="32" xr3:uid="{00896710-1995-43CA-9E29-E41F11F66553}" name="xfail" totalsRowFunction="custom">
      <totalsRowFormula>COUNTA(Table2[xfail]) - COUNTIF(Table2[xfail], "never")</totalsRowFormula>
    </tableColumn>
    <tableColumn id="44" xr3:uid="{AA12DCF1-1B4F-4618-BBC7-6E90D27F8CA1}" name="number_of_testcases" totalsRowFunction="custom" totalsRowDxfId="1">
      <totalsRowFormula>AVERAGE(Table2[number_of_testcases])</totalsRowFormula>
    </tableColumn>
    <tableColumn id="35" xr3:uid="{E2AE8029-A09E-4A62-92BA-F75B59E6F785}" name="deadline (ms)" totalsRowFunction="custom" totalsRowDxfId="0">
      <totalsRowFormula>AVERAGE(Table2[deadline (ms)])</totalsRowFormula>
    </tableColumn>
    <tableColumn id="42" xr3:uid="{011F1F8D-EF3B-4962-904C-18A11849F21B}" name="skip_test" totalsRowFunction="custom">
      <totalsRowFormula>COUNTA(Table2[skip_test]) - COUNTIF(Table2[skip_test], "never")</totalsRowFormula>
    </tableColumn>
    <tableColumn id="36" xr3:uid="{DEB520A9-82A7-4EEF-AE3B-C9928C57ACE2}" name="has_test_helper" totalsRowFunction="custom">
      <totalsRowFormula>COUNTIF(Table2[has_test_helper],TRUE)</totalsRow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5A05D9-5159-4C7D-A73E-6130214C4EFD}" name="Table3" displayName="Table3" ref="A1:C21" totalsRowShown="0">
  <autoFilter ref="A1:C21" xr:uid="{505A05D9-5159-4C7D-A73E-6130214C4EFD}"/>
  <tableColumns count="3">
    <tableColumn id="1" xr3:uid="{239AF7A0-DDE5-448A-9B82-0756C0CF160A}" name="category"/>
    <tableColumn id="2" xr3:uid="{0F33BCA7-A257-452E-8E0A-E289DBB78E3A}" name="count">
      <calculatedColumnFormula array="1">SUM(--ISNUMBER(SEARCH(A2,Table2[category])))</calculatedColumnFormula>
    </tableColumn>
    <tableColumn id="3" xr3:uid="{642C0B82-6267-4794-A057-DAFB876BB8AA}" name="frequency" dataDxfId="10">
      <calculatedColumnFormula>B2/COUNTA(Table2[name])</calculatedColumnFormula>
    </tableColumn>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1E4402-D79C-4B9C-9B08-43920C538325}" name="Table4" displayName="Table4" ref="A1:C15" totalsRowShown="0">
  <autoFilter ref="A1:C15" xr:uid="{721E4402-D79C-4B9C-9B08-43920C538325}"/>
  <tableColumns count="3">
    <tableColumn id="1" xr3:uid="{E60130EE-76D5-4BB7-A283-EEB47B9F4B81}" name="input type"/>
    <tableColumn id="2" xr3:uid="{262F8000-2E43-4B34-AA2B-39DF5832E4FD}" name="count">
      <calculatedColumnFormula array="1">SUM(--ISNUMBER(SEARCH(A2,Table2[generated_input_type])))</calculatedColumnFormula>
    </tableColumn>
    <tableColumn id="3" xr3:uid="{E06D160D-9DC7-4E8D-AAB3-D7CCA35E0591}" name="frequency">
      <calculatedColumnFormula>B2/COUNTA(Table2[name])</calculatedColumnFormula>
    </tableColumn>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B7C9C5-EDC3-42F6-B99A-7A99F983C2A5}" name="Table5" displayName="Table5" ref="A1:B10" totalsRowShown="0">
  <autoFilter ref="A1:B10" xr:uid="{EFB7C9C5-EDC3-42F6-B99A-7A99F983C2A5}"/>
  <tableColumns count="2">
    <tableColumn id="1" xr3:uid="{9396BE70-E5DF-472E-87BB-2B2D8377E0BE}" name="Feature"/>
    <tableColumn id="2" xr3:uid="{9E0D38C4-982B-466C-8466-FC099ED5DCF7}" name="Count"/>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9310CD-09D6-455E-B4F5-1F87D38ED8A1}" name="Table6" displayName="Table6" ref="A1:B5" totalsRowShown="0">
  <autoFilter ref="A1:B5" xr:uid="{9B9310CD-09D6-455E-B4F5-1F87D38ED8A1}"/>
  <tableColumns count="2">
    <tableColumn id="1" xr3:uid="{00094D2C-87AF-4B8E-B2BD-4D08AEDD46B5}" name="Method"/>
    <tableColumn id="2" xr3:uid="{E937CA50-EFA0-41EB-81A2-63D11FB49448}" name="Count"/>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gradio-app/gradio/commit/d5ddd85d4d5088cce154b1cd50a4a2db179ac227/" TargetMode="External"/><Relationship Id="rId7" Type="http://schemas.openxmlformats.org/officeDocument/2006/relationships/hyperlink" Target="https://github.com/numpy/numpy/commit/0e7139d253f400fcb68854f357ea507017ffffa4/" TargetMode="External"/><Relationship Id="rId2" Type="http://schemas.openxmlformats.org/officeDocument/2006/relationships/hyperlink" Target="https://github.com/pandas-dev/pandas/commit/f496acffccfc08f30f8392894a8e0c56d404ef87/" TargetMode="External"/><Relationship Id="rId1" Type="http://schemas.openxmlformats.org/officeDocument/2006/relationships/hyperlink" Target="https://github.com/python/cpython/commit/483d130e504f63aaf3afe8af3a37650edcdb07a3/" TargetMode="External"/><Relationship Id="rId6" Type="http://schemas.openxmlformats.org/officeDocument/2006/relationships/hyperlink" Target="https://github.com/explosion/spaCy/commit/87ec2b72a58f2aa21020043ecad11ac2264123e1/" TargetMode="External"/><Relationship Id="rId5" Type="http://schemas.openxmlformats.org/officeDocument/2006/relationships/hyperlink" Target="https://github.com/jax-ml/jax/commit/e2b70767a6c26774b4275b64d9c262dfdd2a7031/" TargetMode="External"/><Relationship Id="rId4" Type="http://schemas.openxmlformats.org/officeDocument/2006/relationships/hyperlink" Target="https://github.com/streamlit/streamlit/commit/3c99f2051644fd942844d0014540911afeea36bc/"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pandas-dev/pandas/blob/f496acffccfc08f30f8392894a8e0c56d404ef87/pandas/tests/scalar/timestamp/methods/test_round.py" TargetMode="External"/><Relationship Id="rId13" Type="http://schemas.openxmlformats.org/officeDocument/2006/relationships/hyperlink" Target="https://github.com/pandas-dev/pandas/blob/f496acffccfc08f30f8392894a8e0c56d404ef87/pandas/tests/tseries/offsets/test_ticks.py" TargetMode="External"/><Relationship Id="rId18" Type="http://schemas.openxmlformats.org/officeDocument/2006/relationships/hyperlink" Target="https://github.com/python/cpython/blob/483d130e504f63aaf3afe8af3a37650edcdb07a3/Lib/test/test_zoneinfo/test_zoneinfo_property.py" TargetMode="External"/><Relationship Id="rId26" Type="http://schemas.openxmlformats.org/officeDocument/2006/relationships/hyperlink" Target="https://github.com/python/cpython/blob/483d130e504f63aaf3afe8af3a37650edcdb07a3/Lib/test/test_zoneinfo/test_zoneinfo_property.py" TargetMode="External"/><Relationship Id="rId3" Type="http://schemas.openxmlformats.org/officeDocument/2006/relationships/hyperlink" Target="https://github.com/pandas-dev/pandas/blob/f496acffccfc08f30f8392894a8e0c56d404ef87/pandas/tests/indexes/ranges/test_setops.py" TargetMode="External"/><Relationship Id="rId21" Type="http://schemas.openxmlformats.org/officeDocument/2006/relationships/hyperlink" Target="https://github.com/python/cpython/blob/483d130e504f63aaf3afe8af3a37650edcdb07a3/Lib/test/test_binascii.py" TargetMode="External"/><Relationship Id="rId7" Type="http://schemas.openxmlformats.org/officeDocument/2006/relationships/hyperlink" Target="https://github.com/pandas-dev/pandas/blob/f496acffccfc08f30f8392894a8e0c56d404ef87/pandas/tests/scalar/timedelta/test_timedelta.py" TargetMode="External"/><Relationship Id="rId12" Type="http://schemas.openxmlformats.org/officeDocument/2006/relationships/hyperlink" Target="https://github.com/pandas-dev/pandas/blob/f496acffccfc08f30f8392894a8e0c56d404ef87/pandas/tests/tseries/offsets/test_ticks.py" TargetMode="External"/><Relationship Id="rId17" Type="http://schemas.openxmlformats.org/officeDocument/2006/relationships/hyperlink" Target="https://github.com/python/cpython/blob/483d130e504f63aaf3afe8af3a37650edcdb07a3/Lib/test/test_binascii.py" TargetMode="External"/><Relationship Id="rId25" Type="http://schemas.openxmlformats.org/officeDocument/2006/relationships/hyperlink" Target="https://github.com/python/cpython/blob/483d130e504f63aaf3afe8af3a37650edcdb07a3/Lib/test/test_zoneinfo/test_zoneinfo_property.py" TargetMode="External"/><Relationship Id="rId2" Type="http://schemas.openxmlformats.org/officeDocument/2006/relationships/hyperlink" Target="https://github.com/pandas-dev/pandas/blob/f496acffccfc08f30f8392894a8e0c56d404ef87/pandas/tests/indexes/datetimes/test_scalar_compat.py" TargetMode="External"/><Relationship Id="rId16" Type="http://schemas.openxmlformats.org/officeDocument/2006/relationships/hyperlink" Target="https://github.com/python/cpython/blob/483d130e504f63aaf3afe8af3a37650edcdb07a3/Lib/test/test_zoneinfo/test_zoneinfo_property.py" TargetMode="External"/><Relationship Id="rId20" Type="http://schemas.openxmlformats.org/officeDocument/2006/relationships/hyperlink" Target="https://github.com/streamlit/streamlit/blob/3c99f2051644fd942844d0014540911afeea36bc/lib/tests/streamlit/runtime/state/session_state_test.py" TargetMode="External"/><Relationship Id="rId29" Type="http://schemas.openxmlformats.org/officeDocument/2006/relationships/hyperlink" Target="https://github.com/jax-ml/jax/blob/e2b70767a6c26774b4275b64d9c262dfdd2a7031/tests/pallas/tpu_splash_attention_kernel_test.py" TargetMode="External"/><Relationship Id="rId1" Type="http://schemas.openxmlformats.org/officeDocument/2006/relationships/hyperlink" Target="https://github.com/pandas-dev/pandas/blob/f496acffccfc08f30f8392894a8e0c56d404ef87/pandas/tests/frame/indexing/test_where.py" TargetMode="External"/><Relationship Id="rId6" Type="http://schemas.openxmlformats.org/officeDocument/2006/relationships/hyperlink" Target="https://github.com/pandas-dev/pandas/blob/f496acffccfc08f30f8392894a8e0c56d404ef87/pandas/tests/scalar/timedelta/methods/test_round.py" TargetMode="External"/><Relationship Id="rId11" Type="http://schemas.openxmlformats.org/officeDocument/2006/relationships/hyperlink" Target="https://github.com/pandas-dev/pandas/blob/f496acffccfc08f30f8392894a8e0c56d404ef87/pandas/tests/tseries/offsets/test_offsets_properties.py" TargetMode="External"/><Relationship Id="rId24" Type="http://schemas.openxmlformats.org/officeDocument/2006/relationships/hyperlink" Target="https://github.com/python/cpython/blob/483d130e504f63aaf3afe8af3a37650edcdb07a3/Lib/test/test_zoneinfo/test_zoneinfo_property.py" TargetMode="External"/><Relationship Id="rId32" Type="http://schemas.openxmlformats.org/officeDocument/2006/relationships/table" Target="../tables/table2.xml"/><Relationship Id="rId5" Type="http://schemas.openxmlformats.org/officeDocument/2006/relationships/hyperlink" Target="https://github.com/pandas-dev/pandas/blob/f496acffccfc08f30f8392894a8e0c56d404ef87/pandas/tests/io/sas/test_byteswap.py" TargetMode="External"/><Relationship Id="rId15" Type="http://schemas.openxmlformats.org/officeDocument/2006/relationships/hyperlink" Target="https://github.com/pandas-dev/pandas/blob/f496acffccfc08f30f8392894a8e0c56d404ef87/pandas/tests/tslibs/test_parsing.py" TargetMode="External"/><Relationship Id="rId23" Type="http://schemas.openxmlformats.org/officeDocument/2006/relationships/hyperlink" Target="https://github.com/jax-ml/jax/blob/e2b70767a6c26774b4275b64d9c262dfdd2a7031/tests/pallas/ops_test.py" TargetMode="External"/><Relationship Id="rId28" Type="http://schemas.openxmlformats.org/officeDocument/2006/relationships/hyperlink" Target="https://github.com/streamlit/streamlit/blob/3c99f2051644fd942844d0014540911afeea36bc/lib/tests/streamlit/runtime/state/session_state_test.py" TargetMode="External"/><Relationship Id="rId10" Type="http://schemas.openxmlformats.org/officeDocument/2006/relationships/hyperlink" Target="https://github.com/pandas-dev/pandas/blob/f496acffccfc08f30f8392894a8e0c56d404ef87/pandas/tests/tseries/offsets/test_offsets_properties.py" TargetMode="External"/><Relationship Id="rId19" Type="http://schemas.openxmlformats.org/officeDocument/2006/relationships/hyperlink" Target="https://github.com/python/cpython/blob/483d130e504f63aaf3afe8af3a37650edcdb07a3/Lib/test/test_zoneinfo/test_zoneinfo_property.py" TargetMode="External"/><Relationship Id="rId31" Type="http://schemas.openxmlformats.org/officeDocument/2006/relationships/hyperlink" Target="https://github.com/streamlit/streamlit/blob/3c99f2051644fd942844d0014540911afeea36bc/lib/tests/streamlit/runtime/state/session_state_test.py" TargetMode="External"/><Relationship Id="rId4" Type="http://schemas.openxmlformats.org/officeDocument/2006/relationships/hyperlink" Target="https://github.com/pandas-dev/pandas/blob/f496acffccfc08f30f8392894a8e0c56d404ef87/pandas/tests/io/sas/test_byteswap.py" TargetMode="External"/><Relationship Id="rId9" Type="http://schemas.openxmlformats.org/officeDocument/2006/relationships/hyperlink" Target="https://github.com/pandas-dev/pandas/blob/f496acffccfc08f30f8392894a8e0c56d404ef87/pandas/tests/scalar/timestamp/test_timestamp.py" TargetMode="External"/><Relationship Id="rId14" Type="http://schemas.openxmlformats.org/officeDocument/2006/relationships/hyperlink" Target="https://github.com/pandas-dev/pandas/blob/f496acffccfc08f30f8392894a8e0c56d404ef87/pandas/tests/tslibs/test_ccalendar.py" TargetMode="External"/><Relationship Id="rId22" Type="http://schemas.openxmlformats.org/officeDocument/2006/relationships/hyperlink" Target="https://github.com/python/cpython/blob/483d130e504f63aaf3afe8af3a37650edcdb07a3/Lib/test/test_math_property.py" TargetMode="External"/><Relationship Id="rId27" Type="http://schemas.openxmlformats.org/officeDocument/2006/relationships/hyperlink" Target="https://github.com/numpy/numpy/blob/0e7139d253f400fcb68854f357ea507017ffffa4/numpy/_core/tests/test_scalarmath.py" TargetMode="External"/><Relationship Id="rId30" Type="http://schemas.openxmlformats.org/officeDocument/2006/relationships/hyperlink" Target="https://github.com/gradio-app/gradio/blob/d5ddd85d4d5088cce154b1cd50a4a2db179ac227/test/test_utils.py"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3874D-A59A-4E0C-B8DD-5C6A212C05C1}">
  <dimension ref="A1:J9"/>
  <sheetViews>
    <sheetView workbookViewId="0">
      <selection activeCell="C37" sqref="C37"/>
    </sheetView>
  </sheetViews>
  <sheetFormatPr defaultRowHeight="15" x14ac:dyDescent="0.25"/>
  <cols>
    <col min="3" max="3" width="11.42578125" customWidth="1"/>
    <col min="5" max="5" width="14" customWidth="1"/>
    <col min="6" max="6" width="12.140625" customWidth="1"/>
    <col min="8" max="8" width="10.140625" customWidth="1"/>
    <col min="9" max="9" width="17.140625" customWidth="1"/>
    <col min="10" max="10" width="12.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s="1" t="s">
        <v>11</v>
      </c>
      <c r="C2" t="s">
        <v>12</v>
      </c>
      <c r="D2">
        <v>1991300</v>
      </c>
      <c r="E2">
        <v>811325</v>
      </c>
      <c r="F2">
        <v>66662</v>
      </c>
      <c r="G2">
        <v>28790</v>
      </c>
      <c r="H2">
        <v>21</v>
      </c>
      <c r="I2" s="4">
        <f>Table1[[#This Row],[pbts]]/Table1[[#This Row],[total_tests]]</f>
        <v>7.294199374782911E-4</v>
      </c>
      <c r="J2" s="6">
        <f>1000000*Table1[[#This Row],[pbts]]/Table1[[#This Row],[loc (python)]]</f>
        <v>25.883585492866608</v>
      </c>
    </row>
    <row r="3" spans="1:10" x14ac:dyDescent="0.25">
      <c r="A3" t="s">
        <v>13</v>
      </c>
      <c r="B3" s="1" t="s">
        <v>14</v>
      </c>
      <c r="D3">
        <v>650764</v>
      </c>
      <c r="E3">
        <v>508034</v>
      </c>
      <c r="F3">
        <v>45288</v>
      </c>
      <c r="G3">
        <v>18452</v>
      </c>
      <c r="H3">
        <v>15</v>
      </c>
      <c r="I3" s="4">
        <f>Table1[[#This Row],[pbts]]/Table1[[#This Row],[total_tests]]</f>
        <v>8.1292000867114677E-4</v>
      </c>
      <c r="J3" s="6">
        <f>1000000*Table1[[#This Row],[pbts]]/Table1[[#This Row],[loc (python)]]</f>
        <v>29.525582933425717</v>
      </c>
    </row>
    <row r="4" spans="1:10" x14ac:dyDescent="0.25">
      <c r="A4" t="s">
        <v>15</v>
      </c>
      <c r="B4" s="1" t="s">
        <v>16</v>
      </c>
      <c r="D4">
        <v>214495</v>
      </c>
      <c r="E4">
        <v>120890</v>
      </c>
      <c r="F4">
        <v>39121</v>
      </c>
      <c r="G4">
        <v>3567</v>
      </c>
      <c r="H4">
        <v>6</v>
      </c>
      <c r="I4" s="4">
        <f>Table1[[#This Row],[pbts]]/Table1[[#This Row],[total_tests]]</f>
        <v>1.6820857863751051E-3</v>
      </c>
      <c r="J4" s="6">
        <f>1000000*Table1[[#This Row],[pbts]]/Table1[[#This Row],[loc (python)]]</f>
        <v>49.63189676565473</v>
      </c>
    </row>
    <row r="5" spans="1:10" x14ac:dyDescent="0.25">
      <c r="A5" t="s">
        <v>17</v>
      </c>
      <c r="B5" s="1" t="s">
        <v>18</v>
      </c>
      <c r="D5">
        <v>203920</v>
      </c>
      <c r="E5">
        <v>78413</v>
      </c>
      <c r="F5">
        <v>37778</v>
      </c>
      <c r="G5">
        <v>762</v>
      </c>
      <c r="H5">
        <v>2</v>
      </c>
      <c r="I5" s="4">
        <f>Table1[[#This Row],[pbts]]/Table1[[#This Row],[total_tests]]</f>
        <v>2.6246719160104987E-3</v>
      </c>
      <c r="J5" s="6">
        <f>1000000*Table1[[#This Row],[pbts]]/Table1[[#This Row],[loc (python)]]</f>
        <v>25.505974774590946</v>
      </c>
    </row>
    <row r="6" spans="1:10" x14ac:dyDescent="0.25">
      <c r="A6" t="s">
        <v>19</v>
      </c>
      <c r="B6" s="1" t="s">
        <v>20</v>
      </c>
      <c r="D6">
        <v>435658</v>
      </c>
      <c r="E6">
        <v>357886</v>
      </c>
      <c r="F6">
        <v>32089</v>
      </c>
      <c r="G6">
        <v>4797</v>
      </c>
      <c r="H6">
        <v>24</v>
      </c>
      <c r="I6" s="4">
        <f>Table1[[#This Row],[pbts]]/Table1[[#This Row],[total_tests]]</f>
        <v>5.0031269543464665E-3</v>
      </c>
      <c r="J6" s="6">
        <f>1000000*Table1[[#This Row],[pbts]]/Table1[[#This Row],[loc (python)]]</f>
        <v>67.060460593596844</v>
      </c>
    </row>
    <row r="7" spans="1:10" x14ac:dyDescent="0.25">
      <c r="A7" t="s">
        <v>21</v>
      </c>
      <c r="B7" s="1" t="s">
        <v>22</v>
      </c>
      <c r="D7">
        <v>188832</v>
      </c>
      <c r="E7">
        <v>121209</v>
      </c>
      <c r="F7">
        <v>31491</v>
      </c>
      <c r="G7">
        <v>1814</v>
      </c>
      <c r="H7">
        <v>4</v>
      </c>
      <c r="I7" s="4">
        <f>Table1[[#This Row],[pbts]]/Table1[[#This Row],[total_tests]]</f>
        <v>2.205071664829107E-3</v>
      </c>
      <c r="J7" s="6">
        <f>1000000*Table1[[#This Row],[pbts]]/Table1[[#This Row],[loc (python)]]</f>
        <v>33.000849771881626</v>
      </c>
    </row>
    <row r="8" spans="1:10" x14ac:dyDescent="0.25">
      <c r="A8" t="s">
        <v>23</v>
      </c>
      <c r="B8" s="1" t="s">
        <v>24</v>
      </c>
      <c r="D8">
        <v>615280</v>
      </c>
      <c r="E8">
        <v>265442</v>
      </c>
      <c r="F8">
        <v>29386</v>
      </c>
      <c r="G8">
        <v>6905</v>
      </c>
      <c r="H8">
        <v>14</v>
      </c>
      <c r="I8" s="4">
        <f>Table1[[#This Row],[pbts]]/Table1[[#This Row],[total_tests]]</f>
        <v>2.0275162925416364E-3</v>
      </c>
      <c r="J8" s="6">
        <f>1000000*Table1[[#This Row],[pbts]]/Table1[[#This Row],[loc (python)]]</f>
        <v>52.742218639100066</v>
      </c>
    </row>
    <row r="9" spans="1:10" x14ac:dyDescent="0.25">
      <c r="A9" t="s">
        <v>25</v>
      </c>
      <c r="B9" s="2"/>
      <c r="F9" s="3">
        <f>AVERAGE(Table1[github_stars])</f>
        <v>40259.285714285717</v>
      </c>
      <c r="G9">
        <f>SUM(Table1[total_tests])</f>
        <v>65087</v>
      </c>
      <c r="H9">
        <f>SUM(Table1[pbts])</f>
        <v>86</v>
      </c>
      <c r="I9" s="4">
        <f>Table1[[#Totals],[pbts]]/Table1[[#Totals],[total_tests]]</f>
        <v>1.3213084025995975E-3</v>
      </c>
      <c r="J9" s="5"/>
    </row>
  </sheetData>
  <phoneticPr fontId="6" type="noConversion"/>
  <hyperlinks>
    <hyperlink ref="B2" r:id="rId1" xr:uid="{BA52F29C-16C3-4030-9CC0-1B6086CE768F}"/>
    <hyperlink ref="B3" r:id="rId2" xr:uid="{78FA3337-B8B9-41F7-8871-0AEE9B6C42A8}"/>
    <hyperlink ref="B5" r:id="rId3" xr:uid="{E2A61BEE-B268-412A-894F-3264F023FBF1}"/>
    <hyperlink ref="B4" r:id="rId4" xr:uid="{3DFF9101-FA1D-452C-821E-A12598A6988A}"/>
    <hyperlink ref="B6" r:id="rId5" xr:uid="{ED9970E2-C62D-425E-8F3B-7E2782A1845C}"/>
    <hyperlink ref="B7" r:id="rId6" xr:uid="{B1BFDB95-EB73-40EB-97AE-E5A85672239F}"/>
    <hyperlink ref="B8" r:id="rId7" xr:uid="{F8B6A2EF-D93A-4E2C-AE9B-AC0D82A888B5}"/>
  </hyperlinks>
  <pageMargins left="0.7" right="0.7" top="0.75" bottom="0.75" header="0.3" footer="0.3"/>
  <pageSetup paperSize="9" orientation="portrait" horizontalDpi="4294967293" verticalDpi="0"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98F25-731C-4BDA-B44F-8D142F2DF43D}">
  <dimension ref="A1:AP90"/>
  <sheetViews>
    <sheetView tabSelected="1" topLeftCell="AE1" zoomScaleNormal="100" workbookViewId="0">
      <selection activeCell="AP1" sqref="AP1"/>
    </sheetView>
  </sheetViews>
  <sheetFormatPr defaultRowHeight="15" x14ac:dyDescent="0.25"/>
  <cols>
    <col min="1" max="1" width="6.5703125" bestFit="1" customWidth="1"/>
    <col min="2" max="2" width="11.5703125" customWidth="1"/>
    <col min="3" max="3" width="43.5703125" customWidth="1"/>
    <col min="4" max="4" width="11.5703125" bestFit="1" customWidth="1"/>
    <col min="5" max="5" width="17.140625" bestFit="1" customWidth="1"/>
    <col min="6" max="6" width="17.42578125" bestFit="1" customWidth="1"/>
    <col min="7" max="7" width="27.85546875" bestFit="1" customWidth="1"/>
    <col min="8" max="8" width="25.5703125" bestFit="1" customWidth="1"/>
    <col min="9" max="9" width="26.85546875" bestFit="1" customWidth="1"/>
    <col min="10" max="10" width="23" customWidth="1"/>
    <col min="11" max="11" width="10" bestFit="1" customWidth="1"/>
    <col min="12" max="12" width="19.7109375" bestFit="1" customWidth="1"/>
    <col min="13" max="13" width="12" bestFit="1" customWidth="1"/>
    <col min="14" max="14" width="9.42578125" bestFit="1" customWidth="1"/>
    <col min="15" max="15" width="26" bestFit="1" customWidth="1"/>
    <col min="16" max="16" width="17" customWidth="1"/>
    <col min="17" max="17" width="19" bestFit="1" customWidth="1"/>
    <col min="18" max="18" width="20.7109375" customWidth="1"/>
    <col min="19" max="19" width="18.140625" bestFit="1" customWidth="1"/>
    <col min="20" max="20" width="19.140625" bestFit="1" customWidth="1"/>
    <col min="21" max="21" width="25.140625" bestFit="1" customWidth="1"/>
    <col min="22" max="22" width="22.140625" bestFit="1" customWidth="1"/>
    <col min="23" max="23" width="34" bestFit="1" customWidth="1"/>
    <col min="24" max="24" width="22.140625" bestFit="1" customWidth="1"/>
    <col min="25" max="25" width="17.7109375" bestFit="1" customWidth="1"/>
    <col min="26" max="26" width="31.5703125" bestFit="1" customWidth="1"/>
    <col min="27" max="27" width="23.85546875" bestFit="1" customWidth="1"/>
    <col min="28" max="28" width="21" bestFit="1" customWidth="1"/>
    <col min="29" max="29" width="22.5703125" bestFit="1" customWidth="1"/>
    <col min="30" max="30" width="19.85546875" customWidth="1"/>
    <col min="31" max="31" width="24.85546875" bestFit="1" customWidth="1"/>
    <col min="32" max="32" width="23.85546875" bestFit="1" customWidth="1"/>
    <col min="33" max="33" width="19.5703125" bestFit="1" customWidth="1"/>
    <col min="34" max="34" width="42.28515625" bestFit="1" customWidth="1"/>
    <col min="35" max="35" width="26.42578125" bestFit="1" customWidth="1"/>
    <col min="36" max="36" width="15.42578125" bestFit="1" customWidth="1"/>
    <col min="37" max="37" width="19.85546875" bestFit="1" customWidth="1"/>
    <col min="38" max="38" width="12.140625" bestFit="1" customWidth="1"/>
    <col min="39" max="39" width="22.85546875" bestFit="1" customWidth="1"/>
    <col min="40" max="40" width="15.85546875" bestFit="1" customWidth="1"/>
    <col min="41" max="41" width="11.42578125" bestFit="1" customWidth="1"/>
    <col min="42" max="42" width="17.7109375" bestFit="1" customWidth="1"/>
  </cols>
  <sheetData>
    <row r="1" spans="1:42" x14ac:dyDescent="0.25">
      <c r="A1" t="s">
        <v>1</v>
      </c>
      <c r="B1" t="s">
        <v>26</v>
      </c>
      <c r="C1" t="s">
        <v>0</v>
      </c>
      <c r="D1" t="s">
        <v>2</v>
      </c>
      <c r="E1" t="s">
        <v>27</v>
      </c>
      <c r="F1" t="s">
        <v>28</v>
      </c>
      <c r="G1" t="s">
        <v>29</v>
      </c>
      <c r="H1" t="s">
        <v>30</v>
      </c>
      <c r="I1" t="s">
        <v>31</v>
      </c>
      <c r="J1" t="s">
        <v>293</v>
      </c>
      <c r="K1" t="s">
        <v>32</v>
      </c>
      <c r="L1" t="s">
        <v>458</v>
      </c>
      <c r="M1" t="s">
        <v>33</v>
      </c>
      <c r="N1" t="s">
        <v>34</v>
      </c>
      <c r="O1" t="s">
        <v>203</v>
      </c>
      <c r="P1" t="s">
        <v>35</v>
      </c>
      <c r="Q1" t="s">
        <v>36</v>
      </c>
      <c r="R1" t="s">
        <v>277</v>
      </c>
      <c r="S1" t="s">
        <v>37</v>
      </c>
      <c r="T1" t="s">
        <v>171</v>
      </c>
      <c r="U1" t="s">
        <v>38</v>
      </c>
      <c r="V1" t="s">
        <v>269</v>
      </c>
      <c r="W1" t="s">
        <v>275</v>
      </c>
      <c r="X1" t="s">
        <v>39</v>
      </c>
      <c r="Y1" t="s">
        <v>167</v>
      </c>
      <c r="Z1" t="s">
        <v>177</v>
      </c>
      <c r="AA1" t="s">
        <v>40</v>
      </c>
      <c r="AB1" t="s">
        <v>41</v>
      </c>
      <c r="AC1" t="s">
        <v>212</v>
      </c>
      <c r="AD1" t="s">
        <v>290</v>
      </c>
      <c r="AE1" t="s">
        <v>42</v>
      </c>
      <c r="AF1" t="s">
        <v>43</v>
      </c>
      <c r="AG1" t="s">
        <v>44</v>
      </c>
      <c r="AH1" t="s">
        <v>180</v>
      </c>
      <c r="AI1" t="s">
        <v>270</v>
      </c>
      <c r="AJ1" t="s">
        <v>45</v>
      </c>
      <c r="AK1" t="s">
        <v>403</v>
      </c>
      <c r="AL1" t="s">
        <v>183</v>
      </c>
      <c r="AM1" t="s">
        <v>303</v>
      </c>
      <c r="AN1" t="s">
        <v>198</v>
      </c>
      <c r="AO1" t="s">
        <v>272</v>
      </c>
      <c r="AP1" t="s">
        <v>202</v>
      </c>
    </row>
    <row r="2" spans="1:42" x14ac:dyDescent="0.25">
      <c r="A2" t="s">
        <v>46</v>
      </c>
      <c r="B2" t="str" cm="1">
        <f t="array" ref="B2">INDEX(_xlfn.TEXTSPLIT(A2,"/"),5)</f>
        <v>cpython</v>
      </c>
      <c r="C2" t="s">
        <v>47</v>
      </c>
      <c r="D2" t="s">
        <v>48</v>
      </c>
      <c r="E2">
        <v>1</v>
      </c>
      <c r="F2">
        <v>1</v>
      </c>
      <c r="G2" t="b">
        <v>0</v>
      </c>
      <c r="H2" t="b">
        <v>0</v>
      </c>
      <c r="I2" t="b">
        <v>0</v>
      </c>
      <c r="J2">
        <v>2</v>
      </c>
      <c r="K2" t="b">
        <v>1</v>
      </c>
      <c r="L2" t="s">
        <v>49</v>
      </c>
      <c r="M2" t="b">
        <v>0</v>
      </c>
      <c r="N2" t="s">
        <v>50</v>
      </c>
      <c r="O2" t="b">
        <v>0</v>
      </c>
      <c r="P2" t="s">
        <v>51</v>
      </c>
      <c r="Q2" t="b">
        <v>0</v>
      </c>
      <c r="R2" t="s">
        <v>433</v>
      </c>
      <c r="S2" t="b">
        <v>1</v>
      </c>
      <c r="T2" t="b">
        <v>0</v>
      </c>
      <c r="U2" t="b">
        <v>0</v>
      </c>
      <c r="V2" t="b">
        <v>0</v>
      </c>
      <c r="W2" t="b">
        <v>0</v>
      </c>
      <c r="X2">
        <v>0</v>
      </c>
      <c r="Y2" t="b">
        <v>0</v>
      </c>
      <c r="Z2" t="b">
        <v>0</v>
      </c>
      <c r="AA2" t="b">
        <v>0</v>
      </c>
      <c r="AB2" t="b">
        <v>0</v>
      </c>
      <c r="AC2" t="b">
        <v>0</v>
      </c>
      <c r="AD2" t="b">
        <v>0</v>
      </c>
      <c r="AE2" t="b">
        <v>1</v>
      </c>
      <c r="AF2" t="b">
        <v>0</v>
      </c>
      <c r="AG2" t="s">
        <v>369</v>
      </c>
      <c r="AH2" t="b">
        <v>0</v>
      </c>
      <c r="AI2" t="b">
        <v>0</v>
      </c>
      <c r="AJ2" t="b">
        <v>1</v>
      </c>
      <c r="AK2" t="b">
        <v>0</v>
      </c>
      <c r="AL2" t="s">
        <v>204</v>
      </c>
      <c r="AM2">
        <v>100</v>
      </c>
      <c r="AN2">
        <v>200</v>
      </c>
      <c r="AO2" t="s">
        <v>204</v>
      </c>
      <c r="AP2" t="b">
        <v>0</v>
      </c>
    </row>
    <row r="3" spans="1:42" x14ac:dyDescent="0.25">
      <c r="A3" s="9" t="s">
        <v>52</v>
      </c>
      <c r="B3" t="str" cm="1">
        <f t="array" ref="B3">INDEX(_xlfn.TEXTSPLIT(A3,"/"),5)</f>
        <v>cpython</v>
      </c>
      <c r="C3" t="s">
        <v>53</v>
      </c>
      <c r="D3" t="s">
        <v>54</v>
      </c>
      <c r="E3">
        <v>1</v>
      </c>
      <c r="F3">
        <v>1</v>
      </c>
      <c r="G3" t="b">
        <v>0</v>
      </c>
      <c r="H3" t="b">
        <v>0</v>
      </c>
      <c r="I3" t="b">
        <v>0</v>
      </c>
      <c r="J3">
        <v>2</v>
      </c>
      <c r="K3" t="b">
        <v>1</v>
      </c>
      <c r="L3" t="s">
        <v>49</v>
      </c>
      <c r="M3" t="b">
        <v>0</v>
      </c>
      <c r="N3" t="s">
        <v>50</v>
      </c>
      <c r="O3" t="b">
        <v>0</v>
      </c>
      <c r="P3" t="s">
        <v>51</v>
      </c>
      <c r="Q3" t="b">
        <v>0</v>
      </c>
      <c r="R3" t="s">
        <v>55</v>
      </c>
      <c r="S3" t="b">
        <v>0</v>
      </c>
      <c r="T3" t="b">
        <v>0</v>
      </c>
      <c r="U3" t="b">
        <v>0</v>
      </c>
      <c r="V3" t="b">
        <v>0</v>
      </c>
      <c r="W3" t="b">
        <v>0</v>
      </c>
      <c r="X3">
        <v>0</v>
      </c>
      <c r="Y3" t="b">
        <v>0</v>
      </c>
      <c r="Z3" t="b">
        <v>0</v>
      </c>
      <c r="AA3" t="b">
        <v>0</v>
      </c>
      <c r="AB3" t="b">
        <v>0</v>
      </c>
      <c r="AC3" t="b">
        <v>0</v>
      </c>
      <c r="AD3" t="b">
        <v>0</v>
      </c>
      <c r="AE3" t="b">
        <v>1</v>
      </c>
      <c r="AF3" t="b">
        <v>0</v>
      </c>
      <c r="AG3" t="s">
        <v>369</v>
      </c>
      <c r="AH3" t="b">
        <v>0</v>
      </c>
      <c r="AI3" t="b">
        <v>0</v>
      </c>
      <c r="AJ3" t="b">
        <v>1</v>
      </c>
      <c r="AK3" t="b">
        <v>0</v>
      </c>
      <c r="AL3" t="s">
        <v>204</v>
      </c>
      <c r="AM3">
        <v>100</v>
      </c>
      <c r="AN3">
        <v>200</v>
      </c>
      <c r="AO3" t="s">
        <v>204</v>
      </c>
      <c r="AP3" t="b">
        <v>0</v>
      </c>
    </row>
    <row r="4" spans="1:42" x14ac:dyDescent="0.25">
      <c r="A4" t="s">
        <v>56</v>
      </c>
      <c r="B4" t="str" cm="1">
        <f t="array" ref="B4">INDEX(_xlfn.TEXTSPLIT(A4,"/"),5)</f>
        <v>cpython</v>
      </c>
      <c r="C4" t="s">
        <v>57</v>
      </c>
      <c r="D4" t="s">
        <v>58</v>
      </c>
      <c r="E4">
        <v>1</v>
      </c>
      <c r="F4">
        <v>1</v>
      </c>
      <c r="G4" t="b">
        <v>0</v>
      </c>
      <c r="H4" t="b">
        <v>0</v>
      </c>
      <c r="I4" t="b">
        <v>0</v>
      </c>
      <c r="J4">
        <v>2</v>
      </c>
      <c r="K4" t="b">
        <v>1</v>
      </c>
      <c r="L4" t="s">
        <v>49</v>
      </c>
      <c r="M4" t="b">
        <v>0</v>
      </c>
      <c r="N4" t="s">
        <v>50</v>
      </c>
      <c r="O4" t="b">
        <v>0</v>
      </c>
      <c r="P4" t="s">
        <v>51</v>
      </c>
      <c r="Q4" t="b">
        <v>0</v>
      </c>
      <c r="R4" t="s">
        <v>434</v>
      </c>
      <c r="S4" t="b">
        <v>0</v>
      </c>
      <c r="T4" t="b">
        <v>0</v>
      </c>
      <c r="U4" t="b">
        <v>0</v>
      </c>
      <c r="V4" t="b">
        <v>0</v>
      </c>
      <c r="W4" t="b">
        <v>0</v>
      </c>
      <c r="X4">
        <v>0</v>
      </c>
      <c r="Y4" t="b">
        <v>0</v>
      </c>
      <c r="Z4" t="b">
        <v>0</v>
      </c>
      <c r="AA4" t="b">
        <v>0</v>
      </c>
      <c r="AB4" t="b">
        <v>0</v>
      </c>
      <c r="AC4" t="b">
        <v>0</v>
      </c>
      <c r="AD4" t="b">
        <v>0</v>
      </c>
      <c r="AE4" t="b">
        <v>1</v>
      </c>
      <c r="AF4" t="b">
        <v>0</v>
      </c>
      <c r="AG4" t="s">
        <v>369</v>
      </c>
      <c r="AH4" t="b">
        <v>0</v>
      </c>
      <c r="AI4" t="b">
        <v>0</v>
      </c>
      <c r="AJ4" t="b">
        <v>1</v>
      </c>
      <c r="AK4" t="b">
        <v>0</v>
      </c>
      <c r="AL4" t="s">
        <v>204</v>
      </c>
      <c r="AM4">
        <v>100</v>
      </c>
      <c r="AN4">
        <v>200</v>
      </c>
      <c r="AO4" t="s">
        <v>204</v>
      </c>
      <c r="AP4" t="b">
        <v>0</v>
      </c>
    </row>
    <row r="5" spans="1:42" x14ac:dyDescent="0.25">
      <c r="A5" s="9" t="s">
        <v>59</v>
      </c>
      <c r="B5" t="str" cm="1">
        <f t="array" ref="B5">INDEX(_xlfn.TEXTSPLIT(A5,"/"),5)</f>
        <v>cpython</v>
      </c>
      <c r="C5" t="s">
        <v>60</v>
      </c>
      <c r="D5" t="s">
        <v>61</v>
      </c>
      <c r="E5">
        <v>1</v>
      </c>
      <c r="F5">
        <v>1</v>
      </c>
      <c r="G5" t="b">
        <v>0</v>
      </c>
      <c r="H5" t="b">
        <v>0</v>
      </c>
      <c r="I5" t="b">
        <v>0</v>
      </c>
      <c r="J5">
        <v>2</v>
      </c>
      <c r="K5" t="b">
        <v>1</v>
      </c>
      <c r="L5" t="s">
        <v>49</v>
      </c>
      <c r="M5" t="b">
        <v>0</v>
      </c>
      <c r="N5" t="s">
        <v>50</v>
      </c>
      <c r="O5" t="b">
        <v>0</v>
      </c>
      <c r="P5" t="s">
        <v>51</v>
      </c>
      <c r="Q5" t="b">
        <v>0</v>
      </c>
      <c r="R5" t="s">
        <v>433</v>
      </c>
      <c r="S5" t="b">
        <v>0</v>
      </c>
      <c r="T5" t="b">
        <v>0</v>
      </c>
      <c r="U5" t="b">
        <v>0</v>
      </c>
      <c r="V5" t="b">
        <v>0</v>
      </c>
      <c r="W5" t="b">
        <v>0</v>
      </c>
      <c r="X5">
        <v>0</v>
      </c>
      <c r="Y5" t="b">
        <v>0</v>
      </c>
      <c r="Z5" t="b">
        <v>0</v>
      </c>
      <c r="AA5" t="b">
        <v>0</v>
      </c>
      <c r="AB5" t="b">
        <v>0</v>
      </c>
      <c r="AC5" t="b">
        <v>0</v>
      </c>
      <c r="AD5" t="b">
        <v>0</v>
      </c>
      <c r="AE5" t="b">
        <v>1</v>
      </c>
      <c r="AF5" t="b">
        <v>0</v>
      </c>
      <c r="AG5" t="s">
        <v>369</v>
      </c>
      <c r="AH5" t="b">
        <v>0</v>
      </c>
      <c r="AI5" t="b">
        <v>0</v>
      </c>
      <c r="AJ5" t="b">
        <v>1</v>
      </c>
      <c r="AK5" t="b">
        <v>0</v>
      </c>
      <c r="AL5" t="s">
        <v>204</v>
      </c>
      <c r="AM5">
        <v>100</v>
      </c>
      <c r="AN5">
        <v>200</v>
      </c>
      <c r="AO5" t="s">
        <v>204</v>
      </c>
      <c r="AP5" t="b">
        <v>0</v>
      </c>
    </row>
    <row r="6" spans="1:42" x14ac:dyDescent="0.25">
      <c r="A6" t="s">
        <v>62</v>
      </c>
      <c r="B6" t="str" cm="1">
        <f t="array" ref="B6">INDEX(_xlfn.TEXTSPLIT(A6,"/"),5)</f>
        <v>cpython</v>
      </c>
      <c r="C6" t="s">
        <v>63</v>
      </c>
      <c r="D6" t="s">
        <v>64</v>
      </c>
      <c r="E6">
        <v>1</v>
      </c>
      <c r="F6">
        <v>1</v>
      </c>
      <c r="G6" t="b">
        <v>0</v>
      </c>
      <c r="H6" t="b">
        <v>0</v>
      </c>
      <c r="I6" t="b">
        <v>0</v>
      </c>
      <c r="J6">
        <v>65537</v>
      </c>
      <c r="K6" t="b">
        <v>1</v>
      </c>
      <c r="L6" t="s">
        <v>49</v>
      </c>
      <c r="M6" t="b">
        <v>0</v>
      </c>
      <c r="N6" t="s">
        <v>50</v>
      </c>
      <c r="O6" t="b">
        <v>0</v>
      </c>
      <c r="P6" t="s">
        <v>65</v>
      </c>
      <c r="Q6" t="b">
        <v>0</v>
      </c>
      <c r="R6" t="s">
        <v>66</v>
      </c>
      <c r="S6" t="b">
        <v>1</v>
      </c>
      <c r="T6" t="b">
        <v>0</v>
      </c>
      <c r="U6" t="b">
        <v>0</v>
      </c>
      <c r="V6" t="b">
        <v>0</v>
      </c>
      <c r="W6" t="b">
        <v>0</v>
      </c>
      <c r="X6">
        <v>0</v>
      </c>
      <c r="Y6" t="b">
        <v>0</v>
      </c>
      <c r="Z6" t="b">
        <v>1</v>
      </c>
      <c r="AA6" t="b">
        <v>0</v>
      </c>
      <c r="AB6" t="b">
        <v>0</v>
      </c>
      <c r="AC6" t="b">
        <v>0</v>
      </c>
      <c r="AD6" t="b">
        <v>0</v>
      </c>
      <c r="AE6" t="b">
        <v>1</v>
      </c>
      <c r="AF6" t="b">
        <v>0</v>
      </c>
      <c r="AG6" t="s">
        <v>67</v>
      </c>
      <c r="AH6" t="b">
        <v>1</v>
      </c>
      <c r="AI6" t="b">
        <v>0</v>
      </c>
      <c r="AJ6" t="b">
        <v>1</v>
      </c>
      <c r="AK6" t="b">
        <v>0</v>
      </c>
      <c r="AL6" t="s">
        <v>204</v>
      </c>
      <c r="AM6">
        <v>100</v>
      </c>
      <c r="AN6">
        <v>200</v>
      </c>
      <c r="AO6" t="s">
        <v>204</v>
      </c>
      <c r="AP6" t="b">
        <v>1</v>
      </c>
    </row>
    <row r="7" spans="1:42" x14ac:dyDescent="0.25">
      <c r="A7" s="9" t="s">
        <v>68</v>
      </c>
      <c r="B7" t="str" cm="1">
        <f t="array" ref="B7">INDEX(_xlfn.TEXTSPLIT(A7,"/"),5)</f>
        <v>cpython</v>
      </c>
      <c r="C7" t="s">
        <v>69</v>
      </c>
      <c r="D7" t="s">
        <v>70</v>
      </c>
      <c r="E7">
        <v>1</v>
      </c>
      <c r="F7">
        <v>1</v>
      </c>
      <c r="G7" t="b">
        <v>0</v>
      </c>
      <c r="H7" t="b">
        <v>0</v>
      </c>
      <c r="I7" t="b">
        <v>0</v>
      </c>
      <c r="J7">
        <v>3</v>
      </c>
      <c r="K7" t="b">
        <v>1</v>
      </c>
      <c r="L7" t="s">
        <v>49</v>
      </c>
      <c r="M7" t="b">
        <v>0</v>
      </c>
      <c r="N7" t="s">
        <v>50</v>
      </c>
      <c r="O7" t="b">
        <v>0</v>
      </c>
      <c r="P7" t="s">
        <v>176</v>
      </c>
      <c r="Q7" t="b">
        <v>0</v>
      </c>
      <c r="R7" t="s">
        <v>71</v>
      </c>
      <c r="S7" t="b">
        <v>1</v>
      </c>
      <c r="T7" t="b">
        <v>0</v>
      </c>
      <c r="U7" t="b">
        <v>0</v>
      </c>
      <c r="V7" t="b">
        <v>0</v>
      </c>
      <c r="W7" t="b">
        <v>0</v>
      </c>
      <c r="X7">
        <v>0</v>
      </c>
      <c r="Y7" t="b">
        <v>0</v>
      </c>
      <c r="Z7" t="b">
        <v>1</v>
      </c>
      <c r="AA7" t="b">
        <v>0</v>
      </c>
      <c r="AB7" t="b">
        <v>0</v>
      </c>
      <c r="AC7" t="b">
        <v>0</v>
      </c>
      <c r="AD7" t="b">
        <v>0</v>
      </c>
      <c r="AE7" t="b">
        <v>1</v>
      </c>
      <c r="AF7" t="b">
        <v>1</v>
      </c>
      <c r="AG7" t="s">
        <v>67</v>
      </c>
      <c r="AH7" t="b">
        <v>1</v>
      </c>
      <c r="AI7" t="b">
        <v>0</v>
      </c>
      <c r="AJ7" t="b">
        <v>1</v>
      </c>
      <c r="AK7" t="b">
        <v>0</v>
      </c>
      <c r="AL7" t="s">
        <v>204</v>
      </c>
      <c r="AM7">
        <v>100</v>
      </c>
      <c r="AN7">
        <v>200</v>
      </c>
      <c r="AO7" t="s">
        <v>204</v>
      </c>
      <c r="AP7" t="b">
        <v>0</v>
      </c>
    </row>
    <row r="8" spans="1:42" x14ac:dyDescent="0.25">
      <c r="A8" t="s">
        <v>72</v>
      </c>
      <c r="B8" t="str" cm="1">
        <f t="array" ref="B8">INDEX(_xlfn.TEXTSPLIT(A8,"/"),5)</f>
        <v>cpython</v>
      </c>
      <c r="C8" t="s">
        <v>73</v>
      </c>
      <c r="D8" t="s">
        <v>74</v>
      </c>
      <c r="E8">
        <v>2</v>
      </c>
      <c r="F8">
        <v>60</v>
      </c>
      <c r="G8" t="b">
        <v>1</v>
      </c>
      <c r="H8" t="b">
        <v>1</v>
      </c>
      <c r="I8" t="b">
        <v>1</v>
      </c>
      <c r="J8">
        <v>1</v>
      </c>
      <c r="K8" t="b">
        <v>1</v>
      </c>
      <c r="L8" t="s">
        <v>49</v>
      </c>
      <c r="M8" t="b">
        <v>1</v>
      </c>
      <c r="N8" t="s">
        <v>50</v>
      </c>
      <c r="O8" t="b">
        <v>0</v>
      </c>
      <c r="P8" t="s">
        <v>400</v>
      </c>
      <c r="Q8" t="b">
        <v>0</v>
      </c>
      <c r="R8" t="s">
        <v>75</v>
      </c>
      <c r="S8" t="b">
        <v>1</v>
      </c>
      <c r="T8" t="b">
        <v>0</v>
      </c>
      <c r="U8" t="b">
        <v>1</v>
      </c>
      <c r="V8" t="b">
        <v>0</v>
      </c>
      <c r="W8" t="b">
        <v>0</v>
      </c>
      <c r="X8">
        <v>3</v>
      </c>
      <c r="Y8" t="b">
        <v>0</v>
      </c>
      <c r="Z8" t="b">
        <v>1</v>
      </c>
      <c r="AA8" t="b">
        <v>0</v>
      </c>
      <c r="AB8" t="b">
        <v>0</v>
      </c>
      <c r="AC8" t="b">
        <v>0</v>
      </c>
      <c r="AD8" t="b">
        <v>0</v>
      </c>
      <c r="AE8" t="b">
        <v>0</v>
      </c>
      <c r="AF8" t="b">
        <v>0</v>
      </c>
      <c r="AG8" t="s">
        <v>369</v>
      </c>
      <c r="AH8" t="b">
        <v>0</v>
      </c>
      <c r="AI8" t="b">
        <v>0</v>
      </c>
      <c r="AJ8" t="b">
        <v>1</v>
      </c>
      <c r="AK8" t="b">
        <v>0</v>
      </c>
      <c r="AL8" t="s">
        <v>204</v>
      </c>
      <c r="AM8">
        <v>100</v>
      </c>
      <c r="AN8">
        <v>200</v>
      </c>
      <c r="AO8" t="s">
        <v>204</v>
      </c>
      <c r="AP8" t="b">
        <v>0</v>
      </c>
    </row>
    <row r="9" spans="1:42" x14ac:dyDescent="0.25">
      <c r="A9" s="9" t="s">
        <v>76</v>
      </c>
      <c r="B9" t="str" cm="1">
        <f t="array" ref="B9">INDEX(_xlfn.TEXTSPLIT(A9,"/"),5)</f>
        <v>cpython</v>
      </c>
      <c r="C9" t="s">
        <v>77</v>
      </c>
      <c r="D9" t="s">
        <v>78</v>
      </c>
      <c r="E9">
        <v>1</v>
      </c>
      <c r="F9">
        <v>1</v>
      </c>
      <c r="G9" t="b">
        <v>0</v>
      </c>
      <c r="H9" t="b">
        <v>0</v>
      </c>
      <c r="I9" t="b">
        <v>0</v>
      </c>
      <c r="J9">
        <v>2</v>
      </c>
      <c r="K9" t="b">
        <v>1</v>
      </c>
      <c r="L9" t="s">
        <v>49</v>
      </c>
      <c r="M9" t="b">
        <v>0</v>
      </c>
      <c r="N9" t="s">
        <v>50</v>
      </c>
      <c r="O9" t="b">
        <v>0</v>
      </c>
      <c r="P9" t="s">
        <v>79</v>
      </c>
      <c r="Q9" t="b">
        <v>0</v>
      </c>
      <c r="R9" t="s">
        <v>367</v>
      </c>
      <c r="S9" t="b">
        <v>0</v>
      </c>
      <c r="T9" t="b">
        <v>1</v>
      </c>
      <c r="U9" t="b">
        <v>0</v>
      </c>
      <c r="V9" t="b">
        <v>0</v>
      </c>
      <c r="W9" t="b">
        <v>0</v>
      </c>
      <c r="X9">
        <v>5</v>
      </c>
      <c r="Y9" t="b">
        <v>0</v>
      </c>
      <c r="Z9" t="b">
        <v>1</v>
      </c>
      <c r="AA9" t="b">
        <v>0</v>
      </c>
      <c r="AB9" t="b">
        <v>0</v>
      </c>
      <c r="AC9" t="b">
        <v>0</v>
      </c>
      <c r="AD9" t="b">
        <v>0</v>
      </c>
      <c r="AE9" t="b">
        <v>0</v>
      </c>
      <c r="AF9" t="b">
        <v>1</v>
      </c>
      <c r="AG9" t="s">
        <v>80</v>
      </c>
      <c r="AH9" t="b">
        <v>1</v>
      </c>
      <c r="AI9" t="b">
        <v>0</v>
      </c>
      <c r="AJ9" t="b">
        <v>1</v>
      </c>
      <c r="AK9" t="b">
        <v>0</v>
      </c>
      <c r="AL9" t="s">
        <v>204</v>
      </c>
      <c r="AM9">
        <v>100</v>
      </c>
      <c r="AN9">
        <v>200</v>
      </c>
      <c r="AO9" t="s">
        <v>204</v>
      </c>
      <c r="AP9" t="b">
        <v>1</v>
      </c>
    </row>
    <row r="10" spans="1:42" x14ac:dyDescent="0.25">
      <c r="A10" t="s">
        <v>81</v>
      </c>
      <c r="B10" t="str" cm="1">
        <f t="array" ref="B10">INDEX(_xlfn.TEXTSPLIT(A10,"/"),5)</f>
        <v>cpython</v>
      </c>
      <c r="C10" t="s">
        <v>82</v>
      </c>
      <c r="D10" t="s">
        <v>83</v>
      </c>
      <c r="E10">
        <v>3</v>
      </c>
      <c r="F10">
        <v>3</v>
      </c>
      <c r="G10" t="b">
        <v>0</v>
      </c>
      <c r="H10" t="b">
        <v>1</v>
      </c>
      <c r="I10" t="b">
        <v>1</v>
      </c>
      <c r="J10">
        <v>2</v>
      </c>
      <c r="K10" t="b">
        <v>1</v>
      </c>
      <c r="L10" t="s">
        <v>49</v>
      </c>
      <c r="M10" t="b">
        <v>0</v>
      </c>
      <c r="N10" t="s">
        <v>50</v>
      </c>
      <c r="O10" t="b">
        <v>0</v>
      </c>
      <c r="P10" t="s">
        <v>79</v>
      </c>
      <c r="Q10" t="b">
        <v>0</v>
      </c>
      <c r="R10" t="s">
        <v>367</v>
      </c>
      <c r="S10" t="b">
        <v>0</v>
      </c>
      <c r="T10" t="b">
        <v>1</v>
      </c>
      <c r="U10" t="b">
        <v>0</v>
      </c>
      <c r="V10" t="b">
        <v>0</v>
      </c>
      <c r="W10" t="b">
        <v>0</v>
      </c>
      <c r="X10">
        <v>8</v>
      </c>
      <c r="Y10" t="b">
        <v>0</v>
      </c>
      <c r="Z10" t="b">
        <v>1</v>
      </c>
      <c r="AA10" t="b">
        <v>0</v>
      </c>
      <c r="AB10" t="b">
        <v>0</v>
      </c>
      <c r="AC10" t="b">
        <v>0</v>
      </c>
      <c r="AD10" t="b">
        <v>0</v>
      </c>
      <c r="AE10" t="b">
        <v>1</v>
      </c>
      <c r="AF10" t="b">
        <v>0</v>
      </c>
      <c r="AG10" t="s">
        <v>80</v>
      </c>
      <c r="AH10" t="b">
        <v>1</v>
      </c>
      <c r="AI10" t="b">
        <v>0</v>
      </c>
      <c r="AJ10" t="b">
        <v>1</v>
      </c>
      <c r="AK10" t="b">
        <v>0</v>
      </c>
      <c r="AL10" t="s">
        <v>204</v>
      </c>
      <c r="AM10">
        <v>100</v>
      </c>
      <c r="AN10">
        <v>200</v>
      </c>
      <c r="AO10" t="s">
        <v>204</v>
      </c>
      <c r="AP10" t="b">
        <v>1</v>
      </c>
    </row>
    <row r="11" spans="1:42" x14ac:dyDescent="0.25">
      <c r="A11" t="s">
        <v>84</v>
      </c>
      <c r="B11" t="str" cm="1">
        <f t="array" ref="B11">INDEX(_xlfn.TEXTSPLIT(A11,"/"),5)</f>
        <v>cpython</v>
      </c>
      <c r="C11" t="s">
        <v>85</v>
      </c>
      <c r="D11" t="s">
        <v>86</v>
      </c>
      <c r="E11">
        <v>0</v>
      </c>
      <c r="F11">
        <v>4</v>
      </c>
      <c r="G11" t="b">
        <v>0</v>
      </c>
      <c r="H11" t="b">
        <v>1</v>
      </c>
      <c r="I11" t="b">
        <v>1</v>
      </c>
      <c r="J11">
        <v>2</v>
      </c>
      <c r="K11" t="b">
        <v>1</v>
      </c>
      <c r="L11" t="s">
        <v>49</v>
      </c>
      <c r="M11" t="b">
        <v>0</v>
      </c>
      <c r="N11" t="s">
        <v>50</v>
      </c>
      <c r="O11" t="b">
        <v>0</v>
      </c>
      <c r="P11" t="s">
        <v>79</v>
      </c>
      <c r="Q11" t="b">
        <v>0</v>
      </c>
      <c r="R11" t="s">
        <v>367</v>
      </c>
      <c r="S11" t="b">
        <v>1</v>
      </c>
      <c r="T11" t="b">
        <v>1</v>
      </c>
      <c r="U11" t="b">
        <v>0</v>
      </c>
      <c r="V11" t="b">
        <v>0</v>
      </c>
      <c r="W11" t="b">
        <v>0</v>
      </c>
      <c r="X11">
        <v>5</v>
      </c>
      <c r="Y11" t="b">
        <v>0</v>
      </c>
      <c r="Z11" t="b">
        <v>1</v>
      </c>
      <c r="AA11" t="b">
        <v>0</v>
      </c>
      <c r="AB11" t="b">
        <v>0</v>
      </c>
      <c r="AC11" t="b">
        <v>1</v>
      </c>
      <c r="AD11" t="b">
        <v>0</v>
      </c>
      <c r="AE11" t="b">
        <v>1</v>
      </c>
      <c r="AF11" t="b">
        <v>0</v>
      </c>
      <c r="AG11" t="s">
        <v>80</v>
      </c>
      <c r="AH11" t="b">
        <v>1</v>
      </c>
      <c r="AI11" t="b">
        <v>0</v>
      </c>
      <c r="AJ11" t="b">
        <v>1</v>
      </c>
      <c r="AK11" t="b">
        <v>0</v>
      </c>
      <c r="AL11" t="s">
        <v>204</v>
      </c>
      <c r="AM11">
        <v>100</v>
      </c>
      <c r="AN11">
        <v>200</v>
      </c>
      <c r="AO11" t="s">
        <v>204</v>
      </c>
      <c r="AP11" t="b">
        <v>1</v>
      </c>
    </row>
    <row r="12" spans="1:42" x14ac:dyDescent="0.25">
      <c r="A12" s="9" t="s">
        <v>87</v>
      </c>
      <c r="B12" t="str" cm="1">
        <f t="array" ref="B12">INDEX(_xlfn.TEXTSPLIT(A12,"/"),5)</f>
        <v>cpython</v>
      </c>
      <c r="C12" t="s">
        <v>88</v>
      </c>
      <c r="D12" t="s">
        <v>362</v>
      </c>
      <c r="E12">
        <v>0</v>
      </c>
      <c r="F12">
        <v>1</v>
      </c>
      <c r="G12" t="b">
        <v>0</v>
      </c>
      <c r="H12" t="b">
        <v>0</v>
      </c>
      <c r="I12" t="b">
        <v>0</v>
      </c>
      <c r="J12">
        <v>2</v>
      </c>
      <c r="K12" t="b">
        <v>1</v>
      </c>
      <c r="L12" t="s">
        <v>49</v>
      </c>
      <c r="M12" t="b">
        <v>0</v>
      </c>
      <c r="N12" t="s">
        <v>50</v>
      </c>
      <c r="O12" t="b">
        <v>0</v>
      </c>
      <c r="P12" t="s">
        <v>79</v>
      </c>
      <c r="Q12" t="b">
        <v>0</v>
      </c>
      <c r="R12" t="s">
        <v>367</v>
      </c>
      <c r="S12" t="b">
        <v>0</v>
      </c>
      <c r="T12" t="b">
        <v>1</v>
      </c>
      <c r="U12" t="b">
        <v>0</v>
      </c>
      <c r="V12" t="b">
        <v>0</v>
      </c>
      <c r="W12" t="b">
        <v>0</v>
      </c>
      <c r="X12">
        <v>4</v>
      </c>
      <c r="Y12" t="b">
        <v>0</v>
      </c>
      <c r="Z12" t="b">
        <v>1</v>
      </c>
      <c r="AA12" t="b">
        <v>0</v>
      </c>
      <c r="AB12" t="b">
        <v>0</v>
      </c>
      <c r="AC12" t="b">
        <v>1</v>
      </c>
      <c r="AD12" t="b">
        <v>0</v>
      </c>
      <c r="AE12" t="b">
        <v>1</v>
      </c>
      <c r="AF12" t="b">
        <v>0</v>
      </c>
      <c r="AG12" t="s">
        <v>80</v>
      </c>
      <c r="AH12" t="b">
        <v>1</v>
      </c>
      <c r="AI12" t="b">
        <v>0</v>
      </c>
      <c r="AJ12" t="b">
        <v>0</v>
      </c>
      <c r="AK12" t="b">
        <v>0</v>
      </c>
      <c r="AL12" t="s">
        <v>204</v>
      </c>
      <c r="AM12">
        <v>100</v>
      </c>
      <c r="AN12">
        <v>200</v>
      </c>
      <c r="AO12" t="s">
        <v>204</v>
      </c>
      <c r="AP12" t="b">
        <v>1</v>
      </c>
    </row>
    <row r="13" spans="1:42" x14ac:dyDescent="0.25">
      <c r="A13" s="9" t="s">
        <v>89</v>
      </c>
      <c r="B13" t="str" cm="1">
        <f t="array" ref="B13">INDEX(_xlfn.TEXTSPLIT(A13,"/"),5)</f>
        <v>cpython</v>
      </c>
      <c r="C13" t="s">
        <v>90</v>
      </c>
      <c r="D13" t="s">
        <v>91</v>
      </c>
      <c r="E13">
        <v>2</v>
      </c>
      <c r="F13">
        <v>2</v>
      </c>
      <c r="G13" t="b">
        <v>0</v>
      </c>
      <c r="H13" t="b">
        <v>1</v>
      </c>
      <c r="I13" t="b">
        <v>1</v>
      </c>
      <c r="J13">
        <v>2</v>
      </c>
      <c r="K13" t="b">
        <v>1</v>
      </c>
      <c r="L13" t="s">
        <v>49</v>
      </c>
      <c r="M13" t="b">
        <v>0</v>
      </c>
      <c r="N13" t="s">
        <v>92</v>
      </c>
      <c r="O13" t="b">
        <v>0</v>
      </c>
      <c r="P13" t="s">
        <v>394</v>
      </c>
      <c r="Q13" t="b">
        <v>0</v>
      </c>
      <c r="R13" t="s">
        <v>363</v>
      </c>
      <c r="S13" t="b">
        <v>0</v>
      </c>
      <c r="T13" t="b">
        <v>1</v>
      </c>
      <c r="U13" t="b">
        <v>0</v>
      </c>
      <c r="V13" t="b">
        <v>0</v>
      </c>
      <c r="W13" t="b">
        <v>0</v>
      </c>
      <c r="X13">
        <v>11</v>
      </c>
      <c r="Y13" t="b">
        <v>0</v>
      </c>
      <c r="Z13" t="b">
        <v>1</v>
      </c>
      <c r="AA13" t="b">
        <v>0</v>
      </c>
      <c r="AB13" t="b">
        <v>0</v>
      </c>
      <c r="AC13" t="b">
        <v>0</v>
      </c>
      <c r="AD13" t="b">
        <v>0</v>
      </c>
      <c r="AE13" t="b">
        <v>1</v>
      </c>
      <c r="AF13" t="b">
        <v>0</v>
      </c>
      <c r="AG13" t="s">
        <v>80</v>
      </c>
      <c r="AH13" t="b">
        <v>1</v>
      </c>
      <c r="AI13" t="b">
        <v>0</v>
      </c>
      <c r="AJ13" t="b">
        <v>1</v>
      </c>
      <c r="AK13" t="b">
        <v>0</v>
      </c>
      <c r="AL13" t="s">
        <v>204</v>
      </c>
      <c r="AM13">
        <v>100</v>
      </c>
      <c r="AN13">
        <v>200</v>
      </c>
      <c r="AO13" t="s">
        <v>204</v>
      </c>
      <c r="AP13" t="b">
        <v>1</v>
      </c>
    </row>
    <row r="14" spans="1:42" x14ac:dyDescent="0.25">
      <c r="A14" s="9" t="s">
        <v>93</v>
      </c>
      <c r="B14" t="str" cm="1">
        <f t="array" ref="B14">INDEX(_xlfn.TEXTSPLIT(A14,"/"),5)</f>
        <v>cpython</v>
      </c>
      <c r="C14" t="s">
        <v>94</v>
      </c>
      <c r="D14" t="s">
        <v>95</v>
      </c>
      <c r="E14">
        <v>1</v>
      </c>
      <c r="F14">
        <v>1</v>
      </c>
      <c r="G14" t="b">
        <v>0</v>
      </c>
      <c r="H14" t="b">
        <v>0</v>
      </c>
      <c r="I14" t="b">
        <v>0</v>
      </c>
      <c r="J14">
        <v>2</v>
      </c>
      <c r="K14" t="b">
        <v>1</v>
      </c>
      <c r="L14" t="s">
        <v>49</v>
      </c>
      <c r="M14" t="b">
        <v>0</v>
      </c>
      <c r="N14" t="s">
        <v>92</v>
      </c>
      <c r="O14" t="b">
        <v>0</v>
      </c>
      <c r="P14" t="s">
        <v>96</v>
      </c>
      <c r="Q14" t="b">
        <v>0</v>
      </c>
      <c r="R14" t="s">
        <v>363</v>
      </c>
      <c r="S14" t="b">
        <v>0</v>
      </c>
      <c r="T14" t="b">
        <v>1</v>
      </c>
      <c r="U14" t="b">
        <v>0</v>
      </c>
      <c r="V14" t="b">
        <v>0</v>
      </c>
      <c r="W14" t="b">
        <v>0</v>
      </c>
      <c r="X14">
        <v>11</v>
      </c>
      <c r="Y14" t="b">
        <v>0</v>
      </c>
      <c r="Z14" t="b">
        <v>1</v>
      </c>
      <c r="AA14" t="b">
        <v>0</v>
      </c>
      <c r="AB14" t="b">
        <v>0</v>
      </c>
      <c r="AC14" t="b">
        <v>0</v>
      </c>
      <c r="AD14" t="b">
        <v>0</v>
      </c>
      <c r="AE14" t="b">
        <v>1</v>
      </c>
      <c r="AF14" t="b">
        <v>0</v>
      </c>
      <c r="AG14" t="s">
        <v>80</v>
      </c>
      <c r="AH14" t="b">
        <v>1</v>
      </c>
      <c r="AI14" t="b">
        <v>0</v>
      </c>
      <c r="AJ14" t="b">
        <v>1</v>
      </c>
      <c r="AK14" t="b">
        <v>0</v>
      </c>
      <c r="AL14" t="s">
        <v>204</v>
      </c>
      <c r="AM14">
        <v>100</v>
      </c>
      <c r="AN14">
        <v>200</v>
      </c>
      <c r="AO14" t="s">
        <v>204</v>
      </c>
      <c r="AP14" t="b">
        <v>1</v>
      </c>
    </row>
    <row r="15" spans="1:42" x14ac:dyDescent="0.25">
      <c r="A15" t="s">
        <v>97</v>
      </c>
      <c r="B15" t="str" cm="1">
        <f t="array" ref="B15">INDEX(_xlfn.TEXTSPLIT(A15,"/"),5)</f>
        <v>cpython</v>
      </c>
      <c r="C15" t="s">
        <v>98</v>
      </c>
      <c r="D15" t="s">
        <v>99</v>
      </c>
      <c r="E15">
        <v>1</v>
      </c>
      <c r="F15">
        <v>1</v>
      </c>
      <c r="G15" t="b">
        <v>0</v>
      </c>
      <c r="H15" t="b">
        <v>0</v>
      </c>
      <c r="I15" t="b">
        <v>0</v>
      </c>
      <c r="J15">
        <v>2</v>
      </c>
      <c r="K15" t="b">
        <v>1</v>
      </c>
      <c r="L15" t="s">
        <v>49</v>
      </c>
      <c r="M15" t="b">
        <v>0</v>
      </c>
      <c r="N15" t="s">
        <v>92</v>
      </c>
      <c r="O15" t="b">
        <v>0</v>
      </c>
      <c r="P15" t="s">
        <v>96</v>
      </c>
      <c r="Q15" t="b">
        <v>0</v>
      </c>
      <c r="R15" t="s">
        <v>363</v>
      </c>
      <c r="S15" t="b">
        <v>0</v>
      </c>
      <c r="T15" t="b">
        <v>1</v>
      </c>
      <c r="U15" t="b">
        <v>0</v>
      </c>
      <c r="V15" t="b">
        <v>0</v>
      </c>
      <c r="W15" t="b">
        <v>0</v>
      </c>
      <c r="X15">
        <v>11</v>
      </c>
      <c r="Y15" t="b">
        <v>0</v>
      </c>
      <c r="Z15" t="b">
        <v>1</v>
      </c>
      <c r="AA15" t="b">
        <v>0</v>
      </c>
      <c r="AB15" t="b">
        <v>0</v>
      </c>
      <c r="AC15" t="b">
        <v>0</v>
      </c>
      <c r="AD15" t="b">
        <v>0</v>
      </c>
      <c r="AE15" t="b">
        <v>1</v>
      </c>
      <c r="AF15" t="b">
        <v>0</v>
      </c>
      <c r="AG15" t="s">
        <v>80</v>
      </c>
      <c r="AH15" t="b">
        <v>1</v>
      </c>
      <c r="AI15" t="b">
        <v>0</v>
      </c>
      <c r="AJ15" t="b">
        <v>1</v>
      </c>
      <c r="AK15" t="b">
        <v>0</v>
      </c>
      <c r="AL15" t="s">
        <v>204</v>
      </c>
      <c r="AM15">
        <v>100</v>
      </c>
      <c r="AN15">
        <v>200</v>
      </c>
      <c r="AO15" t="s">
        <v>204</v>
      </c>
      <c r="AP15" t="b">
        <v>1</v>
      </c>
    </row>
    <row r="16" spans="1:42" x14ac:dyDescent="0.25">
      <c r="A16" t="s">
        <v>100</v>
      </c>
      <c r="B16" t="str" cm="1">
        <f t="array" ref="B16">INDEX(_xlfn.TEXTSPLIT(A16,"/"),5)</f>
        <v>cpython</v>
      </c>
      <c r="C16" t="s">
        <v>101</v>
      </c>
      <c r="D16" t="s">
        <v>102</v>
      </c>
      <c r="E16">
        <v>1</v>
      </c>
      <c r="F16">
        <v>1</v>
      </c>
      <c r="G16" t="b">
        <v>0</v>
      </c>
      <c r="H16" t="b">
        <v>0</v>
      </c>
      <c r="I16" t="b">
        <v>0</v>
      </c>
      <c r="J16">
        <v>1</v>
      </c>
      <c r="K16" t="b">
        <v>1</v>
      </c>
      <c r="L16" t="s">
        <v>49</v>
      </c>
      <c r="M16" t="b">
        <v>0</v>
      </c>
      <c r="N16" t="s">
        <v>92</v>
      </c>
      <c r="O16" t="b">
        <v>0</v>
      </c>
      <c r="P16" t="s">
        <v>395</v>
      </c>
      <c r="Q16" t="b">
        <v>0</v>
      </c>
      <c r="R16" t="s">
        <v>363</v>
      </c>
      <c r="S16" t="b">
        <v>0</v>
      </c>
      <c r="T16" t="b">
        <v>1</v>
      </c>
      <c r="U16" t="b">
        <v>0</v>
      </c>
      <c r="V16" t="b">
        <v>0</v>
      </c>
      <c r="W16" t="b">
        <v>0</v>
      </c>
      <c r="X16">
        <v>11</v>
      </c>
      <c r="Y16" t="b">
        <v>0</v>
      </c>
      <c r="Z16" t="b">
        <v>1</v>
      </c>
      <c r="AA16" t="b">
        <v>0</v>
      </c>
      <c r="AB16" t="b">
        <v>0</v>
      </c>
      <c r="AC16" t="b">
        <v>0</v>
      </c>
      <c r="AD16" t="b">
        <v>0</v>
      </c>
      <c r="AE16" t="b">
        <v>1</v>
      </c>
      <c r="AF16" t="b">
        <v>0</v>
      </c>
      <c r="AG16" t="s">
        <v>80</v>
      </c>
      <c r="AH16" t="b">
        <v>1</v>
      </c>
      <c r="AI16" t="b">
        <v>0</v>
      </c>
      <c r="AJ16" t="b">
        <v>1</v>
      </c>
      <c r="AK16" t="b">
        <v>0</v>
      </c>
      <c r="AL16" t="s">
        <v>204</v>
      </c>
      <c r="AM16">
        <v>100</v>
      </c>
      <c r="AN16">
        <v>200</v>
      </c>
      <c r="AO16" t="s">
        <v>204</v>
      </c>
      <c r="AP16" t="b">
        <v>1</v>
      </c>
    </row>
    <row r="17" spans="1:42" x14ac:dyDescent="0.25">
      <c r="A17" t="s">
        <v>103</v>
      </c>
      <c r="B17" t="str" cm="1">
        <f t="array" ref="B17">INDEX(_xlfn.TEXTSPLIT(A17,"/"),5)</f>
        <v>cpython</v>
      </c>
      <c r="C17" t="s">
        <v>104</v>
      </c>
      <c r="D17" t="s">
        <v>105</v>
      </c>
      <c r="E17">
        <v>2</v>
      </c>
      <c r="F17">
        <v>2</v>
      </c>
      <c r="G17" t="b">
        <v>0</v>
      </c>
      <c r="H17" t="b">
        <v>0</v>
      </c>
      <c r="I17" t="b">
        <v>0</v>
      </c>
      <c r="J17">
        <v>1</v>
      </c>
      <c r="K17" t="b">
        <v>1</v>
      </c>
      <c r="L17" t="s">
        <v>49</v>
      </c>
      <c r="M17" t="b">
        <v>0</v>
      </c>
      <c r="N17" t="s">
        <v>92</v>
      </c>
      <c r="O17" t="b">
        <v>0</v>
      </c>
      <c r="P17" t="s">
        <v>395</v>
      </c>
      <c r="Q17" t="b">
        <v>0</v>
      </c>
      <c r="R17" t="s">
        <v>363</v>
      </c>
      <c r="S17" t="b">
        <v>0</v>
      </c>
      <c r="T17" t="b">
        <v>1</v>
      </c>
      <c r="U17" t="b">
        <v>0</v>
      </c>
      <c r="V17" t="b">
        <v>0</v>
      </c>
      <c r="W17" t="b">
        <v>0</v>
      </c>
      <c r="X17">
        <v>11</v>
      </c>
      <c r="Y17" t="b">
        <v>0</v>
      </c>
      <c r="Z17" t="b">
        <v>1</v>
      </c>
      <c r="AA17" t="b">
        <v>0</v>
      </c>
      <c r="AB17" t="b">
        <v>0</v>
      </c>
      <c r="AC17" t="b">
        <v>0</v>
      </c>
      <c r="AD17" t="b">
        <v>0</v>
      </c>
      <c r="AE17" t="b">
        <v>1</v>
      </c>
      <c r="AF17" t="b">
        <v>0</v>
      </c>
      <c r="AG17" t="s">
        <v>80</v>
      </c>
      <c r="AH17" t="b">
        <v>1</v>
      </c>
      <c r="AI17" t="b">
        <v>0</v>
      </c>
      <c r="AJ17" t="b">
        <v>1</v>
      </c>
      <c r="AK17" t="b">
        <v>0</v>
      </c>
      <c r="AL17" t="s">
        <v>204</v>
      </c>
      <c r="AM17">
        <v>100</v>
      </c>
      <c r="AN17">
        <v>200</v>
      </c>
      <c r="AO17" t="s">
        <v>204</v>
      </c>
      <c r="AP17" t="b">
        <v>1</v>
      </c>
    </row>
    <row r="18" spans="1:42" x14ac:dyDescent="0.25">
      <c r="A18" s="9" t="s">
        <v>106</v>
      </c>
      <c r="B18" t="str" cm="1">
        <f t="array" ref="B18">INDEX(_xlfn.TEXTSPLIT(A18,"/"),5)</f>
        <v>cpython</v>
      </c>
      <c r="C18" t="s">
        <v>107</v>
      </c>
      <c r="D18" t="s">
        <v>108</v>
      </c>
      <c r="E18">
        <v>5</v>
      </c>
      <c r="F18">
        <v>5</v>
      </c>
      <c r="G18" t="b">
        <v>0</v>
      </c>
      <c r="H18" t="b">
        <v>0</v>
      </c>
      <c r="I18" t="b">
        <v>0</v>
      </c>
      <c r="J18">
        <v>3</v>
      </c>
      <c r="K18" t="b">
        <v>1</v>
      </c>
      <c r="L18" t="s">
        <v>49</v>
      </c>
      <c r="M18" t="b">
        <v>0</v>
      </c>
      <c r="N18" t="s">
        <v>109</v>
      </c>
      <c r="O18" t="b">
        <v>0</v>
      </c>
      <c r="P18" t="s">
        <v>396</v>
      </c>
      <c r="Q18" t="b">
        <v>0</v>
      </c>
      <c r="R18" t="s">
        <v>363</v>
      </c>
      <c r="S18" t="b">
        <v>0</v>
      </c>
      <c r="T18" t="b">
        <v>1</v>
      </c>
      <c r="U18" t="b">
        <v>0</v>
      </c>
      <c r="V18" t="b">
        <v>0</v>
      </c>
      <c r="W18" t="b">
        <v>0</v>
      </c>
      <c r="X18">
        <v>11</v>
      </c>
      <c r="Y18" t="b">
        <v>0</v>
      </c>
      <c r="Z18" t="b">
        <v>1</v>
      </c>
      <c r="AA18" t="b">
        <v>0</v>
      </c>
      <c r="AB18" t="b">
        <v>0</v>
      </c>
      <c r="AC18" t="b">
        <v>0</v>
      </c>
      <c r="AD18" t="b">
        <v>0</v>
      </c>
      <c r="AE18" t="b">
        <v>1</v>
      </c>
      <c r="AF18" t="b">
        <v>0</v>
      </c>
      <c r="AG18" t="s">
        <v>80</v>
      </c>
      <c r="AH18" t="b">
        <v>1</v>
      </c>
      <c r="AI18" t="b">
        <v>0</v>
      </c>
      <c r="AJ18" t="b">
        <v>1</v>
      </c>
      <c r="AK18" t="b">
        <v>0</v>
      </c>
      <c r="AL18" t="s">
        <v>204</v>
      </c>
      <c r="AM18">
        <v>100</v>
      </c>
      <c r="AN18">
        <v>200</v>
      </c>
      <c r="AO18" t="s">
        <v>204</v>
      </c>
      <c r="AP18" t="b">
        <v>1</v>
      </c>
    </row>
    <row r="19" spans="1:42" x14ac:dyDescent="0.25">
      <c r="A19" t="s">
        <v>110</v>
      </c>
      <c r="B19" t="str" cm="1">
        <f t="array" ref="B19">INDEX(_xlfn.TEXTSPLIT(A19,"/"),5)</f>
        <v>cpython</v>
      </c>
      <c r="C19" t="s">
        <v>111</v>
      </c>
      <c r="D19" t="s">
        <v>112</v>
      </c>
      <c r="E19">
        <v>8</v>
      </c>
      <c r="F19">
        <v>8</v>
      </c>
      <c r="G19" t="b">
        <v>0</v>
      </c>
      <c r="H19" t="b">
        <v>0</v>
      </c>
      <c r="I19" t="b">
        <v>1</v>
      </c>
      <c r="J19">
        <v>3</v>
      </c>
      <c r="K19" t="b">
        <v>1</v>
      </c>
      <c r="L19" t="s">
        <v>49</v>
      </c>
      <c r="M19" t="b">
        <v>0</v>
      </c>
      <c r="N19" t="s">
        <v>109</v>
      </c>
      <c r="O19" t="b">
        <v>0</v>
      </c>
      <c r="P19" t="s">
        <v>396</v>
      </c>
      <c r="Q19" t="b">
        <v>0</v>
      </c>
      <c r="R19" t="s">
        <v>363</v>
      </c>
      <c r="S19" t="b">
        <v>0</v>
      </c>
      <c r="T19" t="b">
        <v>1</v>
      </c>
      <c r="U19" t="b">
        <v>0</v>
      </c>
      <c r="V19" t="b">
        <v>0</v>
      </c>
      <c r="W19" t="b">
        <v>0</v>
      </c>
      <c r="X19">
        <v>11</v>
      </c>
      <c r="Y19" t="b">
        <v>0</v>
      </c>
      <c r="Z19" t="b">
        <v>1</v>
      </c>
      <c r="AA19" t="b">
        <v>0</v>
      </c>
      <c r="AB19" t="b">
        <v>0</v>
      </c>
      <c r="AC19" t="b">
        <v>0</v>
      </c>
      <c r="AD19" t="b">
        <v>0</v>
      </c>
      <c r="AE19" t="b">
        <v>1</v>
      </c>
      <c r="AF19" t="b">
        <v>0</v>
      </c>
      <c r="AG19" t="s">
        <v>80</v>
      </c>
      <c r="AH19" t="b">
        <v>1</v>
      </c>
      <c r="AI19" t="b">
        <v>0</v>
      </c>
      <c r="AJ19" t="b">
        <v>1</v>
      </c>
      <c r="AK19" t="b">
        <v>0</v>
      </c>
      <c r="AL19" t="s">
        <v>204</v>
      </c>
      <c r="AM19">
        <v>100</v>
      </c>
      <c r="AN19">
        <v>200</v>
      </c>
      <c r="AO19" t="s">
        <v>204</v>
      </c>
      <c r="AP19" t="b">
        <v>1</v>
      </c>
    </row>
    <row r="20" spans="1:42" x14ac:dyDescent="0.25">
      <c r="A20" t="s">
        <v>113</v>
      </c>
      <c r="B20" t="str" cm="1">
        <f t="array" ref="B20">INDEX(_xlfn.TEXTSPLIT(A20,"/"),5)</f>
        <v>cpython</v>
      </c>
      <c r="C20" t="s">
        <v>114</v>
      </c>
      <c r="D20" t="s">
        <v>115</v>
      </c>
      <c r="E20">
        <v>1</v>
      </c>
      <c r="F20">
        <v>1</v>
      </c>
      <c r="G20" t="b">
        <v>0</v>
      </c>
      <c r="H20" t="b">
        <v>0</v>
      </c>
      <c r="I20" t="b">
        <v>0</v>
      </c>
      <c r="J20">
        <v>2</v>
      </c>
      <c r="K20" t="b">
        <v>1</v>
      </c>
      <c r="L20" t="s">
        <v>49</v>
      </c>
      <c r="M20" t="b">
        <v>0</v>
      </c>
      <c r="N20" t="s">
        <v>50</v>
      </c>
      <c r="O20" t="b">
        <v>0</v>
      </c>
      <c r="P20" t="s">
        <v>119</v>
      </c>
      <c r="Q20" t="b">
        <v>0</v>
      </c>
      <c r="R20" t="s">
        <v>363</v>
      </c>
      <c r="S20" t="b">
        <v>0</v>
      </c>
      <c r="T20" t="b">
        <v>1</v>
      </c>
      <c r="U20" t="b">
        <v>0</v>
      </c>
      <c r="V20" t="b">
        <v>0</v>
      </c>
      <c r="W20" t="b">
        <v>0</v>
      </c>
      <c r="X20">
        <v>11</v>
      </c>
      <c r="Y20" t="b">
        <v>0</v>
      </c>
      <c r="Z20" t="b">
        <v>1</v>
      </c>
      <c r="AA20" t="b">
        <v>0</v>
      </c>
      <c r="AB20" t="b">
        <v>0</v>
      </c>
      <c r="AC20" t="b">
        <v>0</v>
      </c>
      <c r="AD20" t="b">
        <v>0</v>
      </c>
      <c r="AE20" t="b">
        <v>1</v>
      </c>
      <c r="AF20" t="b">
        <v>0</v>
      </c>
      <c r="AG20" t="s">
        <v>80</v>
      </c>
      <c r="AH20" t="b">
        <v>1</v>
      </c>
      <c r="AI20" t="b">
        <v>0</v>
      </c>
      <c r="AJ20" t="b">
        <v>1</v>
      </c>
      <c r="AK20" t="b">
        <v>0</v>
      </c>
      <c r="AL20" t="s">
        <v>204</v>
      </c>
      <c r="AM20">
        <v>100</v>
      </c>
      <c r="AN20">
        <v>200</v>
      </c>
      <c r="AO20" t="s">
        <v>204</v>
      </c>
      <c r="AP20" t="b">
        <v>1</v>
      </c>
    </row>
    <row r="21" spans="1:42" x14ac:dyDescent="0.25">
      <c r="A21" t="s">
        <v>116</v>
      </c>
      <c r="B21" t="str" cm="1">
        <f t="array" ref="B21">INDEX(_xlfn.TEXTSPLIT(A21,"/"),5)</f>
        <v>cpython</v>
      </c>
      <c r="C21" t="s">
        <v>117</v>
      </c>
      <c r="D21" t="s">
        <v>118</v>
      </c>
      <c r="E21">
        <v>1</v>
      </c>
      <c r="F21">
        <v>1</v>
      </c>
      <c r="G21" t="b">
        <v>0</v>
      </c>
      <c r="H21" t="b">
        <v>0</v>
      </c>
      <c r="I21" t="b">
        <v>0</v>
      </c>
      <c r="J21">
        <v>1</v>
      </c>
      <c r="K21" t="b">
        <v>1</v>
      </c>
      <c r="L21" t="s">
        <v>49</v>
      </c>
      <c r="M21" t="b">
        <v>0</v>
      </c>
      <c r="N21" t="s">
        <v>50</v>
      </c>
      <c r="O21" t="b">
        <v>0</v>
      </c>
      <c r="P21" t="s">
        <v>119</v>
      </c>
      <c r="Q21" t="b">
        <v>0</v>
      </c>
      <c r="R21" t="s">
        <v>363</v>
      </c>
      <c r="S21" t="b">
        <v>0</v>
      </c>
      <c r="T21" t="b">
        <v>1</v>
      </c>
      <c r="U21" t="b">
        <v>0</v>
      </c>
      <c r="V21" t="b">
        <v>0</v>
      </c>
      <c r="W21" t="b">
        <v>0</v>
      </c>
      <c r="X21">
        <v>11</v>
      </c>
      <c r="Y21" t="b">
        <v>0</v>
      </c>
      <c r="Z21" t="b">
        <v>1</v>
      </c>
      <c r="AA21" t="b">
        <v>0</v>
      </c>
      <c r="AB21" t="b">
        <v>0</v>
      </c>
      <c r="AC21" t="b">
        <v>0</v>
      </c>
      <c r="AD21" t="b">
        <v>0</v>
      </c>
      <c r="AE21" t="b">
        <v>1</v>
      </c>
      <c r="AF21" t="b">
        <v>0</v>
      </c>
      <c r="AG21" t="s">
        <v>80</v>
      </c>
      <c r="AH21" t="b">
        <v>1</v>
      </c>
      <c r="AI21" t="b">
        <v>0</v>
      </c>
      <c r="AJ21" t="b">
        <v>1</v>
      </c>
      <c r="AK21" t="b">
        <v>0</v>
      </c>
      <c r="AL21" t="s">
        <v>204</v>
      </c>
      <c r="AM21">
        <v>100</v>
      </c>
      <c r="AN21">
        <v>200</v>
      </c>
      <c r="AO21" t="s">
        <v>204</v>
      </c>
      <c r="AP21" t="b">
        <v>1</v>
      </c>
    </row>
    <row r="22" spans="1:42" x14ac:dyDescent="0.25">
      <c r="A22" s="9" t="s">
        <v>120</v>
      </c>
      <c r="B22" t="str" cm="1">
        <f t="array" ref="B22">INDEX(_xlfn.TEXTSPLIT(A22,"/"),5)</f>
        <v>cpython</v>
      </c>
      <c r="C22" t="s">
        <v>121</v>
      </c>
      <c r="D22" t="s">
        <v>122</v>
      </c>
      <c r="E22">
        <v>3</v>
      </c>
      <c r="F22">
        <v>3</v>
      </c>
      <c r="G22" t="b">
        <v>0</v>
      </c>
      <c r="H22" t="b">
        <v>1</v>
      </c>
      <c r="I22" t="b">
        <v>1</v>
      </c>
      <c r="J22">
        <v>1</v>
      </c>
      <c r="K22" t="b">
        <v>1</v>
      </c>
      <c r="L22" t="s">
        <v>49</v>
      </c>
      <c r="M22" t="b">
        <v>0</v>
      </c>
      <c r="N22" t="s">
        <v>50</v>
      </c>
      <c r="O22" t="b">
        <v>1</v>
      </c>
      <c r="P22" t="s">
        <v>119</v>
      </c>
      <c r="Q22" t="b">
        <v>0</v>
      </c>
      <c r="R22" t="s">
        <v>367</v>
      </c>
      <c r="S22" t="b">
        <v>0</v>
      </c>
      <c r="T22" t="b">
        <v>1</v>
      </c>
      <c r="U22" t="b">
        <v>0</v>
      </c>
      <c r="V22" t="b">
        <v>0</v>
      </c>
      <c r="W22" t="b">
        <v>0</v>
      </c>
      <c r="X22">
        <v>7</v>
      </c>
      <c r="Y22" t="b">
        <v>0</v>
      </c>
      <c r="Z22" t="b">
        <v>0</v>
      </c>
      <c r="AA22" t="b">
        <v>0</v>
      </c>
      <c r="AB22" t="b">
        <v>0</v>
      </c>
      <c r="AC22" t="b">
        <v>0</v>
      </c>
      <c r="AD22" t="b">
        <v>0</v>
      </c>
      <c r="AE22" t="b">
        <v>1</v>
      </c>
      <c r="AF22" t="b">
        <v>0</v>
      </c>
      <c r="AG22" t="s">
        <v>369</v>
      </c>
      <c r="AH22" t="b">
        <v>0</v>
      </c>
      <c r="AI22" t="b">
        <v>0</v>
      </c>
      <c r="AJ22" t="b">
        <v>1</v>
      </c>
      <c r="AK22" t="b">
        <v>0</v>
      </c>
      <c r="AL22" t="s">
        <v>204</v>
      </c>
      <c r="AM22">
        <v>100</v>
      </c>
      <c r="AN22">
        <v>200</v>
      </c>
      <c r="AO22" t="s">
        <v>204</v>
      </c>
      <c r="AP22" t="b">
        <v>1</v>
      </c>
    </row>
    <row r="23" spans="1:42" x14ac:dyDescent="0.25">
      <c r="A23" s="9" t="s">
        <v>123</v>
      </c>
      <c r="B23" t="str" cm="1">
        <f t="array" ref="B23">INDEX(_xlfn.TEXTSPLIT(A23,"/"),5)</f>
        <v>pandas</v>
      </c>
      <c r="C23" t="s">
        <v>124</v>
      </c>
      <c r="D23" s="10" t="s">
        <v>125</v>
      </c>
      <c r="E23">
        <v>1</v>
      </c>
      <c r="F23">
        <v>1</v>
      </c>
      <c r="G23" t="b">
        <v>0</v>
      </c>
      <c r="H23" t="b">
        <v>0</v>
      </c>
      <c r="I23" t="b">
        <v>0</v>
      </c>
      <c r="J23">
        <v>2</v>
      </c>
      <c r="K23" t="b">
        <v>1</v>
      </c>
      <c r="L23" t="s">
        <v>49</v>
      </c>
      <c r="M23" t="b">
        <v>0</v>
      </c>
      <c r="N23" t="s">
        <v>50</v>
      </c>
      <c r="O23" t="b">
        <v>1</v>
      </c>
      <c r="P23" t="s">
        <v>79</v>
      </c>
      <c r="Q23" t="b">
        <v>0</v>
      </c>
      <c r="R23" t="s">
        <v>346</v>
      </c>
      <c r="S23" t="b">
        <v>1</v>
      </c>
      <c r="T23" t="b">
        <v>1</v>
      </c>
      <c r="U23" t="b">
        <v>0</v>
      </c>
      <c r="V23" t="b">
        <v>0</v>
      </c>
      <c r="W23" t="b">
        <v>0</v>
      </c>
      <c r="X23">
        <v>0</v>
      </c>
      <c r="Y23" t="b">
        <v>0</v>
      </c>
      <c r="Z23" t="b">
        <v>0</v>
      </c>
      <c r="AA23" t="b">
        <v>0</v>
      </c>
      <c r="AB23" t="b">
        <v>0</v>
      </c>
      <c r="AC23" t="b">
        <v>0</v>
      </c>
      <c r="AD23" t="b">
        <v>0</v>
      </c>
      <c r="AE23" t="b">
        <v>1</v>
      </c>
      <c r="AF23" t="b">
        <v>0</v>
      </c>
      <c r="AG23" t="s">
        <v>369</v>
      </c>
      <c r="AH23" t="b">
        <v>0</v>
      </c>
      <c r="AI23" t="b">
        <v>0</v>
      </c>
      <c r="AJ23" t="b">
        <v>0</v>
      </c>
      <c r="AK23" t="b">
        <v>0</v>
      </c>
      <c r="AL23" t="s">
        <v>204</v>
      </c>
      <c r="AM23">
        <v>100</v>
      </c>
      <c r="AN23">
        <v>200</v>
      </c>
      <c r="AO23" t="s">
        <v>204</v>
      </c>
      <c r="AP23" t="b">
        <v>0</v>
      </c>
    </row>
    <row r="24" spans="1:42" x14ac:dyDescent="0.25">
      <c r="A24" s="9" t="s">
        <v>126</v>
      </c>
      <c r="B24" t="str" cm="1">
        <f t="array" ref="B24">INDEX(_xlfn.TEXTSPLIT(A24,"/"),5)</f>
        <v>pandas</v>
      </c>
      <c r="C24" t="s">
        <v>127</v>
      </c>
      <c r="D24" t="s">
        <v>153</v>
      </c>
      <c r="E24">
        <v>1</v>
      </c>
      <c r="F24">
        <v>1</v>
      </c>
      <c r="G24" t="b">
        <v>0</v>
      </c>
      <c r="H24" t="b">
        <v>0</v>
      </c>
      <c r="I24" t="b">
        <v>0</v>
      </c>
      <c r="J24">
        <v>1</v>
      </c>
      <c r="K24" t="b">
        <v>1</v>
      </c>
      <c r="L24" t="s">
        <v>49</v>
      </c>
      <c r="M24" t="b">
        <v>0</v>
      </c>
      <c r="N24" t="s">
        <v>50</v>
      </c>
      <c r="O24" t="b">
        <v>0</v>
      </c>
      <c r="P24" t="s">
        <v>119</v>
      </c>
      <c r="Q24" t="b">
        <v>0</v>
      </c>
      <c r="R24" t="s">
        <v>366</v>
      </c>
      <c r="S24" t="b">
        <v>1</v>
      </c>
      <c r="T24" t="b">
        <v>1</v>
      </c>
      <c r="U24" t="b">
        <v>0</v>
      </c>
      <c r="V24" t="b">
        <v>0</v>
      </c>
      <c r="W24" t="b">
        <v>0</v>
      </c>
      <c r="X24">
        <v>0</v>
      </c>
      <c r="Y24" t="b">
        <v>0</v>
      </c>
      <c r="Z24" t="b">
        <v>0</v>
      </c>
      <c r="AA24" t="b">
        <v>0</v>
      </c>
      <c r="AB24" t="b">
        <v>0</v>
      </c>
      <c r="AC24" t="b">
        <v>0</v>
      </c>
      <c r="AD24" t="b">
        <v>0</v>
      </c>
      <c r="AE24" t="b">
        <v>0</v>
      </c>
      <c r="AF24" t="b">
        <v>0</v>
      </c>
      <c r="AG24" t="s">
        <v>154</v>
      </c>
      <c r="AH24" t="b">
        <v>0</v>
      </c>
      <c r="AI24" t="b">
        <v>0</v>
      </c>
      <c r="AJ24" t="b">
        <v>0</v>
      </c>
      <c r="AK24" t="b">
        <v>0</v>
      </c>
      <c r="AL24" t="s">
        <v>204</v>
      </c>
      <c r="AM24">
        <v>100</v>
      </c>
      <c r="AN24">
        <v>200</v>
      </c>
      <c r="AO24" t="s">
        <v>204</v>
      </c>
      <c r="AP24" t="b">
        <v>0</v>
      </c>
    </row>
    <row r="25" spans="1:42" x14ac:dyDescent="0.25">
      <c r="A25" s="9" t="s">
        <v>128</v>
      </c>
      <c r="B25" t="str" cm="1">
        <f t="array" ref="B25">INDEX(_xlfn.TEXTSPLIT(A25,"/"),5)</f>
        <v>pandas</v>
      </c>
      <c r="C25" t="s">
        <v>129</v>
      </c>
      <c r="D25" t="s">
        <v>155</v>
      </c>
      <c r="E25">
        <v>4</v>
      </c>
      <c r="F25">
        <v>4</v>
      </c>
      <c r="G25" t="b">
        <v>0</v>
      </c>
      <c r="H25" t="b">
        <v>1</v>
      </c>
      <c r="I25" t="b">
        <v>1</v>
      </c>
      <c r="J25">
        <v>2</v>
      </c>
      <c r="K25" t="b">
        <v>1</v>
      </c>
      <c r="L25" t="s">
        <v>49</v>
      </c>
      <c r="M25" t="b">
        <v>0</v>
      </c>
      <c r="N25" t="s">
        <v>50</v>
      </c>
      <c r="O25" t="b">
        <v>0</v>
      </c>
      <c r="P25" t="s">
        <v>404</v>
      </c>
      <c r="Q25" t="b">
        <v>1</v>
      </c>
      <c r="R25" t="s">
        <v>157</v>
      </c>
      <c r="S25" t="b">
        <v>1</v>
      </c>
      <c r="T25" t="b">
        <v>0</v>
      </c>
      <c r="U25" t="b">
        <v>0</v>
      </c>
      <c r="V25" t="b">
        <v>0</v>
      </c>
      <c r="W25" t="b">
        <v>0</v>
      </c>
      <c r="X25">
        <v>0</v>
      </c>
      <c r="Y25" t="b">
        <v>0</v>
      </c>
      <c r="Z25" t="b">
        <v>0</v>
      </c>
      <c r="AA25" t="b">
        <v>0</v>
      </c>
      <c r="AB25" t="b">
        <v>0</v>
      </c>
      <c r="AC25" t="b">
        <v>0</v>
      </c>
      <c r="AD25" t="b">
        <v>0</v>
      </c>
      <c r="AE25" t="b">
        <v>1</v>
      </c>
      <c r="AF25" t="b">
        <v>0</v>
      </c>
      <c r="AG25" t="s">
        <v>369</v>
      </c>
      <c r="AH25" t="b">
        <v>0</v>
      </c>
      <c r="AI25" t="b">
        <v>0</v>
      </c>
      <c r="AJ25" t="b">
        <v>0</v>
      </c>
      <c r="AK25" t="b">
        <v>0</v>
      </c>
      <c r="AL25" t="s">
        <v>204</v>
      </c>
      <c r="AM25">
        <v>100</v>
      </c>
      <c r="AN25">
        <v>200</v>
      </c>
      <c r="AO25" t="s">
        <v>204</v>
      </c>
      <c r="AP25" t="b">
        <v>0</v>
      </c>
    </row>
    <row r="26" spans="1:42" x14ac:dyDescent="0.25">
      <c r="A26" s="9" t="s">
        <v>130</v>
      </c>
      <c r="B26" t="str" cm="1">
        <f t="array" ref="B26">INDEX(_xlfn.TEXTSPLIT(A26,"/"),5)</f>
        <v>pandas</v>
      </c>
      <c r="C26" t="s">
        <v>131</v>
      </c>
      <c r="D26" t="s">
        <v>159</v>
      </c>
      <c r="E26">
        <v>1</v>
      </c>
      <c r="F26">
        <v>1</v>
      </c>
      <c r="G26" t="b">
        <v>0</v>
      </c>
      <c r="H26" t="b">
        <v>0</v>
      </c>
      <c r="I26" t="b">
        <v>0</v>
      </c>
      <c r="J26">
        <v>1</v>
      </c>
      <c r="K26" t="b">
        <v>1</v>
      </c>
      <c r="L26" t="s">
        <v>49</v>
      </c>
      <c r="M26" t="b">
        <v>1</v>
      </c>
      <c r="N26" t="s">
        <v>50</v>
      </c>
      <c r="O26" t="b">
        <v>0</v>
      </c>
      <c r="P26" t="s">
        <v>65</v>
      </c>
      <c r="Q26" t="b">
        <v>1</v>
      </c>
      <c r="R26" t="s">
        <v>158</v>
      </c>
      <c r="S26" t="b">
        <v>1</v>
      </c>
      <c r="T26" t="b">
        <v>0</v>
      </c>
      <c r="U26" t="b">
        <v>0</v>
      </c>
      <c r="V26" t="b">
        <v>0</v>
      </c>
      <c r="W26" t="b">
        <v>0</v>
      </c>
      <c r="X26">
        <v>3</v>
      </c>
      <c r="Y26" t="b">
        <v>1</v>
      </c>
      <c r="Z26" t="b">
        <v>0</v>
      </c>
      <c r="AA26" t="b">
        <v>0</v>
      </c>
      <c r="AB26" t="b">
        <v>0</v>
      </c>
      <c r="AC26" t="b">
        <v>0</v>
      </c>
      <c r="AD26" t="b">
        <v>0</v>
      </c>
      <c r="AE26" t="b">
        <v>1</v>
      </c>
      <c r="AF26" t="b">
        <v>0</v>
      </c>
      <c r="AG26" t="s">
        <v>369</v>
      </c>
      <c r="AH26" t="b">
        <v>0</v>
      </c>
      <c r="AI26" t="b">
        <v>0</v>
      </c>
      <c r="AJ26" t="b">
        <v>0</v>
      </c>
      <c r="AK26" t="b">
        <v>1</v>
      </c>
      <c r="AL26" t="s">
        <v>204</v>
      </c>
      <c r="AM26">
        <v>100</v>
      </c>
      <c r="AN26">
        <v>200</v>
      </c>
      <c r="AO26" t="s">
        <v>204</v>
      </c>
      <c r="AP26" t="b">
        <v>1</v>
      </c>
    </row>
    <row r="27" spans="1:42" x14ac:dyDescent="0.25">
      <c r="A27" s="9" t="s">
        <v>132</v>
      </c>
      <c r="B27" t="str" cm="1">
        <f t="array" ref="B27">INDEX(_xlfn.TEXTSPLIT(A27,"/"),5)</f>
        <v>pandas</v>
      </c>
      <c r="C27" t="s">
        <v>133</v>
      </c>
      <c r="D27" t="s">
        <v>160</v>
      </c>
      <c r="E27">
        <v>1</v>
      </c>
      <c r="F27">
        <v>1</v>
      </c>
      <c r="G27" t="b">
        <v>0</v>
      </c>
      <c r="H27" t="b">
        <v>0</v>
      </c>
      <c r="I27" t="b">
        <v>0</v>
      </c>
      <c r="J27">
        <v>1</v>
      </c>
      <c r="K27" t="b">
        <v>1</v>
      </c>
      <c r="L27" t="s">
        <v>49</v>
      </c>
      <c r="M27" t="b">
        <v>1</v>
      </c>
      <c r="N27" t="s">
        <v>50</v>
      </c>
      <c r="O27" t="b">
        <v>0</v>
      </c>
      <c r="P27" t="s">
        <v>65</v>
      </c>
      <c r="Q27" t="b">
        <v>0</v>
      </c>
      <c r="R27" t="s">
        <v>161</v>
      </c>
      <c r="S27" t="b">
        <v>1</v>
      </c>
      <c r="T27" t="b">
        <v>0</v>
      </c>
      <c r="U27" t="b">
        <v>0</v>
      </c>
      <c r="V27" t="b">
        <v>0</v>
      </c>
      <c r="W27" t="b">
        <v>0</v>
      </c>
      <c r="X27">
        <v>0</v>
      </c>
      <c r="Y27" t="b">
        <v>1</v>
      </c>
      <c r="Z27" t="b">
        <v>0</v>
      </c>
      <c r="AA27" t="b">
        <v>0</v>
      </c>
      <c r="AB27" t="b">
        <v>0</v>
      </c>
      <c r="AC27" t="b">
        <v>0</v>
      </c>
      <c r="AD27" t="b">
        <v>0</v>
      </c>
      <c r="AE27" t="b">
        <v>1</v>
      </c>
      <c r="AF27" t="b">
        <v>0</v>
      </c>
      <c r="AG27" t="s">
        <v>369</v>
      </c>
      <c r="AH27" t="b">
        <v>0</v>
      </c>
      <c r="AI27" t="b">
        <v>0</v>
      </c>
      <c r="AJ27" t="b">
        <v>0</v>
      </c>
      <c r="AK27" t="b">
        <v>1</v>
      </c>
      <c r="AL27" t="s">
        <v>204</v>
      </c>
      <c r="AM27">
        <v>100</v>
      </c>
      <c r="AN27">
        <v>200</v>
      </c>
      <c r="AO27" t="s">
        <v>204</v>
      </c>
      <c r="AP27" t="b">
        <v>1</v>
      </c>
    </row>
    <row r="28" spans="1:42" x14ac:dyDescent="0.25">
      <c r="A28" s="9" t="s">
        <v>134</v>
      </c>
      <c r="B28" t="str" cm="1">
        <f t="array" ref="B28">INDEX(_xlfn.TEXTSPLIT(A28,"/"),5)</f>
        <v>pandas</v>
      </c>
      <c r="C28" t="s">
        <v>135</v>
      </c>
      <c r="D28" t="s">
        <v>162</v>
      </c>
      <c r="E28">
        <v>21</v>
      </c>
      <c r="F28">
        <v>33</v>
      </c>
      <c r="G28" t="b">
        <v>0</v>
      </c>
      <c r="H28" t="b">
        <v>0</v>
      </c>
      <c r="I28" t="b">
        <v>1</v>
      </c>
      <c r="J28">
        <v>7</v>
      </c>
      <c r="K28" t="b">
        <v>1</v>
      </c>
      <c r="L28" t="s">
        <v>49</v>
      </c>
      <c r="M28" t="b">
        <v>1</v>
      </c>
      <c r="N28" t="s">
        <v>50</v>
      </c>
      <c r="O28" t="b">
        <v>0</v>
      </c>
      <c r="P28" t="s">
        <v>163</v>
      </c>
      <c r="Q28" t="b">
        <v>0</v>
      </c>
      <c r="R28" t="s">
        <v>164</v>
      </c>
      <c r="S28" t="b">
        <v>1</v>
      </c>
      <c r="T28" t="b">
        <v>0</v>
      </c>
      <c r="U28" t="b">
        <v>0</v>
      </c>
      <c r="V28" t="b">
        <v>0</v>
      </c>
      <c r="W28" t="b">
        <v>0</v>
      </c>
      <c r="X28">
        <v>0</v>
      </c>
      <c r="Y28" t="b">
        <v>1</v>
      </c>
      <c r="Z28" t="b">
        <v>0</v>
      </c>
      <c r="AA28" t="b">
        <v>0</v>
      </c>
      <c r="AB28" t="b">
        <v>1</v>
      </c>
      <c r="AC28" t="b">
        <v>0</v>
      </c>
      <c r="AD28" t="b">
        <v>0</v>
      </c>
      <c r="AE28" t="b">
        <v>0</v>
      </c>
      <c r="AF28" t="b">
        <v>0</v>
      </c>
      <c r="AG28" t="s">
        <v>165</v>
      </c>
      <c r="AH28" t="b">
        <v>1</v>
      </c>
      <c r="AI28" t="b">
        <v>0</v>
      </c>
      <c r="AJ28" t="b">
        <v>0</v>
      </c>
      <c r="AK28" t="b">
        <v>0</v>
      </c>
      <c r="AL28" t="s">
        <v>204</v>
      </c>
      <c r="AM28">
        <v>100</v>
      </c>
      <c r="AN28">
        <v>200</v>
      </c>
      <c r="AO28" t="s">
        <v>279</v>
      </c>
      <c r="AP28" t="b">
        <v>1</v>
      </c>
    </row>
    <row r="29" spans="1:42" x14ac:dyDescent="0.25">
      <c r="A29" s="9" t="s">
        <v>136</v>
      </c>
      <c r="B29" t="str" cm="1">
        <f t="array" ref="B29">INDEX(_xlfn.TEXTSPLIT(A29,"/"),5)</f>
        <v>pandas</v>
      </c>
      <c r="C29" t="s">
        <v>137</v>
      </c>
      <c r="D29" t="s">
        <v>168</v>
      </c>
      <c r="E29">
        <v>1</v>
      </c>
      <c r="F29">
        <v>1</v>
      </c>
      <c r="G29" t="b">
        <v>0</v>
      </c>
      <c r="H29" t="b">
        <v>0</v>
      </c>
      <c r="I29" t="b">
        <v>0</v>
      </c>
      <c r="J29">
        <v>1</v>
      </c>
      <c r="K29" t="b">
        <v>1</v>
      </c>
      <c r="L29" t="s">
        <v>49</v>
      </c>
      <c r="M29" t="b">
        <v>0</v>
      </c>
      <c r="N29" t="s">
        <v>50</v>
      </c>
      <c r="O29" t="b">
        <v>0</v>
      </c>
      <c r="P29" t="s">
        <v>407</v>
      </c>
      <c r="Q29" t="b">
        <v>0</v>
      </c>
      <c r="R29" t="s">
        <v>164</v>
      </c>
      <c r="S29" t="b">
        <v>1</v>
      </c>
      <c r="T29" t="b">
        <v>0</v>
      </c>
      <c r="U29" t="b">
        <v>0</v>
      </c>
      <c r="V29" t="b">
        <v>0</v>
      </c>
      <c r="W29" t="b">
        <v>0</v>
      </c>
      <c r="X29">
        <v>0</v>
      </c>
      <c r="Y29" t="b">
        <v>0</v>
      </c>
      <c r="Z29" t="b">
        <v>1</v>
      </c>
      <c r="AA29" t="b">
        <v>0</v>
      </c>
      <c r="AB29" t="b">
        <v>0</v>
      </c>
      <c r="AC29" t="b">
        <v>0</v>
      </c>
      <c r="AD29" t="b">
        <v>0</v>
      </c>
      <c r="AE29" t="b">
        <v>0</v>
      </c>
      <c r="AF29" t="b">
        <v>0</v>
      </c>
      <c r="AG29" t="s">
        <v>165</v>
      </c>
      <c r="AH29" t="b">
        <v>1</v>
      </c>
      <c r="AI29" t="b">
        <v>0</v>
      </c>
      <c r="AJ29" t="b">
        <v>0</v>
      </c>
      <c r="AK29" t="b">
        <v>0</v>
      </c>
      <c r="AL29" t="s">
        <v>273</v>
      </c>
      <c r="AM29">
        <v>100</v>
      </c>
      <c r="AN29">
        <v>200</v>
      </c>
      <c r="AO29" t="s">
        <v>279</v>
      </c>
      <c r="AP29" t="b">
        <v>0</v>
      </c>
    </row>
    <row r="30" spans="1:42" x14ac:dyDescent="0.25">
      <c r="A30" s="9" t="s">
        <v>138</v>
      </c>
      <c r="B30" t="str" cm="1">
        <f t="array" ref="B30">INDEX(_xlfn.TEXTSPLIT(A30,"/"),5)</f>
        <v>pandas</v>
      </c>
      <c r="C30" t="s">
        <v>135</v>
      </c>
      <c r="D30" t="s">
        <v>166</v>
      </c>
      <c r="E30">
        <v>21</v>
      </c>
      <c r="F30">
        <v>33</v>
      </c>
      <c r="G30" t="b">
        <v>0</v>
      </c>
      <c r="H30" t="b">
        <v>0</v>
      </c>
      <c r="I30" t="b">
        <v>1</v>
      </c>
      <c r="J30">
        <v>7</v>
      </c>
      <c r="K30" t="b">
        <v>1</v>
      </c>
      <c r="L30" t="s">
        <v>49</v>
      </c>
      <c r="M30" t="b">
        <v>1</v>
      </c>
      <c r="N30" t="s">
        <v>50</v>
      </c>
      <c r="O30" t="b">
        <v>0</v>
      </c>
      <c r="P30" t="s">
        <v>418</v>
      </c>
      <c r="Q30" t="b">
        <v>0</v>
      </c>
      <c r="R30" t="s">
        <v>164</v>
      </c>
      <c r="S30" t="b">
        <v>1</v>
      </c>
      <c r="T30" t="b">
        <v>0</v>
      </c>
      <c r="U30" t="b">
        <v>0</v>
      </c>
      <c r="V30" t="b">
        <v>0</v>
      </c>
      <c r="W30" t="b">
        <v>0</v>
      </c>
      <c r="X30">
        <v>0</v>
      </c>
      <c r="Y30" t="b">
        <v>1</v>
      </c>
      <c r="Z30" t="b">
        <v>0</v>
      </c>
      <c r="AA30" t="b">
        <v>0</v>
      </c>
      <c r="AB30" t="b">
        <v>1</v>
      </c>
      <c r="AC30" t="b">
        <v>0</v>
      </c>
      <c r="AD30" t="b">
        <v>0</v>
      </c>
      <c r="AE30" t="b">
        <v>0</v>
      </c>
      <c r="AF30" t="b">
        <v>0</v>
      </c>
      <c r="AG30" t="s">
        <v>369</v>
      </c>
      <c r="AH30" t="b">
        <v>0</v>
      </c>
      <c r="AI30" t="b">
        <v>0</v>
      </c>
      <c r="AJ30" t="b">
        <v>0</v>
      </c>
      <c r="AK30" t="b">
        <v>0</v>
      </c>
      <c r="AL30" t="s">
        <v>204</v>
      </c>
      <c r="AM30">
        <v>100</v>
      </c>
      <c r="AN30">
        <v>200</v>
      </c>
      <c r="AO30" t="s">
        <v>204</v>
      </c>
      <c r="AP30" t="b">
        <v>1</v>
      </c>
    </row>
    <row r="31" spans="1:42" x14ac:dyDescent="0.25">
      <c r="A31" s="9" t="s">
        <v>139</v>
      </c>
      <c r="B31" t="str" cm="1">
        <f t="array" ref="B31">INDEX(_xlfn.TEXTSPLIT(A31,"/"),5)</f>
        <v>pandas</v>
      </c>
      <c r="C31" t="s">
        <v>140</v>
      </c>
      <c r="D31" t="s">
        <v>169</v>
      </c>
      <c r="E31">
        <v>1</v>
      </c>
      <c r="F31">
        <v>1</v>
      </c>
      <c r="G31" t="b">
        <v>0</v>
      </c>
      <c r="H31" t="b">
        <v>0</v>
      </c>
      <c r="I31" t="b">
        <v>0</v>
      </c>
      <c r="J31">
        <v>1</v>
      </c>
      <c r="K31" t="b">
        <v>1</v>
      </c>
      <c r="L31" t="s">
        <v>49</v>
      </c>
      <c r="M31" t="b">
        <v>0</v>
      </c>
      <c r="N31" t="s">
        <v>50</v>
      </c>
      <c r="O31" t="b">
        <v>0</v>
      </c>
      <c r="P31" s="11" t="s">
        <v>156</v>
      </c>
      <c r="Q31" t="b">
        <v>0</v>
      </c>
      <c r="R31" t="s">
        <v>170</v>
      </c>
      <c r="S31" t="b">
        <v>0</v>
      </c>
      <c r="T31" t="b">
        <v>1</v>
      </c>
      <c r="U31" t="b">
        <v>0</v>
      </c>
      <c r="V31" t="b">
        <v>0</v>
      </c>
      <c r="W31" t="b">
        <v>0</v>
      </c>
      <c r="X31">
        <v>0</v>
      </c>
      <c r="Y31" t="b">
        <v>0</v>
      </c>
      <c r="Z31" t="b">
        <v>0</v>
      </c>
      <c r="AA31" t="b">
        <v>0</v>
      </c>
      <c r="AB31" t="b">
        <v>0</v>
      </c>
      <c r="AC31" t="b">
        <v>0</v>
      </c>
      <c r="AD31" t="b">
        <v>0</v>
      </c>
      <c r="AE31" t="b">
        <v>0</v>
      </c>
      <c r="AF31" t="b">
        <v>0</v>
      </c>
      <c r="AG31" t="s">
        <v>369</v>
      </c>
      <c r="AH31" t="b">
        <v>0</v>
      </c>
      <c r="AI31" t="b">
        <v>0</v>
      </c>
      <c r="AJ31" t="b">
        <v>0</v>
      </c>
      <c r="AK31" t="b">
        <v>0</v>
      </c>
      <c r="AL31" t="s">
        <v>204</v>
      </c>
      <c r="AM31">
        <v>100</v>
      </c>
      <c r="AN31">
        <v>200</v>
      </c>
      <c r="AO31" t="s">
        <v>204</v>
      </c>
      <c r="AP31" t="b">
        <v>0</v>
      </c>
    </row>
    <row r="32" spans="1:42" x14ac:dyDescent="0.25">
      <c r="A32" s="9" t="s">
        <v>141</v>
      </c>
      <c r="B32" t="str" cm="1">
        <f t="array" ref="B32">INDEX(_xlfn.TEXTSPLIT(A32,"/"),5)</f>
        <v>pandas</v>
      </c>
      <c r="C32" t="s">
        <v>142</v>
      </c>
      <c r="D32" t="s">
        <v>172</v>
      </c>
      <c r="E32">
        <v>1</v>
      </c>
      <c r="F32">
        <v>1</v>
      </c>
      <c r="G32" t="b">
        <v>0</v>
      </c>
      <c r="H32" t="b">
        <v>0</v>
      </c>
      <c r="I32" t="b">
        <v>0</v>
      </c>
      <c r="J32">
        <v>1</v>
      </c>
      <c r="K32" t="b">
        <v>1</v>
      </c>
      <c r="L32" t="s">
        <v>49</v>
      </c>
      <c r="M32" t="b">
        <v>0</v>
      </c>
      <c r="N32" t="s">
        <v>50</v>
      </c>
      <c r="O32" t="b">
        <v>0</v>
      </c>
      <c r="P32" t="s">
        <v>65</v>
      </c>
      <c r="Q32" t="b">
        <v>1</v>
      </c>
      <c r="R32" t="s">
        <v>365</v>
      </c>
      <c r="S32" t="b">
        <v>1</v>
      </c>
      <c r="T32" t="b">
        <v>1</v>
      </c>
      <c r="U32" t="b">
        <v>1</v>
      </c>
      <c r="V32" t="b">
        <v>0</v>
      </c>
      <c r="W32" t="b">
        <v>0</v>
      </c>
      <c r="X32">
        <v>0</v>
      </c>
      <c r="Y32" t="b">
        <v>0</v>
      </c>
      <c r="Z32" t="b">
        <v>1</v>
      </c>
      <c r="AA32" t="b">
        <v>0</v>
      </c>
      <c r="AB32" t="b">
        <v>0</v>
      </c>
      <c r="AC32" t="b">
        <v>0</v>
      </c>
      <c r="AD32" t="b">
        <v>0</v>
      </c>
      <c r="AE32" t="b">
        <v>0</v>
      </c>
      <c r="AF32" t="b">
        <v>0</v>
      </c>
      <c r="AG32" t="s">
        <v>154</v>
      </c>
      <c r="AH32" t="b">
        <v>1</v>
      </c>
      <c r="AI32" t="b">
        <v>0</v>
      </c>
      <c r="AJ32" t="b">
        <v>0</v>
      </c>
      <c r="AK32" t="b">
        <v>1</v>
      </c>
      <c r="AL32" t="s">
        <v>204</v>
      </c>
      <c r="AM32">
        <v>100</v>
      </c>
      <c r="AN32">
        <v>200</v>
      </c>
      <c r="AO32" t="s">
        <v>204</v>
      </c>
      <c r="AP32" t="b">
        <v>0</v>
      </c>
    </row>
    <row r="33" spans="1:42" x14ac:dyDescent="0.25">
      <c r="A33" s="9" t="s">
        <v>143</v>
      </c>
      <c r="B33" t="str" cm="1">
        <f t="array" ref="B33">INDEX(_xlfn.TEXTSPLIT(A33,"/"),5)</f>
        <v>pandas</v>
      </c>
      <c r="C33" t="s">
        <v>144</v>
      </c>
      <c r="D33" t="s">
        <v>173</v>
      </c>
      <c r="E33">
        <v>2</v>
      </c>
      <c r="F33">
        <v>2</v>
      </c>
      <c r="G33" t="b">
        <v>0</v>
      </c>
      <c r="H33" t="b">
        <v>0</v>
      </c>
      <c r="I33" t="b">
        <v>0</v>
      </c>
      <c r="J33">
        <v>1</v>
      </c>
      <c r="K33" t="b">
        <v>1</v>
      </c>
      <c r="L33" t="s">
        <v>49</v>
      </c>
      <c r="M33" t="b">
        <v>0</v>
      </c>
      <c r="N33" t="s">
        <v>50</v>
      </c>
      <c r="O33" t="b">
        <v>0</v>
      </c>
      <c r="P33" t="s">
        <v>409</v>
      </c>
      <c r="Q33" t="b">
        <v>1</v>
      </c>
      <c r="R33" t="s">
        <v>174</v>
      </c>
      <c r="S33" t="b">
        <v>0</v>
      </c>
      <c r="T33" t="b">
        <v>1</v>
      </c>
      <c r="U33" t="b">
        <v>1</v>
      </c>
      <c r="V33" t="b">
        <v>0</v>
      </c>
      <c r="W33" t="b">
        <v>0</v>
      </c>
      <c r="X33">
        <v>0</v>
      </c>
      <c r="Y33" t="b">
        <v>0</v>
      </c>
      <c r="Z33" t="b">
        <v>1</v>
      </c>
      <c r="AA33" t="b">
        <v>0</v>
      </c>
      <c r="AB33" t="b">
        <v>0</v>
      </c>
      <c r="AC33" t="b">
        <v>0</v>
      </c>
      <c r="AD33" t="b">
        <v>0</v>
      </c>
      <c r="AE33" t="b">
        <v>0</v>
      </c>
      <c r="AF33" t="b">
        <v>0</v>
      </c>
      <c r="AG33" t="s">
        <v>369</v>
      </c>
      <c r="AH33" t="b">
        <v>0</v>
      </c>
      <c r="AI33" t="b">
        <v>0</v>
      </c>
      <c r="AJ33" t="b">
        <v>0</v>
      </c>
      <c r="AK33" t="b">
        <v>1</v>
      </c>
      <c r="AL33" t="s">
        <v>204</v>
      </c>
      <c r="AM33">
        <v>100</v>
      </c>
      <c r="AN33">
        <v>200</v>
      </c>
      <c r="AO33" t="s">
        <v>204</v>
      </c>
      <c r="AP33" t="b">
        <v>0</v>
      </c>
    </row>
    <row r="34" spans="1:42" x14ac:dyDescent="0.25">
      <c r="A34" s="9" t="s">
        <v>145</v>
      </c>
      <c r="B34" t="str" cm="1">
        <f t="array" ref="B34">INDEX(_xlfn.TEXTSPLIT(A34,"/"),5)</f>
        <v>pandas</v>
      </c>
      <c r="C34" t="s">
        <v>146</v>
      </c>
      <c r="D34" t="s">
        <v>175</v>
      </c>
      <c r="E34">
        <v>2</v>
      </c>
      <c r="F34">
        <v>2</v>
      </c>
      <c r="G34" t="b">
        <v>0</v>
      </c>
      <c r="H34" t="b">
        <v>1</v>
      </c>
      <c r="I34" t="b">
        <v>1</v>
      </c>
      <c r="J34">
        <v>4</v>
      </c>
      <c r="K34" t="b">
        <v>1</v>
      </c>
      <c r="L34" t="s">
        <v>49</v>
      </c>
      <c r="M34" t="b">
        <v>0</v>
      </c>
      <c r="N34" t="s">
        <v>50</v>
      </c>
      <c r="O34" t="b">
        <v>0</v>
      </c>
      <c r="P34" t="s">
        <v>176</v>
      </c>
      <c r="Q34" t="b">
        <v>1</v>
      </c>
      <c r="R34" t="s">
        <v>158</v>
      </c>
      <c r="S34" t="b">
        <v>1</v>
      </c>
      <c r="T34" t="b">
        <v>0</v>
      </c>
      <c r="U34" t="b">
        <v>0</v>
      </c>
      <c r="V34" t="b">
        <v>0</v>
      </c>
      <c r="W34" t="b">
        <v>0</v>
      </c>
      <c r="X34">
        <v>3</v>
      </c>
      <c r="Y34" t="b">
        <v>1</v>
      </c>
      <c r="Z34" t="b">
        <v>0</v>
      </c>
      <c r="AA34" t="b">
        <v>0</v>
      </c>
      <c r="AB34" t="b">
        <v>0</v>
      </c>
      <c r="AC34" t="b">
        <v>0</v>
      </c>
      <c r="AD34" t="b">
        <v>0</v>
      </c>
      <c r="AE34" t="b">
        <v>0</v>
      </c>
      <c r="AF34" t="b">
        <v>0</v>
      </c>
      <c r="AG34" t="s">
        <v>369</v>
      </c>
      <c r="AH34" t="b">
        <v>0</v>
      </c>
      <c r="AI34" t="b">
        <v>0</v>
      </c>
      <c r="AJ34" t="b">
        <v>0</v>
      </c>
      <c r="AK34" t="b">
        <v>1</v>
      </c>
      <c r="AL34" t="s">
        <v>204</v>
      </c>
      <c r="AM34">
        <v>100</v>
      </c>
      <c r="AN34">
        <v>200</v>
      </c>
      <c r="AO34" t="s">
        <v>204</v>
      </c>
      <c r="AP34" t="b">
        <v>0</v>
      </c>
    </row>
    <row r="35" spans="1:42" x14ac:dyDescent="0.25">
      <c r="A35" s="9" t="s">
        <v>147</v>
      </c>
      <c r="B35" t="str" cm="1">
        <f t="array" ref="B35">INDEX(_xlfn.TEXTSPLIT(A35,"/"),5)</f>
        <v>pandas</v>
      </c>
      <c r="C35" t="s">
        <v>148</v>
      </c>
      <c r="D35" t="s">
        <v>178</v>
      </c>
      <c r="E35">
        <v>3</v>
      </c>
      <c r="F35">
        <v>4</v>
      </c>
      <c r="G35" t="b">
        <v>0</v>
      </c>
      <c r="H35" t="b">
        <v>0</v>
      </c>
      <c r="I35" t="b">
        <v>1</v>
      </c>
      <c r="J35">
        <v>5</v>
      </c>
      <c r="K35" t="b">
        <v>1</v>
      </c>
      <c r="L35" t="s">
        <v>49</v>
      </c>
      <c r="M35" t="b">
        <v>0</v>
      </c>
      <c r="N35" t="s">
        <v>50</v>
      </c>
      <c r="O35" t="b">
        <v>0</v>
      </c>
      <c r="P35" t="s">
        <v>407</v>
      </c>
      <c r="Q35" t="b">
        <v>1</v>
      </c>
      <c r="R35" t="s">
        <v>158</v>
      </c>
      <c r="S35" t="b">
        <v>1</v>
      </c>
      <c r="T35" t="b">
        <v>0</v>
      </c>
      <c r="U35" t="b">
        <v>0</v>
      </c>
      <c r="V35" t="b">
        <v>0</v>
      </c>
      <c r="W35" t="b">
        <v>0</v>
      </c>
      <c r="X35">
        <v>1</v>
      </c>
      <c r="Y35" t="b">
        <v>1</v>
      </c>
      <c r="Z35" t="b">
        <v>0</v>
      </c>
      <c r="AA35" t="b">
        <v>0</v>
      </c>
      <c r="AB35" t="b">
        <v>0</v>
      </c>
      <c r="AC35" t="b">
        <v>0</v>
      </c>
      <c r="AD35" t="b">
        <v>0</v>
      </c>
      <c r="AE35" t="b">
        <v>0</v>
      </c>
      <c r="AF35" t="b">
        <v>0</v>
      </c>
      <c r="AG35" t="s">
        <v>179</v>
      </c>
      <c r="AH35" t="b">
        <v>0</v>
      </c>
      <c r="AI35" t="b">
        <v>0</v>
      </c>
      <c r="AJ35" t="b">
        <v>0</v>
      </c>
      <c r="AK35" t="b">
        <v>1</v>
      </c>
      <c r="AL35" t="s">
        <v>204</v>
      </c>
      <c r="AM35">
        <v>100</v>
      </c>
      <c r="AN35">
        <v>200</v>
      </c>
      <c r="AO35" t="s">
        <v>204</v>
      </c>
      <c r="AP35" t="b">
        <v>0</v>
      </c>
    </row>
    <row r="36" spans="1:42" x14ac:dyDescent="0.25">
      <c r="A36" s="9" t="s">
        <v>149</v>
      </c>
      <c r="B36" t="str" cm="1">
        <f t="array" ref="B36">INDEX(_xlfn.TEXTSPLIT(A36,"/"),5)</f>
        <v>pandas</v>
      </c>
      <c r="C36" t="s">
        <v>150</v>
      </c>
      <c r="D36" t="s">
        <v>181</v>
      </c>
      <c r="E36">
        <v>1</v>
      </c>
      <c r="F36">
        <v>1</v>
      </c>
      <c r="G36" t="b">
        <v>0</v>
      </c>
      <c r="H36" t="b">
        <v>0</v>
      </c>
      <c r="I36" t="b">
        <v>0</v>
      </c>
      <c r="J36">
        <v>1</v>
      </c>
      <c r="K36" t="b">
        <v>1</v>
      </c>
      <c r="L36" t="s">
        <v>49</v>
      </c>
      <c r="M36" t="b">
        <v>0</v>
      </c>
      <c r="N36" t="s">
        <v>50</v>
      </c>
      <c r="O36" t="b">
        <v>0</v>
      </c>
      <c r="P36" t="s">
        <v>79</v>
      </c>
      <c r="Q36" t="b">
        <v>0</v>
      </c>
      <c r="R36" t="s">
        <v>364</v>
      </c>
      <c r="S36" t="b">
        <v>1</v>
      </c>
      <c r="T36" t="b">
        <v>0</v>
      </c>
      <c r="U36" t="b">
        <v>0</v>
      </c>
      <c r="V36" t="b">
        <v>0</v>
      </c>
      <c r="W36" t="b">
        <v>0</v>
      </c>
      <c r="X36">
        <v>0</v>
      </c>
      <c r="Y36" t="b">
        <v>0</v>
      </c>
      <c r="Z36" t="b">
        <v>0</v>
      </c>
      <c r="AA36" t="b">
        <v>0</v>
      </c>
      <c r="AB36" t="b">
        <v>0</v>
      </c>
      <c r="AC36" t="b">
        <v>0</v>
      </c>
      <c r="AD36" t="b">
        <v>0</v>
      </c>
      <c r="AE36" t="b">
        <v>0</v>
      </c>
      <c r="AF36" t="b">
        <v>0</v>
      </c>
      <c r="AG36" t="s">
        <v>369</v>
      </c>
      <c r="AH36" t="b">
        <v>0</v>
      </c>
      <c r="AI36" t="b">
        <v>0</v>
      </c>
      <c r="AJ36" t="b">
        <v>0</v>
      </c>
      <c r="AK36" t="b">
        <v>0</v>
      </c>
      <c r="AL36" t="s">
        <v>204</v>
      </c>
      <c r="AM36">
        <v>100</v>
      </c>
      <c r="AN36">
        <v>200</v>
      </c>
      <c r="AO36" t="s">
        <v>204</v>
      </c>
      <c r="AP36" t="b">
        <v>0</v>
      </c>
    </row>
    <row r="37" spans="1:42" x14ac:dyDescent="0.25">
      <c r="A37" s="9" t="s">
        <v>151</v>
      </c>
      <c r="B37" t="str" cm="1">
        <f t="array" ref="B37">INDEX(_xlfn.TEXTSPLIT(A37,"/"),5)</f>
        <v>pandas</v>
      </c>
      <c r="C37" t="s">
        <v>152</v>
      </c>
      <c r="D37" t="s">
        <v>182</v>
      </c>
      <c r="E37">
        <v>2</v>
      </c>
      <c r="F37">
        <v>2</v>
      </c>
      <c r="G37" t="b">
        <v>0</v>
      </c>
      <c r="H37" t="b">
        <v>0</v>
      </c>
      <c r="I37" t="b">
        <v>0</v>
      </c>
      <c r="J37">
        <v>1</v>
      </c>
      <c r="K37" t="b">
        <v>1</v>
      </c>
      <c r="L37" t="s">
        <v>49</v>
      </c>
      <c r="M37" t="b">
        <v>0</v>
      </c>
      <c r="N37" t="s">
        <v>50</v>
      </c>
      <c r="O37" t="b">
        <v>0</v>
      </c>
      <c r="P37" t="s">
        <v>79</v>
      </c>
      <c r="Q37" t="b">
        <v>0</v>
      </c>
      <c r="R37" t="s">
        <v>364</v>
      </c>
      <c r="S37" t="b">
        <v>1</v>
      </c>
      <c r="T37" t="b">
        <v>0</v>
      </c>
      <c r="U37" t="b">
        <v>0</v>
      </c>
      <c r="V37" t="b">
        <v>0</v>
      </c>
      <c r="W37" t="b">
        <v>0</v>
      </c>
      <c r="X37">
        <v>0</v>
      </c>
      <c r="Y37" t="b">
        <v>1</v>
      </c>
      <c r="Z37" t="b">
        <v>0</v>
      </c>
      <c r="AA37" t="b">
        <v>0</v>
      </c>
      <c r="AB37" t="b">
        <v>1</v>
      </c>
      <c r="AC37" t="b">
        <v>0</v>
      </c>
      <c r="AD37" t="b">
        <v>0</v>
      </c>
      <c r="AE37" t="b">
        <v>0</v>
      </c>
      <c r="AF37" t="b">
        <v>0</v>
      </c>
      <c r="AG37" t="s">
        <v>369</v>
      </c>
      <c r="AH37" t="b">
        <v>1</v>
      </c>
      <c r="AI37" t="b">
        <v>0</v>
      </c>
      <c r="AJ37" t="b">
        <v>0</v>
      </c>
      <c r="AK37" t="b">
        <v>0</v>
      </c>
      <c r="AL37" t="s">
        <v>184</v>
      </c>
      <c r="AM37">
        <v>100</v>
      </c>
      <c r="AN37">
        <v>200</v>
      </c>
      <c r="AO37" t="s">
        <v>204</v>
      </c>
      <c r="AP37" t="b">
        <v>1</v>
      </c>
    </row>
    <row r="38" spans="1:42" x14ac:dyDescent="0.25">
      <c r="A38" s="9" t="s">
        <v>185</v>
      </c>
      <c r="B38" t="str" cm="1">
        <f t="array" ref="B38">INDEX(_xlfn.TEXTSPLIT(A38,"/"),5)</f>
        <v>streamlit</v>
      </c>
      <c r="C38" t="s">
        <v>191</v>
      </c>
      <c r="D38" t="s">
        <v>197</v>
      </c>
      <c r="E38">
        <v>1</v>
      </c>
      <c r="F38">
        <v>1</v>
      </c>
      <c r="G38" t="b">
        <v>0</v>
      </c>
      <c r="H38" t="b">
        <v>0</v>
      </c>
      <c r="I38" t="b">
        <v>0</v>
      </c>
      <c r="J38">
        <v>3</v>
      </c>
      <c r="K38" t="b">
        <v>1</v>
      </c>
      <c r="L38" t="s">
        <v>49</v>
      </c>
      <c r="M38" t="b">
        <v>0</v>
      </c>
      <c r="N38" t="s">
        <v>50</v>
      </c>
      <c r="O38" t="b">
        <v>0</v>
      </c>
      <c r="P38" t="s">
        <v>405</v>
      </c>
      <c r="Q38" t="b">
        <v>0</v>
      </c>
      <c r="R38" t="s">
        <v>358</v>
      </c>
      <c r="S38" t="b">
        <v>0</v>
      </c>
      <c r="T38" t="b">
        <v>0</v>
      </c>
      <c r="U38" t="b">
        <v>1</v>
      </c>
      <c r="V38" t="b">
        <v>0</v>
      </c>
      <c r="W38" t="b">
        <v>0</v>
      </c>
      <c r="X38">
        <v>0</v>
      </c>
      <c r="Y38" t="b">
        <v>0</v>
      </c>
      <c r="Z38" t="b">
        <v>1</v>
      </c>
      <c r="AA38" t="b">
        <v>0</v>
      </c>
      <c r="AB38" t="b">
        <v>0</v>
      </c>
      <c r="AC38" t="b">
        <v>0</v>
      </c>
      <c r="AD38" t="b">
        <v>0</v>
      </c>
      <c r="AE38" t="b">
        <v>0</v>
      </c>
      <c r="AF38" t="b">
        <v>0</v>
      </c>
      <c r="AG38" t="s">
        <v>369</v>
      </c>
      <c r="AH38" t="b">
        <v>0</v>
      </c>
      <c r="AI38" t="b">
        <v>0</v>
      </c>
      <c r="AJ38" t="b">
        <v>1</v>
      </c>
      <c r="AK38" t="b">
        <v>0</v>
      </c>
      <c r="AL38" t="s">
        <v>204</v>
      </c>
      <c r="AM38">
        <v>100</v>
      </c>
      <c r="AN38">
        <v>400</v>
      </c>
      <c r="AO38" t="s">
        <v>204</v>
      </c>
      <c r="AP38" t="b">
        <v>1</v>
      </c>
    </row>
    <row r="39" spans="1:42" x14ac:dyDescent="0.25">
      <c r="A39" s="9" t="s">
        <v>186</v>
      </c>
      <c r="B39" t="str" cm="1">
        <f t="array" ref="B39">INDEX(_xlfn.TEXTSPLIT(A39,"/"),5)</f>
        <v>streamlit</v>
      </c>
      <c r="C39" t="s">
        <v>192</v>
      </c>
      <c r="D39" t="s">
        <v>199</v>
      </c>
      <c r="E39">
        <v>1</v>
      </c>
      <c r="F39">
        <v>1</v>
      </c>
      <c r="G39" t="b">
        <v>0</v>
      </c>
      <c r="H39" t="b">
        <v>0</v>
      </c>
      <c r="I39" t="b">
        <v>0</v>
      </c>
      <c r="J39">
        <v>1</v>
      </c>
      <c r="K39" t="b">
        <v>1</v>
      </c>
      <c r="L39" t="s">
        <v>49</v>
      </c>
      <c r="M39" t="b">
        <v>0</v>
      </c>
      <c r="N39" t="s">
        <v>50</v>
      </c>
      <c r="O39" t="b">
        <v>0</v>
      </c>
      <c r="P39" t="s">
        <v>390</v>
      </c>
      <c r="Q39" t="b">
        <v>0</v>
      </c>
      <c r="R39" t="s">
        <v>358</v>
      </c>
      <c r="S39" t="b">
        <v>0</v>
      </c>
      <c r="T39" t="b">
        <v>0</v>
      </c>
      <c r="U39" t="b">
        <v>1</v>
      </c>
      <c r="V39" t="b">
        <v>0</v>
      </c>
      <c r="W39" t="b">
        <v>0</v>
      </c>
      <c r="X39">
        <v>0</v>
      </c>
      <c r="Y39" t="b">
        <v>0</v>
      </c>
      <c r="Z39" t="b">
        <v>1</v>
      </c>
      <c r="AA39" t="b">
        <v>0</v>
      </c>
      <c r="AB39" t="b">
        <v>0</v>
      </c>
      <c r="AC39" t="b">
        <v>0</v>
      </c>
      <c r="AD39" t="b">
        <v>0</v>
      </c>
      <c r="AE39" t="b">
        <v>0</v>
      </c>
      <c r="AF39" t="b">
        <v>0</v>
      </c>
      <c r="AG39" t="s">
        <v>369</v>
      </c>
      <c r="AH39" t="b">
        <v>0</v>
      </c>
      <c r="AI39" t="b">
        <v>0</v>
      </c>
      <c r="AJ39" t="b">
        <v>1</v>
      </c>
      <c r="AK39" t="b">
        <v>0</v>
      </c>
      <c r="AL39" t="s">
        <v>204</v>
      </c>
      <c r="AM39">
        <v>100</v>
      </c>
      <c r="AN39">
        <v>400</v>
      </c>
      <c r="AO39" t="s">
        <v>204</v>
      </c>
      <c r="AP39" t="b">
        <v>1</v>
      </c>
    </row>
    <row r="40" spans="1:42" s="7" customFormat="1" x14ac:dyDescent="0.25">
      <c r="A40" s="9" t="s">
        <v>187</v>
      </c>
      <c r="B40" t="str" cm="1">
        <f t="array" ref="B40">INDEX(_xlfn.TEXTSPLIT(A40,"/"),5)</f>
        <v>streamlit</v>
      </c>
      <c r="C40" t="s">
        <v>193</v>
      </c>
      <c r="D40" t="s">
        <v>201</v>
      </c>
      <c r="E40">
        <v>1</v>
      </c>
      <c r="F40">
        <v>1</v>
      </c>
      <c r="G40" t="b">
        <v>0</v>
      </c>
      <c r="H40" t="b">
        <v>0</v>
      </c>
      <c r="I40" t="b">
        <v>0</v>
      </c>
      <c r="J40">
        <v>1</v>
      </c>
      <c r="K40" t="b">
        <v>1</v>
      </c>
      <c r="L40" t="s">
        <v>49</v>
      </c>
      <c r="M40" t="b">
        <v>0</v>
      </c>
      <c r="N40" t="s">
        <v>50</v>
      </c>
      <c r="O40" t="b">
        <v>0</v>
      </c>
      <c r="P40" t="s">
        <v>390</v>
      </c>
      <c r="Q40" t="b">
        <v>0</v>
      </c>
      <c r="R40" t="s">
        <v>358</v>
      </c>
      <c r="S40" t="b">
        <v>0</v>
      </c>
      <c r="T40" t="b">
        <v>0</v>
      </c>
      <c r="U40" t="b">
        <v>1</v>
      </c>
      <c r="V40" t="b">
        <v>0</v>
      </c>
      <c r="W40" t="b">
        <v>0</v>
      </c>
      <c r="X40">
        <v>0</v>
      </c>
      <c r="Y40" t="b">
        <v>0</v>
      </c>
      <c r="Z40" t="b">
        <v>1</v>
      </c>
      <c r="AA40" t="b">
        <v>0</v>
      </c>
      <c r="AB40" t="b">
        <v>0</v>
      </c>
      <c r="AC40" t="b">
        <v>0</v>
      </c>
      <c r="AD40" t="b">
        <v>0</v>
      </c>
      <c r="AE40" t="b">
        <v>0</v>
      </c>
      <c r="AF40" t="b">
        <v>0</v>
      </c>
      <c r="AG40" t="s">
        <v>369</v>
      </c>
      <c r="AH40" t="b">
        <v>0</v>
      </c>
      <c r="AI40" t="b">
        <v>0</v>
      </c>
      <c r="AJ40" t="b">
        <v>1</v>
      </c>
      <c r="AK40" t="b">
        <v>0</v>
      </c>
      <c r="AL40" t="s">
        <v>204</v>
      </c>
      <c r="AM40">
        <v>100</v>
      </c>
      <c r="AN40" s="7">
        <v>400</v>
      </c>
      <c r="AO40" s="7" t="s">
        <v>204</v>
      </c>
      <c r="AP40" t="b">
        <v>1</v>
      </c>
    </row>
    <row r="41" spans="1:42" x14ac:dyDescent="0.25">
      <c r="A41" s="9" t="s">
        <v>188</v>
      </c>
      <c r="B41" t="str" cm="1">
        <f t="array" ref="B41">INDEX(_xlfn.TEXTSPLIT(A41,"/"),5)</f>
        <v>streamlit</v>
      </c>
      <c r="C41" t="s">
        <v>194</v>
      </c>
      <c r="D41" t="s">
        <v>359</v>
      </c>
      <c r="E41">
        <v>2</v>
      </c>
      <c r="F41">
        <v>2</v>
      </c>
      <c r="G41" t="b">
        <v>0</v>
      </c>
      <c r="H41" t="b">
        <v>1</v>
      </c>
      <c r="I41" t="b">
        <v>1</v>
      </c>
      <c r="J41">
        <v>2</v>
      </c>
      <c r="K41" t="b">
        <v>1</v>
      </c>
      <c r="L41" t="s">
        <v>49</v>
      </c>
      <c r="M41" t="b">
        <v>0</v>
      </c>
      <c r="N41" t="s">
        <v>50</v>
      </c>
      <c r="O41" t="b">
        <v>1</v>
      </c>
      <c r="P41" t="s">
        <v>390</v>
      </c>
      <c r="Q41" t="b">
        <v>0</v>
      </c>
      <c r="R41" t="s">
        <v>360</v>
      </c>
      <c r="S41" t="b">
        <v>1</v>
      </c>
      <c r="T41" t="b">
        <v>1</v>
      </c>
      <c r="U41" t="b">
        <v>1</v>
      </c>
      <c r="V41" t="b">
        <v>0</v>
      </c>
      <c r="W41" t="b">
        <v>0</v>
      </c>
      <c r="X41">
        <v>0</v>
      </c>
      <c r="Y41" t="b">
        <v>0</v>
      </c>
      <c r="Z41" t="b">
        <v>1</v>
      </c>
      <c r="AA41" t="b">
        <v>0</v>
      </c>
      <c r="AB41" t="b">
        <v>0</v>
      </c>
      <c r="AC41" t="b">
        <v>0</v>
      </c>
      <c r="AD41" t="b">
        <v>0</v>
      </c>
      <c r="AE41" t="b">
        <v>0</v>
      </c>
      <c r="AF41" t="b">
        <v>0</v>
      </c>
      <c r="AG41" t="s">
        <v>369</v>
      </c>
      <c r="AH41" t="b">
        <v>0</v>
      </c>
      <c r="AI41" t="b">
        <v>0</v>
      </c>
      <c r="AJ41" t="b">
        <v>1</v>
      </c>
      <c r="AK41" t="b">
        <v>0</v>
      </c>
      <c r="AL41" t="s">
        <v>204</v>
      </c>
      <c r="AM41">
        <v>100</v>
      </c>
      <c r="AN41">
        <v>200</v>
      </c>
      <c r="AO41" t="s">
        <v>204</v>
      </c>
      <c r="AP41" t="b">
        <v>0</v>
      </c>
    </row>
    <row r="42" spans="1:42" x14ac:dyDescent="0.25">
      <c r="A42" s="9" t="s">
        <v>189</v>
      </c>
      <c r="B42" t="str" cm="1">
        <f t="array" ref="B42">INDEX(_xlfn.TEXTSPLIT(A42,"/"),5)</f>
        <v>streamlit</v>
      </c>
      <c r="C42" t="s">
        <v>195</v>
      </c>
      <c r="D42" s="1" t="s">
        <v>189</v>
      </c>
      <c r="E42">
        <v>2</v>
      </c>
      <c r="F42">
        <v>2</v>
      </c>
      <c r="G42" t="b">
        <v>0</v>
      </c>
      <c r="H42" t="b">
        <v>1</v>
      </c>
      <c r="I42" t="b">
        <v>1</v>
      </c>
      <c r="J42">
        <v>1</v>
      </c>
      <c r="K42" t="b">
        <v>1</v>
      </c>
      <c r="L42" t="s">
        <v>49</v>
      </c>
      <c r="M42" t="b">
        <v>0</v>
      </c>
      <c r="N42" t="s">
        <v>50</v>
      </c>
      <c r="O42" t="b">
        <v>1</v>
      </c>
      <c r="P42" t="s">
        <v>200</v>
      </c>
      <c r="Q42" t="b">
        <v>0</v>
      </c>
      <c r="R42" t="s">
        <v>361</v>
      </c>
      <c r="S42" t="b">
        <v>1</v>
      </c>
      <c r="T42" t="b">
        <v>1</v>
      </c>
      <c r="U42" t="b">
        <v>1</v>
      </c>
      <c r="V42" t="b">
        <v>0</v>
      </c>
      <c r="W42" t="b">
        <v>0</v>
      </c>
      <c r="X42">
        <v>0</v>
      </c>
      <c r="Y42" t="b">
        <v>0</v>
      </c>
      <c r="Z42" t="b">
        <v>1</v>
      </c>
      <c r="AA42" t="b">
        <v>0</v>
      </c>
      <c r="AB42" t="b">
        <v>0</v>
      </c>
      <c r="AC42" t="b">
        <v>0</v>
      </c>
      <c r="AD42" t="b">
        <v>0</v>
      </c>
      <c r="AE42" t="b">
        <v>0</v>
      </c>
      <c r="AF42" t="b">
        <v>0</v>
      </c>
      <c r="AG42" t="s">
        <v>369</v>
      </c>
      <c r="AH42" t="b">
        <v>0</v>
      </c>
      <c r="AI42" t="b">
        <v>0</v>
      </c>
      <c r="AJ42" t="b">
        <v>1</v>
      </c>
      <c r="AK42" t="b">
        <v>0</v>
      </c>
      <c r="AL42" t="s">
        <v>204</v>
      </c>
      <c r="AM42">
        <v>100</v>
      </c>
      <c r="AN42">
        <v>200</v>
      </c>
      <c r="AO42" t="s">
        <v>204</v>
      </c>
      <c r="AP42" t="b">
        <v>0</v>
      </c>
    </row>
    <row r="43" spans="1:42" x14ac:dyDescent="0.25">
      <c r="A43" s="9" t="s">
        <v>190</v>
      </c>
      <c r="B43" t="str" cm="1">
        <f t="array" ref="B43">INDEX(_xlfn.TEXTSPLIT(A43,"/"),5)</f>
        <v>streamlit</v>
      </c>
      <c r="C43" t="s">
        <v>196</v>
      </c>
      <c r="D43" t="s">
        <v>205</v>
      </c>
      <c r="E43">
        <v>0</v>
      </c>
      <c r="F43">
        <v>200</v>
      </c>
      <c r="G43" t="b">
        <v>1</v>
      </c>
      <c r="H43" t="b">
        <v>1</v>
      </c>
      <c r="I43" t="b">
        <v>0</v>
      </c>
      <c r="J43">
        <v>200</v>
      </c>
      <c r="K43" t="b">
        <v>1</v>
      </c>
      <c r="L43" t="s">
        <v>49</v>
      </c>
      <c r="M43" t="b">
        <v>0</v>
      </c>
      <c r="N43" t="s">
        <v>50</v>
      </c>
      <c r="O43" t="b">
        <v>0</v>
      </c>
      <c r="P43" t="s">
        <v>390</v>
      </c>
      <c r="Q43" t="b">
        <v>0</v>
      </c>
      <c r="R43" t="s">
        <v>358</v>
      </c>
      <c r="S43" t="b">
        <v>0</v>
      </c>
      <c r="T43" t="b">
        <v>0</v>
      </c>
      <c r="U43" t="b">
        <v>1</v>
      </c>
      <c r="V43" t="b">
        <v>0</v>
      </c>
      <c r="W43" t="b">
        <v>0</v>
      </c>
      <c r="X43">
        <v>0</v>
      </c>
      <c r="Y43" t="b">
        <v>0</v>
      </c>
      <c r="Z43" t="b">
        <v>0</v>
      </c>
      <c r="AA43" t="b">
        <v>0</v>
      </c>
      <c r="AB43" t="b">
        <v>0</v>
      </c>
      <c r="AC43" t="b">
        <v>0</v>
      </c>
      <c r="AD43" t="b">
        <v>0</v>
      </c>
      <c r="AE43" t="b">
        <v>0</v>
      </c>
      <c r="AF43" t="b">
        <v>0</v>
      </c>
      <c r="AG43" t="s">
        <v>369</v>
      </c>
      <c r="AH43" t="b">
        <v>0</v>
      </c>
      <c r="AI43" t="b">
        <v>0</v>
      </c>
      <c r="AJ43" t="b">
        <v>1</v>
      </c>
      <c r="AK43" t="b">
        <v>0</v>
      </c>
      <c r="AL43" t="s">
        <v>204</v>
      </c>
      <c r="AM43">
        <v>100</v>
      </c>
      <c r="AN43">
        <v>200</v>
      </c>
      <c r="AO43" t="s">
        <v>204</v>
      </c>
      <c r="AP43" t="b">
        <v>0</v>
      </c>
    </row>
    <row r="44" spans="1:42" x14ac:dyDescent="0.25">
      <c r="A44" s="1" t="s">
        <v>206</v>
      </c>
      <c r="B44" t="str" cm="1">
        <f t="array" ref="B44">INDEX(_xlfn.TEXTSPLIT(A44,"/"),5)</f>
        <v>gradio</v>
      </c>
      <c r="C44" t="s">
        <v>207</v>
      </c>
      <c r="D44" t="s">
        <v>210</v>
      </c>
      <c r="E44">
        <v>1</v>
      </c>
      <c r="F44">
        <v>1</v>
      </c>
      <c r="G44" t="b">
        <v>0</v>
      </c>
      <c r="H44" t="b">
        <v>0</v>
      </c>
      <c r="I44" t="b">
        <v>0</v>
      </c>
      <c r="J44">
        <v>1</v>
      </c>
      <c r="K44" t="b">
        <v>1</v>
      </c>
      <c r="L44" t="s">
        <v>49</v>
      </c>
      <c r="M44" t="b">
        <v>0</v>
      </c>
      <c r="N44" t="s">
        <v>50</v>
      </c>
      <c r="O44" t="b">
        <v>0</v>
      </c>
      <c r="P44" t="s">
        <v>65</v>
      </c>
      <c r="Q44" t="b">
        <v>0</v>
      </c>
      <c r="R44" t="s">
        <v>211</v>
      </c>
      <c r="S44" t="b">
        <v>1</v>
      </c>
      <c r="T44" t="b">
        <v>1</v>
      </c>
      <c r="U44" t="b">
        <v>1</v>
      </c>
      <c r="V44" t="b">
        <v>0</v>
      </c>
      <c r="W44" t="b">
        <v>0</v>
      </c>
      <c r="X44">
        <v>0</v>
      </c>
      <c r="Y44" t="b">
        <v>0</v>
      </c>
      <c r="Z44" t="b">
        <v>0</v>
      </c>
      <c r="AA44" t="b">
        <v>0</v>
      </c>
      <c r="AB44" t="b">
        <v>0</v>
      </c>
      <c r="AC44" t="b">
        <v>1</v>
      </c>
      <c r="AD44" t="b">
        <v>0</v>
      </c>
      <c r="AE44" t="b">
        <v>0</v>
      </c>
      <c r="AF44" t="b">
        <v>0</v>
      </c>
      <c r="AG44" t="s">
        <v>369</v>
      </c>
      <c r="AH44" t="b">
        <v>1</v>
      </c>
      <c r="AI44" t="s">
        <v>271</v>
      </c>
      <c r="AJ44" t="b">
        <v>0</v>
      </c>
      <c r="AK44" t="b">
        <v>0</v>
      </c>
      <c r="AL44" t="s">
        <v>204</v>
      </c>
      <c r="AM44">
        <v>100</v>
      </c>
      <c r="AN44">
        <v>200</v>
      </c>
      <c r="AO44" t="s">
        <v>204</v>
      </c>
      <c r="AP44" t="b">
        <v>1</v>
      </c>
    </row>
    <row r="45" spans="1:42" x14ac:dyDescent="0.25">
      <c r="A45" s="1" t="s">
        <v>208</v>
      </c>
      <c r="B45" t="str" cm="1">
        <f t="array" ref="B45">INDEX(_xlfn.TEXTSPLIT(A45,"/"),5)</f>
        <v>gradio</v>
      </c>
      <c r="C45" t="s">
        <v>209</v>
      </c>
      <c r="D45" t="s">
        <v>213</v>
      </c>
      <c r="E45">
        <v>3</v>
      </c>
      <c r="F45">
        <v>4</v>
      </c>
      <c r="G45" t="b">
        <v>0</v>
      </c>
      <c r="H45" t="b">
        <v>0</v>
      </c>
      <c r="I45" t="b">
        <v>1</v>
      </c>
      <c r="J45">
        <v>1</v>
      </c>
      <c r="K45" t="b">
        <v>1</v>
      </c>
      <c r="L45" t="s">
        <v>49</v>
      </c>
      <c r="M45" t="b">
        <v>0</v>
      </c>
      <c r="N45" t="s">
        <v>50</v>
      </c>
      <c r="O45" t="b">
        <v>0</v>
      </c>
      <c r="P45" t="s">
        <v>214</v>
      </c>
      <c r="Q45" t="b">
        <v>0</v>
      </c>
      <c r="R45" t="s">
        <v>215</v>
      </c>
      <c r="S45" t="b">
        <v>1</v>
      </c>
      <c r="T45" t="b">
        <v>1</v>
      </c>
      <c r="U45" t="b">
        <v>1</v>
      </c>
      <c r="V45" t="b">
        <v>0</v>
      </c>
      <c r="W45" t="b">
        <v>0</v>
      </c>
      <c r="X45">
        <v>0</v>
      </c>
      <c r="Y45" t="b">
        <v>0</v>
      </c>
      <c r="Z45" t="b">
        <v>1</v>
      </c>
      <c r="AA45" t="b">
        <v>0</v>
      </c>
      <c r="AB45" t="b">
        <v>0</v>
      </c>
      <c r="AC45" t="b">
        <v>0</v>
      </c>
      <c r="AD45" t="b">
        <v>0</v>
      </c>
      <c r="AE45" t="b">
        <v>0</v>
      </c>
      <c r="AF45" t="b">
        <v>0</v>
      </c>
      <c r="AG45" t="s">
        <v>369</v>
      </c>
      <c r="AH45" t="b">
        <v>1</v>
      </c>
      <c r="AI45" t="s">
        <v>271</v>
      </c>
      <c r="AJ45" t="b">
        <v>0</v>
      </c>
      <c r="AK45" t="b">
        <v>0</v>
      </c>
      <c r="AL45" t="s">
        <v>204</v>
      </c>
      <c r="AM45">
        <v>100</v>
      </c>
      <c r="AN45">
        <v>200</v>
      </c>
      <c r="AO45" t="s">
        <v>204</v>
      </c>
      <c r="AP45" t="b">
        <v>0</v>
      </c>
    </row>
    <row r="46" spans="1:42" x14ac:dyDescent="0.25">
      <c r="A46" s="1" t="s">
        <v>216</v>
      </c>
      <c r="B46" t="str" cm="1">
        <f t="array" ref="B46">INDEX(_xlfn.TEXTSPLIT(A46,"/"),5)</f>
        <v>jax</v>
      </c>
      <c r="C46" t="s">
        <v>217</v>
      </c>
      <c r="D46" t="s">
        <v>267</v>
      </c>
      <c r="E46">
        <v>1</v>
      </c>
      <c r="F46">
        <v>1</v>
      </c>
      <c r="G46" t="b">
        <v>0</v>
      </c>
      <c r="H46" t="b">
        <v>0</v>
      </c>
      <c r="I46" t="b">
        <v>0</v>
      </c>
      <c r="J46">
        <v>1</v>
      </c>
      <c r="K46" t="b">
        <v>1</v>
      </c>
      <c r="L46" t="s">
        <v>49</v>
      </c>
      <c r="M46" t="b">
        <v>0</v>
      </c>
      <c r="N46" t="s">
        <v>50</v>
      </c>
      <c r="O46" t="b">
        <v>0</v>
      </c>
      <c r="P46" t="s">
        <v>266</v>
      </c>
      <c r="Q46" t="b">
        <v>1</v>
      </c>
      <c r="R46" t="s">
        <v>420</v>
      </c>
      <c r="S46" t="b">
        <v>1</v>
      </c>
      <c r="T46" t="b">
        <v>1</v>
      </c>
      <c r="U46" t="b">
        <v>1</v>
      </c>
      <c r="V46" t="b">
        <v>0</v>
      </c>
      <c r="W46" t="b">
        <v>1</v>
      </c>
      <c r="X46">
        <v>0</v>
      </c>
      <c r="Y46" t="b">
        <v>0</v>
      </c>
      <c r="Z46" t="b">
        <v>0</v>
      </c>
      <c r="AA46" t="b">
        <v>0</v>
      </c>
      <c r="AB46" t="b">
        <v>0</v>
      </c>
      <c r="AC46" t="b">
        <v>0</v>
      </c>
      <c r="AD46" t="b">
        <v>0</v>
      </c>
      <c r="AE46" t="b">
        <v>0</v>
      </c>
      <c r="AF46" t="b">
        <v>0</v>
      </c>
      <c r="AG46" t="s">
        <v>369</v>
      </c>
      <c r="AH46" t="b">
        <v>0</v>
      </c>
      <c r="AI46" t="b">
        <v>0</v>
      </c>
      <c r="AJ46" t="b">
        <v>1</v>
      </c>
      <c r="AK46" t="b">
        <v>0</v>
      </c>
      <c r="AL46" t="s">
        <v>204</v>
      </c>
      <c r="AM46">
        <v>100</v>
      </c>
      <c r="AN46">
        <v>200</v>
      </c>
      <c r="AO46" t="s">
        <v>204</v>
      </c>
      <c r="AP46" t="b">
        <v>1</v>
      </c>
    </row>
    <row r="47" spans="1:42" x14ac:dyDescent="0.25">
      <c r="A47" s="1" t="s">
        <v>218</v>
      </c>
      <c r="B47" t="str" cm="1">
        <f t="array" ref="B47">INDEX(_xlfn.TEXTSPLIT(A47,"/"),5)</f>
        <v>jax</v>
      </c>
      <c r="C47" t="s">
        <v>219</v>
      </c>
      <c r="D47" t="s">
        <v>268</v>
      </c>
      <c r="E47">
        <v>1</v>
      </c>
      <c r="F47">
        <v>1</v>
      </c>
      <c r="G47" t="b">
        <v>0</v>
      </c>
      <c r="H47" t="b">
        <v>0</v>
      </c>
      <c r="I47" t="b">
        <v>0</v>
      </c>
      <c r="J47">
        <v>1</v>
      </c>
      <c r="K47" t="b">
        <v>1</v>
      </c>
      <c r="L47" t="s">
        <v>49</v>
      </c>
      <c r="M47" t="b">
        <v>1</v>
      </c>
      <c r="N47" t="s">
        <v>50</v>
      </c>
      <c r="O47" t="b">
        <v>0</v>
      </c>
      <c r="P47" t="s">
        <v>266</v>
      </c>
      <c r="Q47" t="b">
        <v>1</v>
      </c>
      <c r="R47" t="s">
        <v>357</v>
      </c>
      <c r="S47" t="b">
        <v>1</v>
      </c>
      <c r="T47" t="b">
        <v>1</v>
      </c>
      <c r="U47" t="b">
        <v>0</v>
      </c>
      <c r="V47" t="b">
        <v>1</v>
      </c>
      <c r="W47" t="b">
        <v>0</v>
      </c>
      <c r="X47">
        <v>0</v>
      </c>
      <c r="Y47" t="b">
        <v>1</v>
      </c>
      <c r="Z47" t="b">
        <v>0</v>
      </c>
      <c r="AA47" t="b">
        <v>0</v>
      </c>
      <c r="AB47" t="b">
        <v>0</v>
      </c>
      <c r="AC47" t="b">
        <v>0</v>
      </c>
      <c r="AD47" t="b">
        <v>1</v>
      </c>
      <c r="AE47" t="b">
        <v>0</v>
      </c>
      <c r="AF47" t="b">
        <v>0</v>
      </c>
      <c r="AG47" t="s">
        <v>369</v>
      </c>
      <c r="AH47" t="b">
        <v>0</v>
      </c>
      <c r="AI47" t="b">
        <v>1</v>
      </c>
      <c r="AJ47" t="b">
        <v>1</v>
      </c>
      <c r="AK47" t="b">
        <v>0</v>
      </c>
      <c r="AL47" t="s">
        <v>204</v>
      </c>
      <c r="AM47">
        <v>100</v>
      </c>
      <c r="AN47">
        <v>200</v>
      </c>
      <c r="AO47" t="s">
        <v>204</v>
      </c>
      <c r="AP47" t="b">
        <v>0</v>
      </c>
    </row>
    <row r="48" spans="1:42" x14ac:dyDescent="0.25">
      <c r="A48" s="1" t="s">
        <v>220</v>
      </c>
      <c r="B48" t="str" cm="1">
        <f t="array" ref="B48">INDEX(_xlfn.TEXTSPLIT(A48,"/"),5)</f>
        <v>jax</v>
      </c>
      <c r="C48" t="s">
        <v>221</v>
      </c>
      <c r="D48" t="s">
        <v>274</v>
      </c>
      <c r="E48">
        <v>1</v>
      </c>
      <c r="F48">
        <v>1</v>
      </c>
      <c r="G48" t="b">
        <v>0</v>
      </c>
      <c r="H48" t="b">
        <v>0</v>
      </c>
      <c r="I48" t="b">
        <v>0</v>
      </c>
      <c r="J48">
        <v>3</v>
      </c>
      <c r="K48" t="b">
        <v>1</v>
      </c>
      <c r="L48" t="s">
        <v>49</v>
      </c>
      <c r="M48" t="b">
        <v>0</v>
      </c>
      <c r="N48" t="s">
        <v>50</v>
      </c>
      <c r="O48" t="b">
        <v>0</v>
      </c>
      <c r="P48" t="s">
        <v>266</v>
      </c>
      <c r="Q48" t="b">
        <v>0</v>
      </c>
      <c r="R48" t="s">
        <v>424</v>
      </c>
      <c r="S48" t="b">
        <v>1</v>
      </c>
      <c r="T48" t="b">
        <v>1</v>
      </c>
      <c r="U48" t="b">
        <v>1</v>
      </c>
      <c r="V48" t="b">
        <v>1</v>
      </c>
      <c r="W48" t="b">
        <v>1</v>
      </c>
      <c r="X48">
        <v>0</v>
      </c>
      <c r="Y48" t="b">
        <v>0</v>
      </c>
      <c r="Z48" t="b">
        <v>0</v>
      </c>
      <c r="AA48" t="b">
        <v>0</v>
      </c>
      <c r="AB48" t="b">
        <v>0</v>
      </c>
      <c r="AC48" t="b">
        <v>0</v>
      </c>
      <c r="AD48" t="b">
        <v>0</v>
      </c>
      <c r="AE48" t="b">
        <v>0</v>
      </c>
      <c r="AF48" t="b">
        <v>0</v>
      </c>
      <c r="AG48" t="s">
        <v>369</v>
      </c>
      <c r="AH48" t="b">
        <v>0</v>
      </c>
      <c r="AI48" t="b">
        <v>0</v>
      </c>
      <c r="AJ48" t="b">
        <v>1</v>
      </c>
      <c r="AK48" t="b">
        <v>0</v>
      </c>
      <c r="AL48" t="s">
        <v>204</v>
      </c>
      <c r="AM48">
        <v>100</v>
      </c>
      <c r="AN48">
        <v>200</v>
      </c>
      <c r="AO48" t="s">
        <v>273</v>
      </c>
      <c r="AP48" t="b">
        <v>1</v>
      </c>
    </row>
    <row r="49" spans="1:42" x14ac:dyDescent="0.25">
      <c r="A49" s="1" t="s">
        <v>222</v>
      </c>
      <c r="B49" t="str" cm="1">
        <f t="array" ref="B49">INDEX(_xlfn.TEXTSPLIT(A49,"/"),5)</f>
        <v>jax</v>
      </c>
      <c r="C49" t="s">
        <v>223</v>
      </c>
      <c r="D49" t="s">
        <v>276</v>
      </c>
      <c r="E49">
        <v>2</v>
      </c>
      <c r="F49">
        <v>2</v>
      </c>
      <c r="G49" t="b">
        <v>0</v>
      </c>
      <c r="H49" t="b">
        <v>0</v>
      </c>
      <c r="I49" t="b">
        <v>0</v>
      </c>
      <c r="J49">
        <v>2</v>
      </c>
      <c r="K49" t="b">
        <v>1</v>
      </c>
      <c r="L49" t="s">
        <v>49</v>
      </c>
      <c r="M49" t="b">
        <v>0</v>
      </c>
      <c r="N49" t="s">
        <v>50</v>
      </c>
      <c r="O49" t="b">
        <v>0</v>
      </c>
      <c r="P49" t="s">
        <v>266</v>
      </c>
      <c r="Q49" t="b">
        <v>0</v>
      </c>
      <c r="R49" t="s">
        <v>278</v>
      </c>
      <c r="S49" t="b">
        <v>1</v>
      </c>
      <c r="T49" t="b">
        <v>1</v>
      </c>
      <c r="U49" t="b">
        <v>0</v>
      </c>
      <c r="V49" t="b">
        <v>0</v>
      </c>
      <c r="W49" t="b">
        <v>1</v>
      </c>
      <c r="X49">
        <v>0</v>
      </c>
      <c r="Y49" t="b">
        <v>1</v>
      </c>
      <c r="Z49" t="b">
        <v>0</v>
      </c>
      <c r="AA49" t="b">
        <v>0</v>
      </c>
      <c r="AB49" t="b">
        <v>0</v>
      </c>
      <c r="AC49" t="b">
        <v>0</v>
      </c>
      <c r="AD49" t="b">
        <v>1</v>
      </c>
      <c r="AE49" t="b">
        <v>1</v>
      </c>
      <c r="AF49" t="b">
        <v>0</v>
      </c>
      <c r="AG49" t="s">
        <v>369</v>
      </c>
      <c r="AH49" t="b">
        <v>0</v>
      </c>
      <c r="AI49" t="b">
        <v>0</v>
      </c>
      <c r="AJ49" t="b">
        <v>1</v>
      </c>
      <c r="AK49" t="b">
        <v>0</v>
      </c>
      <c r="AL49" t="s">
        <v>204</v>
      </c>
      <c r="AM49">
        <v>100</v>
      </c>
      <c r="AN49">
        <v>200</v>
      </c>
      <c r="AO49" t="s">
        <v>279</v>
      </c>
      <c r="AP49" t="b">
        <v>1</v>
      </c>
    </row>
    <row r="50" spans="1:42" x14ac:dyDescent="0.25">
      <c r="A50" s="1" t="s">
        <v>224</v>
      </c>
      <c r="B50" t="str" cm="1">
        <f t="array" ref="B50">INDEX(_xlfn.TEXTSPLIT(A50,"/"),5)</f>
        <v>jax</v>
      </c>
      <c r="C50" t="s">
        <v>225</v>
      </c>
      <c r="D50" t="s">
        <v>280</v>
      </c>
      <c r="E50">
        <v>1</v>
      </c>
      <c r="F50">
        <v>10</v>
      </c>
      <c r="G50" t="b">
        <v>1</v>
      </c>
      <c r="H50" t="b">
        <v>0</v>
      </c>
      <c r="I50" t="b">
        <v>1</v>
      </c>
      <c r="J50">
        <v>1</v>
      </c>
      <c r="K50" t="b">
        <v>1</v>
      </c>
      <c r="L50" t="s">
        <v>49</v>
      </c>
      <c r="M50" t="b">
        <v>0</v>
      </c>
      <c r="N50" t="s">
        <v>50</v>
      </c>
      <c r="O50" t="b">
        <v>0</v>
      </c>
      <c r="P50" t="s">
        <v>119</v>
      </c>
      <c r="Q50" t="b">
        <v>0</v>
      </c>
      <c r="R50" t="s">
        <v>425</v>
      </c>
      <c r="S50" t="b">
        <v>1</v>
      </c>
      <c r="T50" t="b">
        <v>1</v>
      </c>
      <c r="U50" t="b">
        <v>1</v>
      </c>
      <c r="V50" t="b">
        <v>1</v>
      </c>
      <c r="W50" t="b">
        <v>0</v>
      </c>
      <c r="X50">
        <v>0</v>
      </c>
      <c r="Y50" t="b">
        <v>0</v>
      </c>
      <c r="Z50" t="b">
        <v>0</v>
      </c>
      <c r="AA50" t="b">
        <v>0</v>
      </c>
      <c r="AB50" t="b">
        <v>0</v>
      </c>
      <c r="AC50" t="b">
        <v>0</v>
      </c>
      <c r="AD50" t="b">
        <v>0</v>
      </c>
      <c r="AE50" t="b">
        <v>0</v>
      </c>
      <c r="AF50" t="b">
        <v>0</v>
      </c>
      <c r="AG50" t="s">
        <v>369</v>
      </c>
      <c r="AH50" t="b">
        <v>0</v>
      </c>
      <c r="AI50" t="b">
        <v>0</v>
      </c>
      <c r="AJ50" t="b">
        <v>1</v>
      </c>
      <c r="AK50" t="b">
        <v>0</v>
      </c>
      <c r="AL50" t="s">
        <v>204</v>
      </c>
      <c r="AM50">
        <v>100</v>
      </c>
      <c r="AN50">
        <v>200</v>
      </c>
      <c r="AO50" t="s">
        <v>204</v>
      </c>
      <c r="AP50" t="b">
        <v>0</v>
      </c>
    </row>
    <row r="51" spans="1:42" x14ac:dyDescent="0.25">
      <c r="A51" s="1" t="s">
        <v>226</v>
      </c>
      <c r="B51" t="str" cm="1">
        <f t="array" ref="B51">INDEX(_xlfn.TEXTSPLIT(A51,"/"),5)</f>
        <v>jax</v>
      </c>
      <c r="C51" t="s">
        <v>227</v>
      </c>
      <c r="D51" t="s">
        <v>281</v>
      </c>
      <c r="E51">
        <v>1</v>
      </c>
      <c r="F51">
        <v>1</v>
      </c>
      <c r="G51" t="b">
        <v>0</v>
      </c>
      <c r="H51" t="b">
        <v>0</v>
      </c>
      <c r="I51" t="b">
        <v>0</v>
      </c>
      <c r="J51">
        <v>1</v>
      </c>
      <c r="K51" t="b">
        <v>1</v>
      </c>
      <c r="L51" t="s">
        <v>49</v>
      </c>
      <c r="M51" t="b">
        <v>0</v>
      </c>
      <c r="N51" t="s">
        <v>50</v>
      </c>
      <c r="O51" t="b">
        <v>0</v>
      </c>
      <c r="P51" t="s">
        <v>266</v>
      </c>
      <c r="Q51" t="b">
        <v>0</v>
      </c>
      <c r="R51" t="s">
        <v>426</v>
      </c>
      <c r="S51" t="b">
        <v>1</v>
      </c>
      <c r="T51" t="b">
        <v>1</v>
      </c>
      <c r="U51" t="b">
        <v>1</v>
      </c>
      <c r="V51" t="b">
        <v>0</v>
      </c>
      <c r="W51" t="b">
        <v>0</v>
      </c>
      <c r="X51">
        <v>0</v>
      </c>
      <c r="Y51" t="b">
        <v>0</v>
      </c>
      <c r="Z51" t="b">
        <v>0</v>
      </c>
      <c r="AA51" t="b">
        <v>0</v>
      </c>
      <c r="AB51" t="b">
        <v>0</v>
      </c>
      <c r="AC51" t="b">
        <v>0</v>
      </c>
      <c r="AD51" t="b">
        <v>1</v>
      </c>
      <c r="AE51" t="b">
        <v>0</v>
      </c>
      <c r="AF51" t="b">
        <v>0</v>
      </c>
      <c r="AG51" t="s">
        <v>369</v>
      </c>
      <c r="AH51" t="b">
        <v>0</v>
      </c>
      <c r="AI51" t="b">
        <v>0</v>
      </c>
      <c r="AJ51" t="b">
        <v>1</v>
      </c>
      <c r="AK51" t="b">
        <v>0</v>
      </c>
      <c r="AL51" t="s">
        <v>204</v>
      </c>
      <c r="AM51">
        <v>100</v>
      </c>
      <c r="AN51">
        <v>200</v>
      </c>
      <c r="AO51" t="s">
        <v>282</v>
      </c>
      <c r="AP51" t="b">
        <v>1</v>
      </c>
    </row>
    <row r="52" spans="1:42" x14ac:dyDescent="0.25">
      <c r="A52" s="1" t="s">
        <v>228</v>
      </c>
      <c r="B52" t="str" cm="1">
        <f t="array" ref="B52">INDEX(_xlfn.TEXTSPLIT(A52,"/"),5)</f>
        <v>jax</v>
      </c>
      <c r="C52" t="s">
        <v>229</v>
      </c>
      <c r="D52" t="s">
        <v>283</v>
      </c>
      <c r="E52">
        <v>1</v>
      </c>
      <c r="F52">
        <v>1</v>
      </c>
      <c r="G52" t="b">
        <v>0</v>
      </c>
      <c r="H52" t="b">
        <v>0</v>
      </c>
      <c r="I52" t="b">
        <v>0</v>
      </c>
      <c r="J52">
        <v>1</v>
      </c>
      <c r="K52" t="b">
        <v>1</v>
      </c>
      <c r="L52" t="s">
        <v>49</v>
      </c>
      <c r="M52" t="b">
        <v>0</v>
      </c>
      <c r="N52" t="s">
        <v>50</v>
      </c>
      <c r="O52" t="b">
        <v>0</v>
      </c>
      <c r="P52" t="s">
        <v>266</v>
      </c>
      <c r="Q52" t="b">
        <v>1</v>
      </c>
      <c r="R52" t="s">
        <v>426</v>
      </c>
      <c r="S52" t="b">
        <v>1</v>
      </c>
      <c r="T52" t="b">
        <v>1</v>
      </c>
      <c r="U52" t="b">
        <v>1</v>
      </c>
      <c r="V52" t="b">
        <v>1</v>
      </c>
      <c r="W52" t="b">
        <v>0</v>
      </c>
      <c r="X52">
        <v>0</v>
      </c>
      <c r="Y52" t="b">
        <v>1</v>
      </c>
      <c r="Z52" t="b">
        <v>1</v>
      </c>
      <c r="AA52" t="b">
        <v>0</v>
      </c>
      <c r="AB52" t="b">
        <v>0</v>
      </c>
      <c r="AC52" t="b">
        <v>0</v>
      </c>
      <c r="AD52" t="b">
        <v>1</v>
      </c>
      <c r="AE52" t="b">
        <v>1</v>
      </c>
      <c r="AF52" t="b">
        <v>0</v>
      </c>
      <c r="AG52" t="s">
        <v>369</v>
      </c>
      <c r="AH52" t="b">
        <v>1</v>
      </c>
      <c r="AI52" t="b">
        <v>0</v>
      </c>
      <c r="AJ52" t="b">
        <v>1</v>
      </c>
      <c r="AK52" t="b">
        <v>0</v>
      </c>
      <c r="AL52" t="s">
        <v>204</v>
      </c>
      <c r="AM52">
        <v>100</v>
      </c>
      <c r="AN52">
        <v>200</v>
      </c>
      <c r="AO52" t="s">
        <v>284</v>
      </c>
      <c r="AP52" t="b">
        <v>1</v>
      </c>
    </row>
    <row r="53" spans="1:42" x14ac:dyDescent="0.25">
      <c r="A53" s="1" t="s">
        <v>230</v>
      </c>
      <c r="B53" t="str" cm="1">
        <f t="array" ref="B53">INDEX(_xlfn.TEXTSPLIT(A53,"/"),5)</f>
        <v>jax</v>
      </c>
      <c r="C53" t="s">
        <v>231</v>
      </c>
      <c r="D53" t="s">
        <v>285</v>
      </c>
      <c r="E53">
        <v>1</v>
      </c>
      <c r="F53">
        <v>1</v>
      </c>
      <c r="G53" t="b">
        <v>0</v>
      </c>
      <c r="H53" t="b">
        <v>0</v>
      </c>
      <c r="I53" t="b">
        <v>0</v>
      </c>
      <c r="J53">
        <v>1</v>
      </c>
      <c r="K53" t="b">
        <v>1</v>
      </c>
      <c r="L53" t="s">
        <v>49</v>
      </c>
      <c r="M53" t="b">
        <v>0</v>
      </c>
      <c r="N53" t="s">
        <v>50</v>
      </c>
      <c r="O53" t="b">
        <v>0</v>
      </c>
      <c r="P53" t="s">
        <v>266</v>
      </c>
      <c r="Q53" t="b">
        <v>0</v>
      </c>
      <c r="R53" t="s">
        <v>286</v>
      </c>
      <c r="S53" t="b">
        <v>1</v>
      </c>
      <c r="T53" t="b">
        <v>0</v>
      </c>
      <c r="U53" t="b">
        <v>0</v>
      </c>
      <c r="V53" t="b">
        <v>1</v>
      </c>
      <c r="W53" t="b">
        <v>0</v>
      </c>
      <c r="X53">
        <v>0</v>
      </c>
      <c r="Y53" t="b">
        <v>1</v>
      </c>
      <c r="Z53" t="b">
        <v>0</v>
      </c>
      <c r="AA53" t="b">
        <v>0</v>
      </c>
      <c r="AB53" t="b">
        <v>0</v>
      </c>
      <c r="AC53" t="b">
        <v>0</v>
      </c>
      <c r="AD53" t="b">
        <v>1</v>
      </c>
      <c r="AE53" t="b">
        <v>0</v>
      </c>
      <c r="AF53" t="b">
        <v>0</v>
      </c>
      <c r="AG53" t="s">
        <v>369</v>
      </c>
      <c r="AH53" t="b">
        <v>0</v>
      </c>
      <c r="AI53" t="b">
        <v>0</v>
      </c>
      <c r="AJ53" t="b">
        <v>1</v>
      </c>
      <c r="AK53" t="b">
        <v>0</v>
      </c>
      <c r="AL53" t="s">
        <v>204</v>
      </c>
      <c r="AM53">
        <v>100</v>
      </c>
      <c r="AN53">
        <v>200</v>
      </c>
      <c r="AO53" t="s">
        <v>284</v>
      </c>
      <c r="AP53" t="b">
        <v>1</v>
      </c>
    </row>
    <row r="54" spans="1:42" x14ac:dyDescent="0.25">
      <c r="A54" s="1" t="s">
        <v>232</v>
      </c>
      <c r="B54" t="str" cm="1">
        <f t="array" ref="B54">INDEX(_xlfn.TEXTSPLIT(A54,"/"),5)</f>
        <v>jax</v>
      </c>
      <c r="C54" t="s">
        <v>233</v>
      </c>
      <c r="D54" t="s">
        <v>287</v>
      </c>
      <c r="E54">
        <v>1</v>
      </c>
      <c r="F54">
        <v>1</v>
      </c>
      <c r="G54" t="b">
        <v>0</v>
      </c>
      <c r="H54" t="b">
        <v>0</v>
      </c>
      <c r="I54" t="b">
        <v>0</v>
      </c>
      <c r="J54">
        <v>1</v>
      </c>
      <c r="K54" t="b">
        <v>1</v>
      </c>
      <c r="L54" t="s">
        <v>49</v>
      </c>
      <c r="M54" t="b">
        <v>0</v>
      </c>
      <c r="N54" t="s">
        <v>50</v>
      </c>
      <c r="O54" t="b">
        <v>0</v>
      </c>
      <c r="P54" t="s">
        <v>51</v>
      </c>
      <c r="Q54" t="b">
        <v>0</v>
      </c>
      <c r="R54" t="s">
        <v>356</v>
      </c>
      <c r="S54" t="b">
        <v>0</v>
      </c>
      <c r="T54" t="b">
        <v>1</v>
      </c>
      <c r="U54" t="b">
        <v>1</v>
      </c>
      <c r="V54" t="b">
        <v>0</v>
      </c>
      <c r="W54" t="b">
        <v>1</v>
      </c>
      <c r="X54">
        <v>0</v>
      </c>
      <c r="Y54" t="b">
        <v>0</v>
      </c>
      <c r="Z54" t="b">
        <v>0</v>
      </c>
      <c r="AA54" t="b">
        <v>0</v>
      </c>
      <c r="AB54" t="b">
        <v>0</v>
      </c>
      <c r="AC54" t="b">
        <v>0</v>
      </c>
      <c r="AD54" t="b">
        <v>0</v>
      </c>
      <c r="AE54" t="b">
        <v>0</v>
      </c>
      <c r="AF54" t="b">
        <v>0</v>
      </c>
      <c r="AG54" t="s">
        <v>369</v>
      </c>
      <c r="AH54" t="b">
        <v>1</v>
      </c>
      <c r="AI54" t="b">
        <v>0</v>
      </c>
      <c r="AJ54" t="b">
        <v>1</v>
      </c>
      <c r="AK54" t="b">
        <v>0</v>
      </c>
      <c r="AL54" t="s">
        <v>204</v>
      </c>
      <c r="AM54">
        <v>100</v>
      </c>
      <c r="AN54">
        <v>200</v>
      </c>
      <c r="AO54" t="s">
        <v>282</v>
      </c>
      <c r="AP54" t="b">
        <v>0</v>
      </c>
    </row>
    <row r="55" spans="1:42" x14ac:dyDescent="0.25">
      <c r="A55" s="1" t="s">
        <v>234</v>
      </c>
      <c r="B55" t="str" cm="1">
        <f t="array" ref="B55">INDEX(_xlfn.TEXTSPLIT(A55,"/"),5)</f>
        <v>jax</v>
      </c>
      <c r="C55" t="s">
        <v>235</v>
      </c>
      <c r="D55" t="s">
        <v>288</v>
      </c>
      <c r="E55">
        <v>1</v>
      </c>
      <c r="F55">
        <v>1</v>
      </c>
      <c r="G55" t="b">
        <v>0</v>
      </c>
      <c r="H55" t="b">
        <v>0</v>
      </c>
      <c r="I55" t="b">
        <v>0</v>
      </c>
      <c r="J55">
        <v>1</v>
      </c>
      <c r="K55" t="b">
        <v>1</v>
      </c>
      <c r="L55" t="s">
        <v>49</v>
      </c>
      <c r="M55" t="b">
        <v>0</v>
      </c>
      <c r="N55" t="s">
        <v>50</v>
      </c>
      <c r="O55" t="b">
        <v>0</v>
      </c>
      <c r="P55" t="s">
        <v>51</v>
      </c>
      <c r="Q55" t="b">
        <v>0</v>
      </c>
      <c r="R55" t="s">
        <v>355</v>
      </c>
      <c r="S55" t="b">
        <v>0</v>
      </c>
      <c r="T55" t="b">
        <v>1</v>
      </c>
      <c r="U55" t="b">
        <v>1</v>
      </c>
      <c r="V55" t="b">
        <v>0</v>
      </c>
      <c r="W55" t="b">
        <v>1</v>
      </c>
      <c r="X55">
        <v>0</v>
      </c>
      <c r="Y55" t="b">
        <v>0</v>
      </c>
      <c r="Z55" t="b">
        <v>0</v>
      </c>
      <c r="AA55" t="b">
        <v>0</v>
      </c>
      <c r="AB55" t="b">
        <v>0</v>
      </c>
      <c r="AC55" t="b">
        <v>0</v>
      </c>
      <c r="AD55" t="b">
        <v>0</v>
      </c>
      <c r="AE55" t="b">
        <v>0</v>
      </c>
      <c r="AF55" t="b">
        <v>0</v>
      </c>
      <c r="AG55" t="s">
        <v>369</v>
      </c>
      <c r="AH55" t="b">
        <v>1</v>
      </c>
      <c r="AI55" t="b">
        <v>0</v>
      </c>
      <c r="AJ55" t="b">
        <v>1</v>
      </c>
      <c r="AK55" t="b">
        <v>0</v>
      </c>
      <c r="AL55" t="s">
        <v>204</v>
      </c>
      <c r="AM55">
        <v>100</v>
      </c>
      <c r="AN55">
        <v>200</v>
      </c>
      <c r="AO55" t="s">
        <v>282</v>
      </c>
      <c r="AP55" t="b">
        <v>0</v>
      </c>
    </row>
    <row r="56" spans="1:42" x14ac:dyDescent="0.25">
      <c r="A56" s="1" t="s">
        <v>236</v>
      </c>
      <c r="B56" t="str" cm="1">
        <f t="array" ref="B56">INDEX(_xlfn.TEXTSPLIT(A56,"/"),5)</f>
        <v>jax</v>
      </c>
      <c r="C56" t="s">
        <v>237</v>
      </c>
      <c r="D56" t="s">
        <v>289</v>
      </c>
      <c r="E56">
        <v>5</v>
      </c>
      <c r="F56">
        <v>5</v>
      </c>
      <c r="G56" t="b">
        <v>0</v>
      </c>
      <c r="H56" t="b">
        <v>0</v>
      </c>
      <c r="I56" t="b">
        <v>1</v>
      </c>
      <c r="J56">
        <v>1</v>
      </c>
      <c r="K56" t="b">
        <v>1</v>
      </c>
      <c r="L56" t="s">
        <v>49</v>
      </c>
      <c r="M56" t="b">
        <v>1</v>
      </c>
      <c r="N56" t="s">
        <v>50</v>
      </c>
      <c r="O56" t="b">
        <v>0</v>
      </c>
      <c r="P56" t="s">
        <v>65</v>
      </c>
      <c r="Q56" t="b">
        <v>0</v>
      </c>
      <c r="R56" t="s">
        <v>354</v>
      </c>
      <c r="S56" t="b">
        <v>1</v>
      </c>
      <c r="T56" t="b">
        <v>1</v>
      </c>
      <c r="U56" t="b">
        <v>1</v>
      </c>
      <c r="V56" t="b">
        <v>1</v>
      </c>
      <c r="W56" t="b">
        <v>1</v>
      </c>
      <c r="X56">
        <v>0</v>
      </c>
      <c r="Y56" t="b">
        <v>1</v>
      </c>
      <c r="Z56" t="b">
        <v>0</v>
      </c>
      <c r="AA56" t="b">
        <v>0</v>
      </c>
      <c r="AB56" t="b">
        <v>0</v>
      </c>
      <c r="AC56" t="b">
        <v>0</v>
      </c>
      <c r="AD56" t="b">
        <v>1</v>
      </c>
      <c r="AE56" t="b">
        <v>1</v>
      </c>
      <c r="AF56" t="b">
        <v>0</v>
      </c>
      <c r="AG56" t="s">
        <v>369</v>
      </c>
      <c r="AH56" t="b">
        <v>0</v>
      </c>
      <c r="AI56" t="b">
        <v>0</v>
      </c>
      <c r="AJ56" t="b">
        <v>1</v>
      </c>
      <c r="AK56" t="b">
        <v>0</v>
      </c>
      <c r="AL56" t="s">
        <v>204</v>
      </c>
      <c r="AM56">
        <v>100</v>
      </c>
      <c r="AN56">
        <v>200</v>
      </c>
      <c r="AO56" t="s">
        <v>204</v>
      </c>
      <c r="AP56" t="b">
        <v>1</v>
      </c>
    </row>
    <row r="57" spans="1:42" x14ac:dyDescent="0.25">
      <c r="A57" s="1" t="s">
        <v>238</v>
      </c>
      <c r="B57" t="str" cm="1">
        <f t="array" ref="B57">INDEX(_xlfn.TEXTSPLIT(A57,"/"),5)</f>
        <v>jax</v>
      </c>
      <c r="C57" t="s">
        <v>239</v>
      </c>
      <c r="D57" t="s">
        <v>291</v>
      </c>
      <c r="E57">
        <v>5</v>
      </c>
      <c r="F57">
        <v>5</v>
      </c>
      <c r="G57" t="b">
        <v>0</v>
      </c>
      <c r="H57" t="b">
        <v>0</v>
      </c>
      <c r="I57" t="b">
        <v>1</v>
      </c>
      <c r="J57">
        <v>1</v>
      </c>
      <c r="K57" t="b">
        <v>1</v>
      </c>
      <c r="L57" t="s">
        <v>49</v>
      </c>
      <c r="M57" t="b">
        <v>1</v>
      </c>
      <c r="N57" t="s">
        <v>50</v>
      </c>
      <c r="O57" t="b">
        <v>0</v>
      </c>
      <c r="P57" t="s">
        <v>65</v>
      </c>
      <c r="Q57" t="b">
        <v>0</v>
      </c>
      <c r="R57" t="s">
        <v>353</v>
      </c>
      <c r="S57" t="b">
        <v>1</v>
      </c>
      <c r="T57" t="b">
        <v>1</v>
      </c>
      <c r="U57" t="b">
        <v>1</v>
      </c>
      <c r="V57" t="b">
        <v>1</v>
      </c>
      <c r="W57" t="b">
        <v>1</v>
      </c>
      <c r="X57">
        <v>0</v>
      </c>
      <c r="Y57" t="b">
        <v>1</v>
      </c>
      <c r="Z57" t="b">
        <v>0</v>
      </c>
      <c r="AA57" t="b">
        <v>0</v>
      </c>
      <c r="AB57" t="b">
        <v>0</v>
      </c>
      <c r="AC57" t="b">
        <v>0</v>
      </c>
      <c r="AD57" t="b">
        <v>1</v>
      </c>
      <c r="AE57" t="b">
        <v>1</v>
      </c>
      <c r="AF57" t="b">
        <v>0</v>
      </c>
      <c r="AG57" t="s">
        <v>369</v>
      </c>
      <c r="AH57" t="b">
        <v>0</v>
      </c>
      <c r="AI57" t="b">
        <v>0</v>
      </c>
      <c r="AJ57" t="b">
        <v>1</v>
      </c>
      <c r="AK57" t="b">
        <v>0</v>
      </c>
      <c r="AL57" t="s">
        <v>204</v>
      </c>
      <c r="AM57">
        <v>100</v>
      </c>
      <c r="AN57">
        <v>200</v>
      </c>
      <c r="AO57" t="s">
        <v>273</v>
      </c>
      <c r="AP57" t="b">
        <v>1</v>
      </c>
    </row>
    <row r="58" spans="1:42" x14ac:dyDescent="0.25">
      <c r="A58" s="1" t="s">
        <v>240</v>
      </c>
      <c r="B58" t="str" cm="1">
        <f t="array" ref="B58">INDEX(_xlfn.TEXTSPLIT(A58,"/"),5)</f>
        <v>jax</v>
      </c>
      <c r="C58" t="s">
        <v>241</v>
      </c>
      <c r="D58" t="s">
        <v>292</v>
      </c>
      <c r="E58">
        <v>5</v>
      </c>
      <c r="F58">
        <v>5</v>
      </c>
      <c r="G58" t="b">
        <v>0</v>
      </c>
      <c r="H58" t="b">
        <v>0</v>
      </c>
      <c r="I58" t="b">
        <v>1</v>
      </c>
      <c r="J58">
        <v>32</v>
      </c>
      <c r="K58" t="b">
        <v>1</v>
      </c>
      <c r="L58" t="s">
        <v>49</v>
      </c>
      <c r="M58" t="b">
        <v>0</v>
      </c>
      <c r="N58" t="s">
        <v>50</v>
      </c>
      <c r="O58" t="b">
        <v>0</v>
      </c>
      <c r="P58" t="s">
        <v>65</v>
      </c>
      <c r="Q58" t="b">
        <v>0</v>
      </c>
      <c r="R58" t="s">
        <v>353</v>
      </c>
      <c r="S58" t="b">
        <v>1</v>
      </c>
      <c r="T58" t="b">
        <v>1</v>
      </c>
      <c r="U58" t="b">
        <v>1</v>
      </c>
      <c r="V58" t="b">
        <v>1</v>
      </c>
      <c r="W58" t="b">
        <v>1</v>
      </c>
      <c r="X58">
        <v>0</v>
      </c>
      <c r="Y58" t="b">
        <v>1</v>
      </c>
      <c r="Z58" t="b">
        <v>0</v>
      </c>
      <c r="AA58" t="b">
        <v>0</v>
      </c>
      <c r="AB58" t="b">
        <v>0</v>
      </c>
      <c r="AC58" t="b">
        <v>0</v>
      </c>
      <c r="AD58" t="b">
        <v>1</v>
      </c>
      <c r="AE58" t="b">
        <v>1</v>
      </c>
      <c r="AF58" t="b">
        <v>0</v>
      </c>
      <c r="AG58" t="s">
        <v>369</v>
      </c>
      <c r="AH58" t="b">
        <v>0</v>
      </c>
      <c r="AI58" t="b">
        <v>0</v>
      </c>
      <c r="AJ58" t="b">
        <v>1</v>
      </c>
      <c r="AK58" t="b">
        <v>0</v>
      </c>
      <c r="AL58" t="s">
        <v>204</v>
      </c>
      <c r="AM58">
        <v>100</v>
      </c>
      <c r="AN58">
        <v>200</v>
      </c>
      <c r="AO58" t="s">
        <v>204</v>
      </c>
      <c r="AP58" t="b">
        <v>1</v>
      </c>
    </row>
    <row r="59" spans="1:42" x14ac:dyDescent="0.25">
      <c r="A59" s="1" t="s">
        <v>242</v>
      </c>
      <c r="B59" t="str" cm="1">
        <f t="array" ref="B59">INDEX(_xlfn.TEXTSPLIT(A59,"/"),5)</f>
        <v>jax</v>
      </c>
      <c r="C59" t="s">
        <v>243</v>
      </c>
      <c r="D59" t="s">
        <v>294</v>
      </c>
      <c r="E59">
        <v>2</v>
      </c>
      <c r="F59">
        <v>2</v>
      </c>
      <c r="G59" t="b">
        <v>0</v>
      </c>
      <c r="H59" t="b">
        <v>1</v>
      </c>
      <c r="I59" t="b">
        <v>0</v>
      </c>
      <c r="J59">
        <v>1</v>
      </c>
      <c r="K59" t="b">
        <v>1</v>
      </c>
      <c r="L59" t="s">
        <v>49</v>
      </c>
      <c r="M59" t="b">
        <v>0</v>
      </c>
      <c r="N59" t="s">
        <v>50</v>
      </c>
      <c r="O59" t="b">
        <v>0</v>
      </c>
      <c r="P59" t="s">
        <v>65</v>
      </c>
      <c r="Q59" t="b">
        <v>0</v>
      </c>
      <c r="R59" t="s">
        <v>295</v>
      </c>
      <c r="S59" t="b">
        <v>1</v>
      </c>
      <c r="T59" t="b">
        <v>1</v>
      </c>
      <c r="U59" t="b">
        <v>0</v>
      </c>
      <c r="V59" t="b">
        <v>0</v>
      </c>
      <c r="W59" t="b">
        <v>0</v>
      </c>
      <c r="X59">
        <v>4</v>
      </c>
      <c r="Y59" t="b">
        <v>1</v>
      </c>
      <c r="Z59" t="b">
        <v>0</v>
      </c>
      <c r="AA59" t="b">
        <v>0</v>
      </c>
      <c r="AB59" t="b">
        <v>0</v>
      </c>
      <c r="AC59" t="b">
        <v>0</v>
      </c>
      <c r="AD59" t="b">
        <v>0</v>
      </c>
      <c r="AE59" t="b">
        <v>0</v>
      </c>
      <c r="AF59" t="b">
        <v>0</v>
      </c>
      <c r="AG59" t="s">
        <v>369</v>
      </c>
      <c r="AH59" t="b">
        <v>0</v>
      </c>
      <c r="AI59" t="b">
        <v>0</v>
      </c>
      <c r="AJ59" t="b">
        <v>1</v>
      </c>
      <c r="AK59" t="b">
        <v>0</v>
      </c>
      <c r="AL59" t="s">
        <v>204</v>
      </c>
      <c r="AM59">
        <v>100</v>
      </c>
      <c r="AN59">
        <v>200</v>
      </c>
      <c r="AO59" t="s">
        <v>284</v>
      </c>
      <c r="AP59" t="b">
        <v>1</v>
      </c>
    </row>
    <row r="60" spans="1:42" x14ac:dyDescent="0.25">
      <c r="A60" s="1" t="s">
        <v>244</v>
      </c>
      <c r="B60" t="str" cm="1">
        <f t="array" ref="B60">INDEX(_xlfn.TEXTSPLIT(A60,"/"),5)</f>
        <v>jax</v>
      </c>
      <c r="C60" t="s">
        <v>245</v>
      </c>
      <c r="D60" t="s">
        <v>297</v>
      </c>
      <c r="E60">
        <v>1</v>
      </c>
      <c r="F60">
        <v>1</v>
      </c>
      <c r="G60" t="b">
        <v>0</v>
      </c>
      <c r="H60" t="b">
        <v>0</v>
      </c>
      <c r="I60" t="b">
        <v>0</v>
      </c>
      <c r="J60">
        <v>1</v>
      </c>
      <c r="K60" t="b">
        <v>1</v>
      </c>
      <c r="L60" t="s">
        <v>49</v>
      </c>
      <c r="M60" t="b">
        <v>0</v>
      </c>
      <c r="N60" t="s">
        <v>50</v>
      </c>
      <c r="O60" t="b">
        <v>0</v>
      </c>
      <c r="P60" t="s">
        <v>266</v>
      </c>
      <c r="Q60" t="b">
        <v>1</v>
      </c>
      <c r="R60" t="s">
        <v>296</v>
      </c>
      <c r="S60" t="b">
        <v>1</v>
      </c>
      <c r="T60" t="b">
        <v>1</v>
      </c>
      <c r="U60" t="b">
        <v>0</v>
      </c>
      <c r="V60" t="b">
        <v>0</v>
      </c>
      <c r="W60" t="b">
        <v>1</v>
      </c>
      <c r="X60">
        <v>0</v>
      </c>
      <c r="Y60" t="b">
        <v>1</v>
      </c>
      <c r="Z60" t="b">
        <v>0</v>
      </c>
      <c r="AA60" t="b">
        <v>0</v>
      </c>
      <c r="AB60" t="b">
        <v>0</v>
      </c>
      <c r="AC60" t="b">
        <v>0</v>
      </c>
      <c r="AD60" t="b">
        <v>1</v>
      </c>
      <c r="AE60" t="b">
        <v>0</v>
      </c>
      <c r="AF60" t="b">
        <v>0</v>
      </c>
      <c r="AG60" t="s">
        <v>369</v>
      </c>
      <c r="AH60" t="b">
        <v>0</v>
      </c>
      <c r="AI60" t="b">
        <v>0</v>
      </c>
      <c r="AJ60" t="b">
        <v>1</v>
      </c>
      <c r="AK60" t="b">
        <v>0</v>
      </c>
      <c r="AL60" t="s">
        <v>204</v>
      </c>
      <c r="AM60">
        <v>100</v>
      </c>
      <c r="AN60">
        <v>200</v>
      </c>
      <c r="AO60" t="s">
        <v>284</v>
      </c>
      <c r="AP60" t="b">
        <v>1</v>
      </c>
    </row>
    <row r="61" spans="1:42" x14ac:dyDescent="0.25">
      <c r="A61" s="1" t="s">
        <v>246</v>
      </c>
      <c r="B61" t="str" cm="1">
        <f t="array" ref="B61">INDEX(_xlfn.TEXTSPLIT(A61,"/"),5)</f>
        <v>jax</v>
      </c>
      <c r="C61" t="s">
        <v>247</v>
      </c>
      <c r="D61" t="s">
        <v>298</v>
      </c>
      <c r="E61">
        <v>1</v>
      </c>
      <c r="F61">
        <v>2</v>
      </c>
      <c r="G61" t="b">
        <v>0</v>
      </c>
      <c r="H61" t="b">
        <v>1</v>
      </c>
      <c r="I61" t="b">
        <v>0</v>
      </c>
      <c r="J61">
        <v>1</v>
      </c>
      <c r="K61" t="b">
        <v>1</v>
      </c>
      <c r="L61" t="s">
        <v>49</v>
      </c>
      <c r="M61" t="b">
        <v>0</v>
      </c>
      <c r="N61" t="s">
        <v>50</v>
      </c>
      <c r="O61" t="b">
        <v>0</v>
      </c>
      <c r="P61" t="s">
        <v>79</v>
      </c>
      <c r="Q61" t="b">
        <v>1</v>
      </c>
      <c r="R61" t="s">
        <v>352</v>
      </c>
      <c r="S61" t="b">
        <v>1</v>
      </c>
      <c r="T61" t="b">
        <v>1</v>
      </c>
      <c r="U61" t="b">
        <v>1</v>
      </c>
      <c r="V61" t="b">
        <v>1</v>
      </c>
      <c r="W61" t="b">
        <v>1</v>
      </c>
      <c r="X61">
        <v>0</v>
      </c>
      <c r="Y61" t="b">
        <v>1</v>
      </c>
      <c r="Z61" t="b">
        <v>0</v>
      </c>
      <c r="AA61" t="b">
        <v>0</v>
      </c>
      <c r="AB61" t="b">
        <v>0</v>
      </c>
      <c r="AC61" t="b">
        <v>0</v>
      </c>
      <c r="AD61" t="b">
        <v>1</v>
      </c>
      <c r="AE61" t="b">
        <v>1</v>
      </c>
      <c r="AF61" t="b">
        <v>0</v>
      </c>
      <c r="AG61" t="s">
        <v>369</v>
      </c>
      <c r="AH61" t="b">
        <v>0</v>
      </c>
      <c r="AI61" t="b">
        <v>0</v>
      </c>
      <c r="AJ61" t="b">
        <v>1</v>
      </c>
      <c r="AK61" t="b">
        <v>1</v>
      </c>
      <c r="AL61" t="s">
        <v>204</v>
      </c>
      <c r="AM61">
        <v>100</v>
      </c>
      <c r="AN61">
        <v>200</v>
      </c>
      <c r="AO61" t="s">
        <v>204</v>
      </c>
      <c r="AP61" t="b">
        <v>0</v>
      </c>
    </row>
    <row r="62" spans="1:42" x14ac:dyDescent="0.25">
      <c r="A62" s="1" t="s">
        <v>248</v>
      </c>
      <c r="B62" t="str" cm="1">
        <f t="array" ref="B62">INDEX(_xlfn.TEXTSPLIT(A62,"/"),5)</f>
        <v>jax</v>
      </c>
      <c r="C62" t="s">
        <v>249</v>
      </c>
      <c r="D62" t="s">
        <v>299</v>
      </c>
      <c r="E62">
        <v>2</v>
      </c>
      <c r="F62">
        <v>3</v>
      </c>
      <c r="G62" t="b">
        <v>0</v>
      </c>
      <c r="H62" t="b">
        <v>1</v>
      </c>
      <c r="I62" t="b">
        <v>1</v>
      </c>
      <c r="J62">
        <v>1</v>
      </c>
      <c r="K62" t="b">
        <v>1</v>
      </c>
      <c r="L62" t="s">
        <v>49</v>
      </c>
      <c r="M62" t="b">
        <v>0</v>
      </c>
      <c r="N62" t="s">
        <v>50</v>
      </c>
      <c r="O62" t="b">
        <v>0</v>
      </c>
      <c r="P62" t="s">
        <v>79</v>
      </c>
      <c r="Q62" t="b">
        <v>1</v>
      </c>
      <c r="R62" t="s">
        <v>352</v>
      </c>
      <c r="S62" t="b">
        <v>1</v>
      </c>
      <c r="T62" t="b">
        <v>1</v>
      </c>
      <c r="U62" t="b">
        <v>1</v>
      </c>
      <c r="V62" t="b">
        <v>1</v>
      </c>
      <c r="W62" t="b">
        <v>1</v>
      </c>
      <c r="X62">
        <v>0</v>
      </c>
      <c r="Y62" t="b">
        <v>1</v>
      </c>
      <c r="Z62" t="b">
        <v>0</v>
      </c>
      <c r="AA62" t="b">
        <v>0</v>
      </c>
      <c r="AB62" t="b">
        <v>0</v>
      </c>
      <c r="AC62" t="b">
        <v>0</v>
      </c>
      <c r="AD62" t="b">
        <v>1</v>
      </c>
      <c r="AE62" t="b">
        <v>1</v>
      </c>
      <c r="AF62" t="b">
        <v>0</v>
      </c>
      <c r="AG62" t="s">
        <v>369</v>
      </c>
      <c r="AH62" t="b">
        <v>0</v>
      </c>
      <c r="AI62" t="b">
        <v>0</v>
      </c>
      <c r="AJ62" t="b">
        <v>1</v>
      </c>
      <c r="AK62" t="b">
        <v>1</v>
      </c>
      <c r="AL62" t="s">
        <v>204</v>
      </c>
      <c r="AM62">
        <v>100</v>
      </c>
      <c r="AN62">
        <v>200</v>
      </c>
      <c r="AO62" t="s">
        <v>204</v>
      </c>
      <c r="AP62" t="b">
        <v>0</v>
      </c>
    </row>
    <row r="63" spans="1:42" x14ac:dyDescent="0.25">
      <c r="A63" s="1" t="s">
        <v>250</v>
      </c>
      <c r="B63" t="str" cm="1">
        <f t="array" ref="B63">INDEX(_xlfn.TEXTSPLIT(A63,"/"),5)</f>
        <v>jax</v>
      </c>
      <c r="C63" t="s">
        <v>251</v>
      </c>
      <c r="D63" t="s">
        <v>300</v>
      </c>
      <c r="E63">
        <v>7</v>
      </c>
      <c r="F63">
        <v>8</v>
      </c>
      <c r="G63" t="b">
        <v>0</v>
      </c>
      <c r="H63" t="b">
        <v>1</v>
      </c>
      <c r="I63" t="b">
        <v>1</v>
      </c>
      <c r="J63">
        <v>2</v>
      </c>
      <c r="K63" t="b">
        <v>1</v>
      </c>
      <c r="L63" t="s">
        <v>49</v>
      </c>
      <c r="M63" t="b">
        <v>0</v>
      </c>
      <c r="N63" t="s">
        <v>50</v>
      </c>
      <c r="O63" t="b">
        <v>0</v>
      </c>
      <c r="P63" t="s">
        <v>79</v>
      </c>
      <c r="Q63" t="b">
        <v>1</v>
      </c>
      <c r="R63" t="s">
        <v>421</v>
      </c>
      <c r="S63" t="b">
        <v>1</v>
      </c>
      <c r="T63" t="b">
        <v>1</v>
      </c>
      <c r="U63" t="b">
        <v>1</v>
      </c>
      <c r="V63" t="b">
        <v>1</v>
      </c>
      <c r="W63" t="b">
        <v>1</v>
      </c>
      <c r="X63">
        <v>0</v>
      </c>
      <c r="Y63" t="b">
        <v>1</v>
      </c>
      <c r="Z63" t="b">
        <v>0</v>
      </c>
      <c r="AA63" t="b">
        <v>0</v>
      </c>
      <c r="AB63" t="b">
        <v>0</v>
      </c>
      <c r="AC63" t="b">
        <v>1</v>
      </c>
      <c r="AD63" t="b">
        <v>1</v>
      </c>
      <c r="AE63" t="b">
        <v>1</v>
      </c>
      <c r="AF63" t="b">
        <v>0</v>
      </c>
      <c r="AG63" t="s">
        <v>369</v>
      </c>
      <c r="AH63" t="b">
        <v>1</v>
      </c>
      <c r="AI63" t="b">
        <v>0</v>
      </c>
      <c r="AJ63" t="b">
        <v>1</v>
      </c>
      <c r="AK63" t="b">
        <v>0</v>
      </c>
      <c r="AL63" t="s">
        <v>204</v>
      </c>
      <c r="AM63">
        <v>100</v>
      </c>
      <c r="AN63">
        <v>200</v>
      </c>
      <c r="AO63" t="s">
        <v>204</v>
      </c>
      <c r="AP63" t="b">
        <v>0</v>
      </c>
    </row>
    <row r="64" spans="1:42" x14ac:dyDescent="0.25">
      <c r="A64" s="1" t="s">
        <v>252</v>
      </c>
      <c r="B64" t="str" cm="1">
        <f t="array" ref="B64">INDEX(_xlfn.TEXTSPLIT(A64,"/"),5)</f>
        <v>jax</v>
      </c>
      <c r="C64" t="s">
        <v>253</v>
      </c>
      <c r="D64" t="s">
        <v>300</v>
      </c>
      <c r="E64">
        <v>5</v>
      </c>
      <c r="F64">
        <v>6</v>
      </c>
      <c r="G64" t="b">
        <v>0</v>
      </c>
      <c r="H64" t="b">
        <v>0</v>
      </c>
      <c r="I64" t="b">
        <v>1</v>
      </c>
      <c r="J64">
        <v>2</v>
      </c>
      <c r="K64" t="b">
        <v>1</v>
      </c>
      <c r="L64" t="s">
        <v>49</v>
      </c>
      <c r="M64" t="b">
        <v>0</v>
      </c>
      <c r="N64" t="s">
        <v>50</v>
      </c>
      <c r="O64" t="b">
        <v>0</v>
      </c>
      <c r="P64" t="s">
        <v>79</v>
      </c>
      <c r="Q64" t="b">
        <v>1</v>
      </c>
      <c r="R64" t="s">
        <v>352</v>
      </c>
      <c r="S64" t="b">
        <v>1</v>
      </c>
      <c r="T64" t="b">
        <v>1</v>
      </c>
      <c r="U64" t="b">
        <v>1</v>
      </c>
      <c r="V64" t="b">
        <v>1</v>
      </c>
      <c r="W64" t="b">
        <v>1</v>
      </c>
      <c r="X64">
        <v>0</v>
      </c>
      <c r="Y64" t="b">
        <v>1</v>
      </c>
      <c r="Z64" t="b">
        <v>0</v>
      </c>
      <c r="AA64" t="b">
        <v>0</v>
      </c>
      <c r="AB64" t="b">
        <v>0</v>
      </c>
      <c r="AC64" t="b">
        <v>0</v>
      </c>
      <c r="AD64" t="b">
        <v>1</v>
      </c>
      <c r="AE64" t="b">
        <v>1</v>
      </c>
      <c r="AF64" t="b">
        <v>0</v>
      </c>
      <c r="AG64" t="s">
        <v>369</v>
      </c>
      <c r="AH64" t="b">
        <v>0</v>
      </c>
      <c r="AI64" t="b">
        <v>0</v>
      </c>
      <c r="AJ64" t="b">
        <v>1</v>
      </c>
      <c r="AK64" t="b">
        <v>1</v>
      </c>
      <c r="AL64" t="s">
        <v>204</v>
      </c>
      <c r="AM64">
        <v>100</v>
      </c>
      <c r="AN64">
        <v>200</v>
      </c>
      <c r="AO64" t="s">
        <v>204</v>
      </c>
      <c r="AP64" t="b">
        <v>1</v>
      </c>
    </row>
    <row r="65" spans="1:42" x14ac:dyDescent="0.25">
      <c r="A65" s="1" t="s">
        <v>254</v>
      </c>
      <c r="B65" t="str" cm="1">
        <f t="array" ref="B65">INDEX(_xlfn.TEXTSPLIT(A65,"/"),5)</f>
        <v>jax</v>
      </c>
      <c r="C65" t="s">
        <v>255</v>
      </c>
      <c r="D65" t="s">
        <v>301</v>
      </c>
      <c r="E65">
        <v>2</v>
      </c>
      <c r="F65">
        <v>2</v>
      </c>
      <c r="G65" t="b">
        <v>0</v>
      </c>
      <c r="H65" t="b">
        <v>1</v>
      </c>
      <c r="I65" t="b">
        <v>1</v>
      </c>
      <c r="J65">
        <v>2</v>
      </c>
      <c r="K65" t="b">
        <v>1</v>
      </c>
      <c r="L65" t="s">
        <v>49</v>
      </c>
      <c r="M65" t="b">
        <v>0</v>
      </c>
      <c r="N65" t="s">
        <v>50</v>
      </c>
      <c r="O65" t="b">
        <v>0</v>
      </c>
      <c r="P65" t="s">
        <v>79</v>
      </c>
      <c r="Q65" t="b">
        <v>0</v>
      </c>
      <c r="R65" t="s">
        <v>302</v>
      </c>
      <c r="S65" t="b">
        <v>1</v>
      </c>
      <c r="T65" t="b">
        <v>1</v>
      </c>
      <c r="U65" t="b">
        <v>1</v>
      </c>
      <c r="V65" t="b">
        <v>1</v>
      </c>
      <c r="W65" t="b">
        <v>1</v>
      </c>
      <c r="X65">
        <v>0</v>
      </c>
      <c r="Y65" t="b">
        <v>0</v>
      </c>
      <c r="Z65" t="b">
        <v>0</v>
      </c>
      <c r="AA65" t="b">
        <v>0</v>
      </c>
      <c r="AB65" t="b">
        <v>0</v>
      </c>
      <c r="AC65" t="b">
        <v>0</v>
      </c>
      <c r="AD65" t="b">
        <v>1</v>
      </c>
      <c r="AE65" t="b">
        <v>1</v>
      </c>
      <c r="AF65" t="b">
        <v>0</v>
      </c>
      <c r="AG65" t="s">
        <v>369</v>
      </c>
      <c r="AH65" t="b">
        <v>0</v>
      </c>
      <c r="AI65" t="b">
        <v>0</v>
      </c>
      <c r="AJ65" t="b">
        <v>1</v>
      </c>
      <c r="AK65" t="b">
        <v>0</v>
      </c>
      <c r="AL65" t="s">
        <v>204</v>
      </c>
      <c r="AM65">
        <v>10</v>
      </c>
      <c r="AN65" s="8" t="s">
        <v>369</v>
      </c>
      <c r="AO65" t="s">
        <v>204</v>
      </c>
      <c r="AP65" t="b">
        <v>1</v>
      </c>
    </row>
    <row r="66" spans="1:42" x14ac:dyDescent="0.25">
      <c r="A66" s="1" t="s">
        <v>256</v>
      </c>
      <c r="B66" t="str" cm="1">
        <f t="array" ref="B66">INDEX(_xlfn.TEXTSPLIT(A66,"/"),5)</f>
        <v>jax</v>
      </c>
      <c r="C66" t="s">
        <v>257</v>
      </c>
      <c r="D66" t="s">
        <v>304</v>
      </c>
      <c r="E66">
        <v>2</v>
      </c>
      <c r="F66">
        <v>2</v>
      </c>
      <c r="G66" t="b">
        <v>0</v>
      </c>
      <c r="H66" t="b">
        <v>1</v>
      </c>
      <c r="I66" t="b">
        <v>1</v>
      </c>
      <c r="J66">
        <v>2</v>
      </c>
      <c r="K66" t="b">
        <v>1</v>
      </c>
      <c r="L66" t="s">
        <v>49</v>
      </c>
      <c r="M66" t="b">
        <v>0</v>
      </c>
      <c r="N66" t="s">
        <v>50</v>
      </c>
      <c r="O66" t="b">
        <v>0</v>
      </c>
      <c r="P66" t="s">
        <v>79</v>
      </c>
      <c r="Q66" t="b">
        <v>0</v>
      </c>
      <c r="R66" t="s">
        <v>302</v>
      </c>
      <c r="S66" t="b">
        <v>1</v>
      </c>
      <c r="T66" t="b">
        <v>1</v>
      </c>
      <c r="U66" t="b">
        <v>1</v>
      </c>
      <c r="V66" t="b">
        <v>1</v>
      </c>
      <c r="W66" t="b">
        <v>1</v>
      </c>
      <c r="X66">
        <v>0</v>
      </c>
      <c r="Y66" t="b">
        <v>0</v>
      </c>
      <c r="Z66" t="b">
        <v>0</v>
      </c>
      <c r="AA66" t="b">
        <v>0</v>
      </c>
      <c r="AB66" t="b">
        <v>0</v>
      </c>
      <c r="AC66" t="b">
        <v>0</v>
      </c>
      <c r="AD66" t="b">
        <v>1</v>
      </c>
      <c r="AE66" t="b">
        <v>1</v>
      </c>
      <c r="AF66" t="b">
        <v>0</v>
      </c>
      <c r="AG66" t="s">
        <v>369</v>
      </c>
      <c r="AH66" t="b">
        <v>0</v>
      </c>
      <c r="AI66" t="b">
        <v>0</v>
      </c>
      <c r="AJ66" t="b">
        <v>1</v>
      </c>
      <c r="AK66" t="b">
        <v>0</v>
      </c>
      <c r="AL66" t="s">
        <v>204</v>
      </c>
      <c r="AM66">
        <v>10</v>
      </c>
      <c r="AN66" s="8" t="s">
        <v>369</v>
      </c>
      <c r="AO66" t="s">
        <v>204</v>
      </c>
      <c r="AP66" t="b">
        <v>1</v>
      </c>
    </row>
    <row r="67" spans="1:42" x14ac:dyDescent="0.25">
      <c r="A67" s="1" t="s">
        <v>258</v>
      </c>
      <c r="B67" t="str" cm="1">
        <f t="array" ref="B67">INDEX(_xlfn.TEXTSPLIT(A67,"/"),5)</f>
        <v>jax</v>
      </c>
      <c r="C67" t="s">
        <v>259</v>
      </c>
      <c r="D67" t="s">
        <v>305</v>
      </c>
      <c r="E67">
        <v>4</v>
      </c>
      <c r="F67">
        <v>8</v>
      </c>
      <c r="G67" t="b">
        <v>0</v>
      </c>
      <c r="H67" t="b">
        <v>1</v>
      </c>
      <c r="I67" t="b">
        <v>1</v>
      </c>
      <c r="J67">
        <v>8</v>
      </c>
      <c r="K67" t="b">
        <v>1</v>
      </c>
      <c r="L67" t="s">
        <v>49</v>
      </c>
      <c r="M67" t="b">
        <v>0</v>
      </c>
      <c r="N67" t="s">
        <v>50</v>
      </c>
      <c r="O67" t="b">
        <v>0</v>
      </c>
      <c r="P67" t="s">
        <v>79</v>
      </c>
      <c r="Q67" t="b">
        <v>0</v>
      </c>
      <c r="R67" t="s">
        <v>302</v>
      </c>
      <c r="S67" t="b">
        <v>1</v>
      </c>
      <c r="T67" t="b">
        <v>1</v>
      </c>
      <c r="U67" t="b">
        <v>1</v>
      </c>
      <c r="V67" t="b">
        <v>1</v>
      </c>
      <c r="W67" t="b">
        <v>1</v>
      </c>
      <c r="X67">
        <v>0</v>
      </c>
      <c r="Y67" t="b">
        <v>0</v>
      </c>
      <c r="Z67" t="b">
        <v>0</v>
      </c>
      <c r="AA67" t="b">
        <v>0</v>
      </c>
      <c r="AB67" t="b">
        <v>0</v>
      </c>
      <c r="AC67" t="b">
        <v>0</v>
      </c>
      <c r="AD67" t="b">
        <v>1</v>
      </c>
      <c r="AE67" t="b">
        <v>1</v>
      </c>
      <c r="AF67" t="b">
        <v>0</v>
      </c>
      <c r="AG67" t="s">
        <v>369</v>
      </c>
      <c r="AH67" t="b">
        <v>0</v>
      </c>
      <c r="AI67" t="b">
        <v>0</v>
      </c>
      <c r="AJ67" t="b">
        <v>1</v>
      </c>
      <c r="AK67" t="b">
        <v>0</v>
      </c>
      <c r="AL67" t="s">
        <v>204</v>
      </c>
      <c r="AM67">
        <v>10</v>
      </c>
      <c r="AN67" s="8" t="s">
        <v>369</v>
      </c>
      <c r="AO67" t="s">
        <v>204</v>
      </c>
      <c r="AP67" t="b">
        <v>1</v>
      </c>
    </row>
    <row r="68" spans="1:42" x14ac:dyDescent="0.25">
      <c r="A68" s="1" t="s">
        <v>260</v>
      </c>
      <c r="B68" t="str" cm="1">
        <f t="array" ref="B68">INDEX(_xlfn.TEXTSPLIT(A68,"/"),5)</f>
        <v>jax</v>
      </c>
      <c r="C68" t="s">
        <v>261</v>
      </c>
      <c r="D68" t="s">
        <v>307</v>
      </c>
      <c r="E68">
        <v>1</v>
      </c>
      <c r="F68">
        <v>1</v>
      </c>
      <c r="G68" t="b">
        <v>0</v>
      </c>
      <c r="H68" t="b">
        <v>0</v>
      </c>
      <c r="I68" t="b">
        <v>0</v>
      </c>
      <c r="J68">
        <v>2</v>
      </c>
      <c r="K68" t="b">
        <v>1</v>
      </c>
      <c r="L68" t="s">
        <v>49</v>
      </c>
      <c r="M68" t="b">
        <v>0</v>
      </c>
      <c r="N68" t="s">
        <v>50</v>
      </c>
      <c r="O68" t="b">
        <v>0</v>
      </c>
      <c r="P68" t="s">
        <v>408</v>
      </c>
      <c r="Q68" t="b">
        <v>0</v>
      </c>
      <c r="R68" t="s">
        <v>306</v>
      </c>
      <c r="S68" t="b">
        <v>1</v>
      </c>
      <c r="T68" t="b">
        <v>1</v>
      </c>
      <c r="U68" t="b">
        <v>1</v>
      </c>
      <c r="V68" t="b">
        <v>0</v>
      </c>
      <c r="W68" t="b">
        <v>0</v>
      </c>
      <c r="X68">
        <v>0</v>
      </c>
      <c r="Y68" t="b">
        <v>0</v>
      </c>
      <c r="Z68" t="b">
        <v>0</v>
      </c>
      <c r="AA68" t="b">
        <v>0</v>
      </c>
      <c r="AB68" t="b">
        <v>0</v>
      </c>
      <c r="AC68" t="b">
        <v>0</v>
      </c>
      <c r="AD68" t="b">
        <v>1</v>
      </c>
      <c r="AE68" t="b">
        <v>1</v>
      </c>
      <c r="AF68" t="b">
        <v>0</v>
      </c>
      <c r="AG68" t="s">
        <v>369</v>
      </c>
      <c r="AH68" t="b">
        <v>0</v>
      </c>
      <c r="AI68" t="b">
        <v>0</v>
      </c>
      <c r="AJ68" t="b">
        <v>1</v>
      </c>
      <c r="AK68" t="b">
        <v>0</v>
      </c>
      <c r="AL68" t="s">
        <v>204</v>
      </c>
      <c r="AM68">
        <v>10</v>
      </c>
      <c r="AN68" s="8" t="s">
        <v>369</v>
      </c>
      <c r="AO68" t="s">
        <v>204</v>
      </c>
      <c r="AP68" t="b">
        <v>1</v>
      </c>
    </row>
    <row r="69" spans="1:42" x14ac:dyDescent="0.25">
      <c r="A69" s="1" t="s">
        <v>262</v>
      </c>
      <c r="B69" t="str" cm="1">
        <f t="array" ref="B69">INDEX(_xlfn.TEXTSPLIT(A69,"/"),5)</f>
        <v>jax</v>
      </c>
      <c r="C69" t="s">
        <v>263</v>
      </c>
      <c r="D69" t="s">
        <v>308</v>
      </c>
      <c r="E69">
        <v>1</v>
      </c>
      <c r="F69">
        <v>1</v>
      </c>
      <c r="G69" t="b">
        <v>0</v>
      </c>
      <c r="H69" t="b">
        <v>0</v>
      </c>
      <c r="I69" t="b">
        <v>0</v>
      </c>
      <c r="J69">
        <v>2</v>
      </c>
      <c r="K69" t="b">
        <v>1</v>
      </c>
      <c r="L69" t="s">
        <v>49</v>
      </c>
      <c r="M69" t="b">
        <v>0</v>
      </c>
      <c r="N69" t="s">
        <v>50</v>
      </c>
      <c r="O69" t="b">
        <v>0</v>
      </c>
      <c r="P69" t="s">
        <v>408</v>
      </c>
      <c r="Q69" t="b">
        <v>0</v>
      </c>
      <c r="R69" t="s">
        <v>309</v>
      </c>
      <c r="S69" t="b">
        <v>1</v>
      </c>
      <c r="T69" t="b">
        <v>1</v>
      </c>
      <c r="U69" t="b">
        <v>1</v>
      </c>
      <c r="V69" t="b">
        <v>0</v>
      </c>
      <c r="W69" t="b">
        <v>0</v>
      </c>
      <c r="X69">
        <v>0</v>
      </c>
      <c r="Y69" t="b">
        <v>0</v>
      </c>
      <c r="Z69" t="b">
        <v>0</v>
      </c>
      <c r="AA69" t="b">
        <v>0</v>
      </c>
      <c r="AB69" t="b">
        <v>0</v>
      </c>
      <c r="AC69" t="b">
        <v>0</v>
      </c>
      <c r="AD69" t="b">
        <v>1</v>
      </c>
      <c r="AE69" t="b">
        <v>1</v>
      </c>
      <c r="AF69" t="b">
        <v>0</v>
      </c>
      <c r="AG69" t="s">
        <v>369</v>
      </c>
      <c r="AH69" t="b">
        <v>0</v>
      </c>
      <c r="AI69" t="b">
        <v>0</v>
      </c>
      <c r="AJ69" t="b">
        <v>1</v>
      </c>
      <c r="AK69" t="b">
        <v>0</v>
      </c>
      <c r="AL69" t="s">
        <v>204</v>
      </c>
      <c r="AM69">
        <v>10</v>
      </c>
      <c r="AN69" s="8" t="s">
        <v>369</v>
      </c>
      <c r="AO69" t="s">
        <v>282</v>
      </c>
      <c r="AP69" t="b">
        <v>1</v>
      </c>
    </row>
    <row r="70" spans="1:42" x14ac:dyDescent="0.25">
      <c r="A70" s="1" t="s">
        <v>264</v>
      </c>
      <c r="B70" t="str" cm="1">
        <f t="array" ref="B70">INDEX(_xlfn.TEXTSPLIT(A70,"/"),5)</f>
        <v>jax</v>
      </c>
      <c r="C70" t="s">
        <v>265</v>
      </c>
      <c r="D70" t="s">
        <v>310</v>
      </c>
      <c r="E70">
        <v>1</v>
      </c>
      <c r="F70">
        <v>1</v>
      </c>
      <c r="G70" t="b">
        <v>0</v>
      </c>
      <c r="H70" t="b">
        <v>0</v>
      </c>
      <c r="I70" t="b">
        <v>0</v>
      </c>
      <c r="J70">
        <v>2</v>
      </c>
      <c r="K70" t="b">
        <v>1</v>
      </c>
      <c r="L70" t="s">
        <v>49</v>
      </c>
      <c r="M70" t="b">
        <v>0</v>
      </c>
      <c r="N70" t="s">
        <v>50</v>
      </c>
      <c r="O70" t="b">
        <v>0</v>
      </c>
      <c r="P70" t="s">
        <v>408</v>
      </c>
      <c r="Q70" t="b">
        <v>0</v>
      </c>
      <c r="R70" t="s">
        <v>309</v>
      </c>
      <c r="S70" t="b">
        <v>1</v>
      </c>
      <c r="T70" t="b">
        <v>1</v>
      </c>
      <c r="U70" t="b">
        <v>1</v>
      </c>
      <c r="V70" t="b">
        <v>0</v>
      </c>
      <c r="W70" t="b">
        <v>0</v>
      </c>
      <c r="X70">
        <v>0</v>
      </c>
      <c r="Y70" t="b">
        <v>0</v>
      </c>
      <c r="Z70" t="b">
        <v>0</v>
      </c>
      <c r="AA70" t="b">
        <v>0</v>
      </c>
      <c r="AB70" t="b">
        <v>0</v>
      </c>
      <c r="AC70" t="b">
        <v>0</v>
      </c>
      <c r="AD70" t="b">
        <v>1</v>
      </c>
      <c r="AE70" t="b">
        <v>1</v>
      </c>
      <c r="AF70" t="b">
        <v>0</v>
      </c>
      <c r="AG70" t="s">
        <v>369</v>
      </c>
      <c r="AH70" t="b">
        <v>0</v>
      </c>
      <c r="AI70" t="b">
        <v>0</v>
      </c>
      <c r="AJ70" t="b">
        <v>1</v>
      </c>
      <c r="AK70" t="b">
        <v>0</v>
      </c>
      <c r="AL70" t="s">
        <v>204</v>
      </c>
      <c r="AM70">
        <v>10</v>
      </c>
      <c r="AN70" s="8" t="s">
        <v>369</v>
      </c>
      <c r="AO70" t="s">
        <v>204</v>
      </c>
      <c r="AP70" t="b">
        <v>1</v>
      </c>
    </row>
    <row r="71" spans="1:42" x14ac:dyDescent="0.25">
      <c r="A71" s="1" t="s">
        <v>382</v>
      </c>
      <c r="B71" t="str" cm="1">
        <f t="array" ref="B71">INDEX(_xlfn.TEXTSPLIT(A71,"/"),5)</f>
        <v>spaCy</v>
      </c>
      <c r="C71" t="s">
        <v>383</v>
      </c>
      <c r="D71" t="s">
        <v>391</v>
      </c>
      <c r="E71">
        <v>2</v>
      </c>
      <c r="F71">
        <v>2</v>
      </c>
      <c r="G71" t="b">
        <v>0</v>
      </c>
      <c r="H71" t="b">
        <v>1</v>
      </c>
      <c r="I71" t="b">
        <v>1</v>
      </c>
      <c r="J71">
        <v>1</v>
      </c>
      <c r="K71" t="b">
        <v>1</v>
      </c>
      <c r="L71" t="s">
        <v>49</v>
      </c>
      <c r="M71" t="b">
        <v>0</v>
      </c>
      <c r="N71" t="s">
        <v>50</v>
      </c>
      <c r="O71" t="b">
        <v>0</v>
      </c>
      <c r="P71" t="s">
        <v>200</v>
      </c>
      <c r="Q71" t="b">
        <v>0</v>
      </c>
      <c r="R71" t="s">
        <v>392</v>
      </c>
      <c r="S71" t="b">
        <v>1</v>
      </c>
      <c r="T71" t="b">
        <v>0</v>
      </c>
      <c r="U71" t="b">
        <v>0</v>
      </c>
      <c r="V71" t="b">
        <v>1</v>
      </c>
      <c r="W71" t="b">
        <v>0</v>
      </c>
      <c r="X71">
        <v>0</v>
      </c>
      <c r="Y71" t="b">
        <v>0</v>
      </c>
      <c r="Z71" t="b">
        <v>1</v>
      </c>
      <c r="AA71" t="b">
        <v>0</v>
      </c>
      <c r="AB71" t="b">
        <v>0</v>
      </c>
      <c r="AC71" t="b">
        <v>0</v>
      </c>
      <c r="AD71" t="b">
        <v>0</v>
      </c>
      <c r="AE71" t="b">
        <v>0</v>
      </c>
      <c r="AF71" t="b">
        <v>0</v>
      </c>
      <c r="AG71" t="s">
        <v>369</v>
      </c>
      <c r="AH71" t="b">
        <v>0</v>
      </c>
      <c r="AI71" t="b">
        <v>0</v>
      </c>
      <c r="AJ71" t="b">
        <v>0</v>
      </c>
      <c r="AK71" t="b">
        <v>0</v>
      </c>
      <c r="AL71" t="s">
        <v>204</v>
      </c>
      <c r="AM71">
        <v>100</v>
      </c>
      <c r="AN71">
        <v>200</v>
      </c>
      <c r="AO71" t="s">
        <v>204</v>
      </c>
      <c r="AP71" t="b">
        <v>1</v>
      </c>
    </row>
    <row r="72" spans="1:42" x14ac:dyDescent="0.25">
      <c r="A72" s="1" t="s">
        <v>384</v>
      </c>
      <c r="B72" t="str" cm="1">
        <f t="array" ref="B72">INDEX(_xlfn.TEXTSPLIT(A72,"/"),5)</f>
        <v>spaCy</v>
      </c>
      <c r="C72" t="s">
        <v>385</v>
      </c>
      <c r="D72" t="s">
        <v>393</v>
      </c>
      <c r="E72">
        <v>1</v>
      </c>
      <c r="F72">
        <v>1</v>
      </c>
      <c r="G72" t="b">
        <v>0</v>
      </c>
      <c r="H72" t="b">
        <v>0</v>
      </c>
      <c r="I72" t="b">
        <v>0</v>
      </c>
      <c r="J72">
        <v>1</v>
      </c>
      <c r="K72" t="b">
        <v>1</v>
      </c>
      <c r="L72" t="s">
        <v>49</v>
      </c>
      <c r="M72" t="b">
        <v>0</v>
      </c>
      <c r="N72" t="s">
        <v>50</v>
      </c>
      <c r="O72" t="b">
        <v>0</v>
      </c>
      <c r="P72" t="s">
        <v>51</v>
      </c>
      <c r="Q72" t="b">
        <v>0</v>
      </c>
      <c r="R72" t="s">
        <v>211</v>
      </c>
      <c r="S72" t="b">
        <v>0</v>
      </c>
      <c r="T72" t="b">
        <v>0</v>
      </c>
      <c r="U72" t="b">
        <v>0</v>
      </c>
      <c r="V72" t="b">
        <v>0</v>
      </c>
      <c r="W72" t="b">
        <v>0</v>
      </c>
      <c r="X72">
        <v>0</v>
      </c>
      <c r="Y72" t="b">
        <v>0</v>
      </c>
      <c r="Z72" t="b">
        <v>1</v>
      </c>
      <c r="AA72" t="b">
        <v>0</v>
      </c>
      <c r="AB72" t="b">
        <v>0</v>
      </c>
      <c r="AC72" t="b">
        <v>0</v>
      </c>
      <c r="AD72" t="b">
        <v>0</v>
      </c>
      <c r="AE72" t="b">
        <v>0</v>
      </c>
      <c r="AF72" t="b">
        <v>0</v>
      </c>
      <c r="AG72" t="s">
        <v>369</v>
      </c>
      <c r="AH72" t="b">
        <v>0</v>
      </c>
      <c r="AI72" t="b">
        <v>0</v>
      </c>
      <c r="AJ72" t="b">
        <v>0</v>
      </c>
      <c r="AK72" t="b">
        <v>0</v>
      </c>
      <c r="AL72" t="s">
        <v>204</v>
      </c>
      <c r="AM72">
        <v>100</v>
      </c>
      <c r="AN72">
        <v>200</v>
      </c>
      <c r="AO72" t="s">
        <v>204</v>
      </c>
      <c r="AP72" t="b">
        <v>0</v>
      </c>
    </row>
    <row r="73" spans="1:42" x14ac:dyDescent="0.25">
      <c r="A73" s="1" t="s">
        <v>386</v>
      </c>
      <c r="B73" t="str" cm="1">
        <f t="array" ref="B73">INDEX(_xlfn.TEXTSPLIT(A73,"/"),5)</f>
        <v>spaCy</v>
      </c>
      <c r="C73" t="s">
        <v>387</v>
      </c>
      <c r="D73" t="s">
        <v>397</v>
      </c>
      <c r="E73">
        <v>1</v>
      </c>
      <c r="F73">
        <v>1</v>
      </c>
      <c r="G73" t="b">
        <v>0</v>
      </c>
      <c r="H73" t="b">
        <v>0</v>
      </c>
      <c r="I73" t="b">
        <v>0</v>
      </c>
      <c r="J73">
        <v>1</v>
      </c>
      <c r="K73" t="b">
        <v>1</v>
      </c>
      <c r="L73" t="s">
        <v>49</v>
      </c>
      <c r="M73" t="b">
        <v>0</v>
      </c>
      <c r="N73" t="s">
        <v>50</v>
      </c>
      <c r="O73" t="b">
        <v>0</v>
      </c>
      <c r="P73" t="s">
        <v>51</v>
      </c>
      <c r="Q73" t="b">
        <v>0</v>
      </c>
      <c r="R73" t="s">
        <v>211</v>
      </c>
      <c r="S73" t="b">
        <v>1</v>
      </c>
      <c r="T73" t="b">
        <v>0</v>
      </c>
      <c r="U73" t="b">
        <v>0</v>
      </c>
      <c r="V73" t="b">
        <v>0</v>
      </c>
      <c r="W73" t="b">
        <v>0</v>
      </c>
      <c r="X73">
        <v>0</v>
      </c>
      <c r="Y73" t="b">
        <v>0</v>
      </c>
      <c r="Z73" t="b">
        <v>1</v>
      </c>
      <c r="AA73" t="b">
        <v>0</v>
      </c>
      <c r="AB73" t="b">
        <v>0</v>
      </c>
      <c r="AC73" t="b">
        <v>0</v>
      </c>
      <c r="AD73" t="b">
        <v>0</v>
      </c>
      <c r="AE73" t="b">
        <v>0</v>
      </c>
      <c r="AF73" t="b">
        <v>0</v>
      </c>
      <c r="AG73" t="s">
        <v>369</v>
      </c>
      <c r="AH73" t="b">
        <v>0</v>
      </c>
      <c r="AI73" t="b">
        <v>0</v>
      </c>
      <c r="AJ73" t="b">
        <v>0</v>
      </c>
      <c r="AK73" t="b">
        <v>0</v>
      </c>
      <c r="AL73" t="s">
        <v>204</v>
      </c>
      <c r="AM73">
        <v>100</v>
      </c>
      <c r="AN73">
        <v>200</v>
      </c>
      <c r="AO73" t="s">
        <v>204</v>
      </c>
      <c r="AP73" t="b">
        <v>0</v>
      </c>
    </row>
    <row r="74" spans="1:42" x14ac:dyDescent="0.25">
      <c r="A74" s="1" t="s">
        <v>388</v>
      </c>
      <c r="B74" t="str" cm="1">
        <f t="array" ref="B74">INDEX(_xlfn.TEXTSPLIT(A74,"/"),5)</f>
        <v>spaCy</v>
      </c>
      <c r="C74" t="s">
        <v>389</v>
      </c>
      <c r="D74" t="s">
        <v>398</v>
      </c>
      <c r="E74">
        <v>1</v>
      </c>
      <c r="F74">
        <v>1</v>
      </c>
      <c r="G74" t="b">
        <v>0</v>
      </c>
      <c r="H74" t="b">
        <v>0</v>
      </c>
      <c r="I74" t="b">
        <v>0</v>
      </c>
      <c r="J74">
        <v>1</v>
      </c>
      <c r="K74" t="b">
        <v>1</v>
      </c>
      <c r="L74" t="s">
        <v>49</v>
      </c>
      <c r="M74" t="b">
        <v>0</v>
      </c>
      <c r="N74" t="s">
        <v>50</v>
      </c>
      <c r="O74" t="b">
        <v>0</v>
      </c>
      <c r="P74" t="s">
        <v>266</v>
      </c>
      <c r="Q74" t="b">
        <v>0</v>
      </c>
      <c r="R74" t="s">
        <v>399</v>
      </c>
      <c r="S74" t="b">
        <v>1</v>
      </c>
      <c r="T74" t="b">
        <v>0</v>
      </c>
      <c r="U74" t="b">
        <v>1</v>
      </c>
      <c r="V74" t="b">
        <v>0</v>
      </c>
      <c r="W74" t="b">
        <v>0</v>
      </c>
      <c r="X74">
        <v>0</v>
      </c>
      <c r="Y74" t="b">
        <v>1</v>
      </c>
      <c r="Z74" t="b">
        <v>1</v>
      </c>
      <c r="AA74" t="b">
        <v>0</v>
      </c>
      <c r="AB74" t="b">
        <v>0</v>
      </c>
      <c r="AC74" t="b">
        <v>0</v>
      </c>
      <c r="AD74" t="b">
        <v>0</v>
      </c>
      <c r="AE74" t="b">
        <v>0</v>
      </c>
      <c r="AF74" t="b">
        <v>0</v>
      </c>
      <c r="AG74" t="s">
        <v>369</v>
      </c>
      <c r="AH74" t="b">
        <v>0</v>
      </c>
      <c r="AI74" t="b">
        <v>0</v>
      </c>
      <c r="AJ74" t="b">
        <v>0</v>
      </c>
      <c r="AK74" t="b">
        <v>0</v>
      </c>
      <c r="AL74" t="s">
        <v>273</v>
      </c>
      <c r="AM74">
        <v>100</v>
      </c>
      <c r="AN74">
        <v>200</v>
      </c>
      <c r="AO74" t="s">
        <v>204</v>
      </c>
      <c r="AP74" t="b">
        <v>0</v>
      </c>
    </row>
    <row r="75" spans="1:42" x14ac:dyDescent="0.25">
      <c r="A75" s="1" t="s">
        <v>311</v>
      </c>
      <c r="B75" t="str" cm="1">
        <f t="array" ref="B75">INDEX(_xlfn.TEXTSPLIT(A75,"/"),5)</f>
        <v>numpy</v>
      </c>
      <c r="C75" t="s">
        <v>312</v>
      </c>
      <c r="D75" t="s">
        <v>340</v>
      </c>
      <c r="E75">
        <v>2</v>
      </c>
      <c r="F75">
        <v>2</v>
      </c>
      <c r="G75" t="b">
        <v>0</v>
      </c>
      <c r="H75" t="b">
        <v>0</v>
      </c>
      <c r="I75" t="b">
        <v>0</v>
      </c>
      <c r="J75">
        <v>2</v>
      </c>
      <c r="K75" t="b">
        <v>1</v>
      </c>
      <c r="L75" t="s">
        <v>49</v>
      </c>
      <c r="M75" t="b">
        <v>0</v>
      </c>
      <c r="N75" t="s">
        <v>50</v>
      </c>
      <c r="O75" t="b">
        <v>0</v>
      </c>
      <c r="P75" t="s">
        <v>341</v>
      </c>
      <c r="Q75" t="b">
        <v>0</v>
      </c>
      <c r="R75" t="s">
        <v>339</v>
      </c>
      <c r="S75" t="b">
        <v>0</v>
      </c>
      <c r="T75" t="b">
        <v>0</v>
      </c>
      <c r="U75" t="b">
        <v>0</v>
      </c>
      <c r="V75" t="b">
        <v>0</v>
      </c>
      <c r="W75" t="b">
        <v>0</v>
      </c>
      <c r="X75">
        <v>0</v>
      </c>
      <c r="Y75" t="b">
        <v>0</v>
      </c>
      <c r="Z75" t="b">
        <v>0</v>
      </c>
      <c r="AA75" t="b">
        <v>0</v>
      </c>
      <c r="AB75" t="b">
        <v>0</v>
      </c>
      <c r="AC75" t="b">
        <v>0</v>
      </c>
      <c r="AD75" t="b">
        <v>0</v>
      </c>
      <c r="AE75" t="b">
        <v>1</v>
      </c>
      <c r="AF75" t="b">
        <v>0</v>
      </c>
      <c r="AG75" t="s">
        <v>369</v>
      </c>
      <c r="AH75" t="b">
        <v>0</v>
      </c>
      <c r="AI75" t="b">
        <v>0</v>
      </c>
      <c r="AJ75" t="b">
        <v>1</v>
      </c>
      <c r="AK75" t="b">
        <v>0</v>
      </c>
      <c r="AL75" t="s">
        <v>204</v>
      </c>
      <c r="AM75">
        <v>100</v>
      </c>
      <c r="AN75">
        <v>200</v>
      </c>
      <c r="AO75" t="s">
        <v>204</v>
      </c>
      <c r="AP75" t="b">
        <v>0</v>
      </c>
    </row>
    <row r="76" spans="1:42" x14ac:dyDescent="0.25">
      <c r="A76" s="1" t="s">
        <v>313</v>
      </c>
      <c r="B76" t="str" cm="1">
        <f t="array" ref="B76">INDEX(_xlfn.TEXTSPLIT(A76,"/"),5)</f>
        <v>numpy</v>
      </c>
      <c r="C76" t="s">
        <v>314</v>
      </c>
      <c r="D76" t="s">
        <v>422</v>
      </c>
      <c r="E76">
        <v>7</v>
      </c>
      <c r="F76">
        <v>100</v>
      </c>
      <c r="G76" t="b">
        <v>1</v>
      </c>
      <c r="H76" t="b">
        <v>0</v>
      </c>
      <c r="I76" t="b">
        <v>1</v>
      </c>
      <c r="J76">
        <v>2</v>
      </c>
      <c r="K76" t="b">
        <v>1</v>
      </c>
      <c r="L76" t="s">
        <v>49</v>
      </c>
      <c r="M76" t="b">
        <v>1</v>
      </c>
      <c r="N76" t="s">
        <v>50</v>
      </c>
      <c r="O76" t="b">
        <v>0</v>
      </c>
      <c r="P76" t="s">
        <v>406</v>
      </c>
      <c r="Q76" t="b">
        <v>0</v>
      </c>
      <c r="R76" t="s">
        <v>342</v>
      </c>
      <c r="S76" t="b">
        <v>1</v>
      </c>
      <c r="T76" t="b">
        <v>1</v>
      </c>
      <c r="U76" t="b">
        <v>1</v>
      </c>
      <c r="V76" t="b">
        <v>0</v>
      </c>
      <c r="W76" t="b">
        <v>0</v>
      </c>
      <c r="X76">
        <v>0</v>
      </c>
      <c r="Y76" t="b">
        <v>0</v>
      </c>
      <c r="Z76" t="b">
        <v>1</v>
      </c>
      <c r="AA76" t="b">
        <v>0</v>
      </c>
      <c r="AB76" t="b">
        <v>0</v>
      </c>
      <c r="AC76" t="b">
        <v>0</v>
      </c>
      <c r="AD76" t="b">
        <v>0</v>
      </c>
      <c r="AE76" t="b">
        <v>1</v>
      </c>
      <c r="AF76" t="b">
        <v>0</v>
      </c>
      <c r="AG76" t="s">
        <v>154</v>
      </c>
      <c r="AH76" t="b">
        <v>0</v>
      </c>
      <c r="AI76" t="b">
        <v>0</v>
      </c>
      <c r="AJ76" t="b">
        <v>1</v>
      </c>
      <c r="AK76" t="b">
        <v>0</v>
      </c>
      <c r="AL76" t="s">
        <v>204</v>
      </c>
      <c r="AM76">
        <v>100</v>
      </c>
      <c r="AN76">
        <v>200</v>
      </c>
      <c r="AO76" t="s">
        <v>204</v>
      </c>
      <c r="AP76" t="b">
        <v>1</v>
      </c>
    </row>
    <row r="77" spans="1:42" x14ac:dyDescent="0.25">
      <c r="A77" s="1" t="s">
        <v>315</v>
      </c>
      <c r="B77" t="str" cm="1">
        <f t="array" ref="B77">INDEX(_xlfn.TEXTSPLIT(A77,"/"),5)</f>
        <v>numpy</v>
      </c>
      <c r="C77" t="s">
        <v>316</v>
      </c>
      <c r="D77" t="s">
        <v>423</v>
      </c>
      <c r="E77">
        <f>4+2*(7+4*(3+(7+1*(3+6)+2))+2)</f>
        <v>190</v>
      </c>
      <c r="F77">
        <f>4+2*(7+4*(3+(7+10*(3+6)+2))+2)</f>
        <v>838</v>
      </c>
      <c r="G77" t="b">
        <v>1</v>
      </c>
      <c r="H77" t="b">
        <v>0</v>
      </c>
      <c r="I77" t="b">
        <v>1</v>
      </c>
      <c r="J77">
        <v>4</v>
      </c>
      <c r="K77" t="b">
        <v>1</v>
      </c>
      <c r="L77" t="s">
        <v>49</v>
      </c>
      <c r="M77" t="b">
        <v>1</v>
      </c>
      <c r="N77" t="s">
        <v>50</v>
      </c>
      <c r="O77" t="b">
        <v>0</v>
      </c>
      <c r="P77" t="s">
        <v>406</v>
      </c>
      <c r="Q77" t="b">
        <v>0</v>
      </c>
      <c r="R77" t="s">
        <v>342</v>
      </c>
      <c r="S77" t="b">
        <v>1</v>
      </c>
      <c r="T77" t="b">
        <v>1</v>
      </c>
      <c r="U77" t="b">
        <v>1</v>
      </c>
      <c r="V77" t="b">
        <v>0</v>
      </c>
      <c r="W77" t="b">
        <v>0</v>
      </c>
      <c r="X77">
        <v>0</v>
      </c>
      <c r="Y77" t="b">
        <v>0</v>
      </c>
      <c r="Z77" t="b">
        <v>0</v>
      </c>
      <c r="AA77" t="b">
        <v>0</v>
      </c>
      <c r="AB77" t="b">
        <v>0</v>
      </c>
      <c r="AC77" t="b">
        <v>0</v>
      </c>
      <c r="AD77" t="b">
        <v>0</v>
      </c>
      <c r="AE77" t="b">
        <v>1</v>
      </c>
      <c r="AF77" t="b">
        <v>0</v>
      </c>
      <c r="AG77" t="s">
        <v>154</v>
      </c>
      <c r="AH77" t="b">
        <v>0</v>
      </c>
      <c r="AI77" t="b">
        <v>0</v>
      </c>
      <c r="AJ77" t="b">
        <v>1</v>
      </c>
      <c r="AK77" t="b">
        <v>0</v>
      </c>
      <c r="AL77" t="s">
        <v>204</v>
      </c>
      <c r="AM77">
        <v>100</v>
      </c>
      <c r="AN77">
        <v>200</v>
      </c>
      <c r="AO77" t="s">
        <v>204</v>
      </c>
      <c r="AP77" t="b">
        <v>1</v>
      </c>
    </row>
    <row r="78" spans="1:42" x14ac:dyDescent="0.25">
      <c r="A78" s="1" t="s">
        <v>317</v>
      </c>
      <c r="B78" t="str" cm="1">
        <f t="array" ref="B78">INDEX(_xlfn.TEXTSPLIT(A78,"/"),5)</f>
        <v>numpy</v>
      </c>
      <c r="C78" t="s">
        <v>318</v>
      </c>
      <c r="D78" t="s">
        <v>343</v>
      </c>
      <c r="E78">
        <v>1</v>
      </c>
      <c r="F78">
        <v>1</v>
      </c>
      <c r="G78" t="b">
        <v>0</v>
      </c>
      <c r="H78" t="b">
        <v>0</v>
      </c>
      <c r="I78" t="b">
        <v>0</v>
      </c>
      <c r="J78">
        <v>1</v>
      </c>
      <c r="K78" t="b">
        <v>1</v>
      </c>
      <c r="L78" t="s">
        <v>49</v>
      </c>
      <c r="M78" t="b">
        <v>0</v>
      </c>
      <c r="N78" t="s">
        <v>50</v>
      </c>
      <c r="O78" t="b">
        <v>0</v>
      </c>
      <c r="P78" t="s">
        <v>65</v>
      </c>
      <c r="Q78" t="b">
        <v>0</v>
      </c>
      <c r="R78" t="s">
        <v>344</v>
      </c>
      <c r="S78" t="b">
        <v>0</v>
      </c>
      <c r="T78" t="b">
        <v>1</v>
      </c>
      <c r="U78" t="b">
        <v>0</v>
      </c>
      <c r="V78" t="b">
        <v>1</v>
      </c>
      <c r="W78" t="b">
        <v>0</v>
      </c>
      <c r="X78">
        <v>0</v>
      </c>
      <c r="Y78" t="b">
        <v>1</v>
      </c>
      <c r="Z78" t="b">
        <v>0</v>
      </c>
      <c r="AA78" t="b">
        <v>0</v>
      </c>
      <c r="AB78" t="b">
        <v>0</v>
      </c>
      <c r="AC78" t="b">
        <v>0</v>
      </c>
      <c r="AD78" t="b">
        <v>0</v>
      </c>
      <c r="AE78" t="b">
        <v>0</v>
      </c>
      <c r="AF78" t="b">
        <v>0</v>
      </c>
      <c r="AG78" t="s">
        <v>369</v>
      </c>
      <c r="AH78" t="b">
        <v>0</v>
      </c>
      <c r="AI78" t="b">
        <v>0</v>
      </c>
      <c r="AJ78" t="b">
        <v>0</v>
      </c>
      <c r="AK78" t="b">
        <v>0</v>
      </c>
      <c r="AL78" t="s">
        <v>204</v>
      </c>
      <c r="AM78">
        <v>100</v>
      </c>
      <c r="AN78">
        <v>200</v>
      </c>
      <c r="AO78" t="s">
        <v>204</v>
      </c>
      <c r="AP78" t="b">
        <v>0</v>
      </c>
    </row>
    <row r="79" spans="1:42" x14ac:dyDescent="0.25">
      <c r="A79" s="1" t="s">
        <v>319</v>
      </c>
      <c r="B79" t="str" cm="1">
        <f t="array" ref="B79">INDEX(_xlfn.TEXTSPLIT(A79,"/"),5)</f>
        <v>numpy</v>
      </c>
      <c r="C79" t="s">
        <v>320</v>
      </c>
      <c r="D79" t="s">
        <v>345</v>
      </c>
      <c r="E79">
        <v>2</v>
      </c>
      <c r="F79">
        <v>2</v>
      </c>
      <c r="G79" t="b">
        <v>0</v>
      </c>
      <c r="H79" t="b">
        <v>1</v>
      </c>
      <c r="I79" t="b">
        <v>1</v>
      </c>
      <c r="J79">
        <v>1</v>
      </c>
      <c r="K79" t="b">
        <v>1</v>
      </c>
      <c r="L79" t="s">
        <v>49</v>
      </c>
      <c r="M79" t="b">
        <v>0</v>
      </c>
      <c r="N79" t="s">
        <v>50</v>
      </c>
      <c r="O79" t="b">
        <v>0</v>
      </c>
      <c r="P79" t="s">
        <v>65</v>
      </c>
      <c r="Q79" t="b">
        <v>0</v>
      </c>
      <c r="R79" t="s">
        <v>347</v>
      </c>
      <c r="S79" t="b">
        <v>1</v>
      </c>
      <c r="T79" t="b">
        <v>1</v>
      </c>
      <c r="U79" t="b">
        <v>0</v>
      </c>
      <c r="V79" t="b">
        <v>1</v>
      </c>
      <c r="W79" t="b">
        <v>0</v>
      </c>
      <c r="X79">
        <v>0</v>
      </c>
      <c r="Y79" t="b">
        <v>0</v>
      </c>
      <c r="Z79" t="b">
        <v>1</v>
      </c>
      <c r="AA79" t="b">
        <v>0</v>
      </c>
      <c r="AB79" t="b">
        <v>0</v>
      </c>
      <c r="AC79" t="b">
        <v>0</v>
      </c>
      <c r="AD79" t="b">
        <v>0</v>
      </c>
      <c r="AE79" t="b">
        <v>1</v>
      </c>
      <c r="AF79" t="b">
        <v>0</v>
      </c>
      <c r="AG79" t="s">
        <v>369</v>
      </c>
      <c r="AH79" t="b">
        <v>0</v>
      </c>
      <c r="AI79" t="b">
        <v>0</v>
      </c>
      <c r="AJ79" t="b">
        <v>1</v>
      </c>
      <c r="AK79" t="b">
        <v>0</v>
      </c>
      <c r="AL79" t="s">
        <v>204</v>
      </c>
      <c r="AM79">
        <v>100</v>
      </c>
      <c r="AN79">
        <v>200</v>
      </c>
      <c r="AO79" t="s">
        <v>204</v>
      </c>
      <c r="AP79" t="b">
        <v>0</v>
      </c>
    </row>
    <row r="80" spans="1:42" x14ac:dyDescent="0.25">
      <c r="A80" s="1" t="s">
        <v>321</v>
      </c>
      <c r="B80" t="str" cm="1">
        <f t="array" ref="B80">INDEX(_xlfn.TEXTSPLIT(A80,"/"),5)</f>
        <v>numpy</v>
      </c>
      <c r="C80" t="s">
        <v>322</v>
      </c>
      <c r="D80" t="s">
        <v>350</v>
      </c>
      <c r="E80">
        <v>3</v>
      </c>
      <c r="F80">
        <v>3</v>
      </c>
      <c r="G80" t="b">
        <v>0</v>
      </c>
      <c r="H80" t="b">
        <v>0</v>
      </c>
      <c r="I80" t="b">
        <v>1</v>
      </c>
      <c r="J80">
        <v>2</v>
      </c>
      <c r="K80" t="b">
        <v>1</v>
      </c>
      <c r="L80" t="s">
        <v>49</v>
      </c>
      <c r="M80" t="b">
        <v>1</v>
      </c>
      <c r="N80" t="s">
        <v>50</v>
      </c>
      <c r="O80" t="b">
        <v>0</v>
      </c>
      <c r="P80" t="s">
        <v>79</v>
      </c>
      <c r="Q80" t="b">
        <v>0</v>
      </c>
      <c r="R80" t="s">
        <v>348</v>
      </c>
      <c r="S80" t="b">
        <v>1</v>
      </c>
      <c r="T80" t="b">
        <v>1</v>
      </c>
      <c r="U80" t="b">
        <v>0</v>
      </c>
      <c r="V80" t="b">
        <v>0</v>
      </c>
      <c r="W80" t="b">
        <v>0</v>
      </c>
      <c r="X80">
        <v>0</v>
      </c>
      <c r="Y80" t="b">
        <v>0</v>
      </c>
      <c r="Z80" t="b">
        <v>0</v>
      </c>
      <c r="AA80" t="b">
        <v>0</v>
      </c>
      <c r="AB80" t="b">
        <v>1</v>
      </c>
      <c r="AC80" t="b">
        <v>0</v>
      </c>
      <c r="AD80" t="b">
        <v>0</v>
      </c>
      <c r="AE80" t="b">
        <v>1</v>
      </c>
      <c r="AF80" t="b">
        <v>0</v>
      </c>
      <c r="AG80" t="s">
        <v>154</v>
      </c>
      <c r="AH80" t="b">
        <v>0</v>
      </c>
      <c r="AI80" t="b">
        <v>0</v>
      </c>
      <c r="AJ80" t="b">
        <v>0</v>
      </c>
      <c r="AK80" t="b">
        <v>1</v>
      </c>
      <c r="AL80" t="s">
        <v>184</v>
      </c>
      <c r="AM80">
        <v>10000</v>
      </c>
      <c r="AN80">
        <v>2000</v>
      </c>
      <c r="AO80" t="s">
        <v>184</v>
      </c>
      <c r="AP80" t="b">
        <v>1</v>
      </c>
    </row>
    <row r="81" spans="1:42" x14ac:dyDescent="0.25">
      <c r="A81" s="1" t="s">
        <v>337</v>
      </c>
      <c r="B81" t="str" cm="1">
        <f t="array" ref="B81">INDEX(_xlfn.TEXTSPLIT(A81,"/"),5)</f>
        <v>numpy</v>
      </c>
      <c r="C81" t="s">
        <v>338</v>
      </c>
      <c r="D81" t="s">
        <v>349</v>
      </c>
      <c r="E81">
        <v>3</v>
      </c>
      <c r="F81">
        <v>3</v>
      </c>
      <c r="G81" t="b">
        <v>0</v>
      </c>
      <c r="H81" t="b">
        <v>0</v>
      </c>
      <c r="I81" t="b">
        <v>1</v>
      </c>
      <c r="J81">
        <v>2</v>
      </c>
      <c r="K81" t="b">
        <v>1</v>
      </c>
      <c r="L81" t="s">
        <v>49</v>
      </c>
      <c r="M81" t="b">
        <v>1</v>
      </c>
      <c r="N81" t="s">
        <v>50</v>
      </c>
      <c r="O81" t="b">
        <v>0</v>
      </c>
      <c r="P81" t="s">
        <v>79</v>
      </c>
      <c r="Q81" t="b">
        <v>0</v>
      </c>
      <c r="R81" t="s">
        <v>351</v>
      </c>
      <c r="S81" t="b">
        <v>0</v>
      </c>
      <c r="T81" t="b">
        <v>1</v>
      </c>
      <c r="U81" t="b">
        <v>0</v>
      </c>
      <c r="V81" t="b">
        <v>0</v>
      </c>
      <c r="W81" t="b">
        <v>0</v>
      </c>
      <c r="X81">
        <v>0</v>
      </c>
      <c r="Y81" t="b">
        <v>0</v>
      </c>
      <c r="Z81" t="b">
        <v>0</v>
      </c>
      <c r="AA81" t="b">
        <v>0</v>
      </c>
      <c r="AB81" t="b">
        <v>1</v>
      </c>
      <c r="AC81" t="b">
        <v>0</v>
      </c>
      <c r="AD81" t="b">
        <v>0</v>
      </c>
      <c r="AE81" t="b">
        <v>1</v>
      </c>
      <c r="AF81" t="b">
        <v>0</v>
      </c>
      <c r="AG81" t="s">
        <v>154</v>
      </c>
      <c r="AH81" t="b">
        <v>0</v>
      </c>
      <c r="AI81" t="b">
        <v>0</v>
      </c>
      <c r="AJ81" t="b">
        <v>0</v>
      </c>
      <c r="AK81" t="b">
        <v>1</v>
      </c>
      <c r="AL81" t="s">
        <v>184</v>
      </c>
      <c r="AM81">
        <v>100</v>
      </c>
      <c r="AN81">
        <v>200</v>
      </c>
      <c r="AO81" t="s">
        <v>184</v>
      </c>
      <c r="AP81" t="b">
        <v>1</v>
      </c>
    </row>
    <row r="82" spans="1:42" x14ac:dyDescent="0.25">
      <c r="A82" s="1" t="s">
        <v>323</v>
      </c>
      <c r="B82" t="str" cm="1">
        <f t="array" ref="B82">INDEX(_xlfn.TEXTSPLIT(A82,"/"),5)</f>
        <v>numpy</v>
      </c>
      <c r="C82" t="s">
        <v>324</v>
      </c>
      <c r="D82" t="s">
        <v>372</v>
      </c>
      <c r="E82">
        <v>0</v>
      </c>
      <c r="F82">
        <v>0</v>
      </c>
      <c r="G82" t="b">
        <v>0</v>
      </c>
      <c r="H82" t="b">
        <v>0</v>
      </c>
      <c r="I82" t="b">
        <v>0</v>
      </c>
      <c r="J82">
        <v>1</v>
      </c>
      <c r="K82" t="b">
        <v>1</v>
      </c>
      <c r="L82" t="s">
        <v>49</v>
      </c>
      <c r="M82" t="b">
        <v>0</v>
      </c>
      <c r="N82" t="s">
        <v>92</v>
      </c>
      <c r="O82" t="b">
        <v>0</v>
      </c>
      <c r="P82" t="s">
        <v>401</v>
      </c>
      <c r="Q82" t="b">
        <v>0</v>
      </c>
      <c r="R82" t="s">
        <v>368</v>
      </c>
      <c r="S82" t="b">
        <v>0</v>
      </c>
      <c r="T82" t="b">
        <v>1</v>
      </c>
      <c r="U82" t="b">
        <v>0</v>
      </c>
      <c r="V82" t="b">
        <v>0</v>
      </c>
      <c r="W82" t="b">
        <v>0</v>
      </c>
      <c r="X82">
        <v>0</v>
      </c>
      <c r="Y82" t="b">
        <v>0</v>
      </c>
      <c r="Z82" t="b">
        <v>0</v>
      </c>
      <c r="AA82" t="b">
        <v>0</v>
      </c>
      <c r="AB82" t="b">
        <v>0</v>
      </c>
      <c r="AC82" t="b">
        <v>1</v>
      </c>
      <c r="AD82" t="b">
        <v>0</v>
      </c>
      <c r="AE82" t="b">
        <v>0</v>
      </c>
      <c r="AF82" t="b">
        <v>0</v>
      </c>
      <c r="AG82" t="s">
        <v>369</v>
      </c>
      <c r="AH82" t="b">
        <v>0</v>
      </c>
      <c r="AI82" t="b">
        <v>0</v>
      </c>
      <c r="AJ82" t="b">
        <v>0</v>
      </c>
      <c r="AK82" t="b">
        <v>1</v>
      </c>
      <c r="AL82" t="s">
        <v>204</v>
      </c>
      <c r="AM82">
        <v>100</v>
      </c>
      <c r="AN82">
        <v>200</v>
      </c>
      <c r="AO82" t="s">
        <v>204</v>
      </c>
      <c r="AP82" t="b">
        <v>1</v>
      </c>
    </row>
    <row r="83" spans="1:42" x14ac:dyDescent="0.25">
      <c r="A83" s="1" t="s">
        <v>325</v>
      </c>
      <c r="B83" t="str" cm="1">
        <f t="array" ref="B83">INDEX(_xlfn.TEXTSPLIT(A83,"/"),5)</f>
        <v>numpy</v>
      </c>
      <c r="C83" t="s">
        <v>326</v>
      </c>
      <c r="D83" t="s">
        <v>371</v>
      </c>
      <c r="E83">
        <v>0</v>
      </c>
      <c r="F83">
        <v>0</v>
      </c>
      <c r="G83" t="b">
        <v>0</v>
      </c>
      <c r="H83" t="b">
        <v>0</v>
      </c>
      <c r="I83" t="b">
        <v>0</v>
      </c>
      <c r="J83">
        <v>1</v>
      </c>
      <c r="K83" t="b">
        <v>1</v>
      </c>
      <c r="L83" t="s">
        <v>49</v>
      </c>
      <c r="M83" t="b">
        <v>0</v>
      </c>
      <c r="N83" t="s">
        <v>92</v>
      </c>
      <c r="O83" t="b">
        <v>0</v>
      </c>
      <c r="P83" t="s">
        <v>401</v>
      </c>
      <c r="Q83" t="b">
        <v>0</v>
      </c>
      <c r="R83" t="s">
        <v>368</v>
      </c>
      <c r="S83" t="b">
        <v>0</v>
      </c>
      <c r="T83" t="b">
        <v>1</v>
      </c>
      <c r="U83" t="b">
        <v>0</v>
      </c>
      <c r="V83" t="b">
        <v>0</v>
      </c>
      <c r="W83" t="b">
        <v>0</v>
      </c>
      <c r="X83">
        <v>0</v>
      </c>
      <c r="Y83" t="b">
        <v>0</v>
      </c>
      <c r="Z83" t="b">
        <v>0</v>
      </c>
      <c r="AA83" t="b">
        <v>0</v>
      </c>
      <c r="AB83" t="b">
        <v>0</v>
      </c>
      <c r="AC83" t="b">
        <v>1</v>
      </c>
      <c r="AD83" t="b">
        <v>0</v>
      </c>
      <c r="AE83" t="b">
        <v>0</v>
      </c>
      <c r="AF83" t="b">
        <v>0</v>
      </c>
      <c r="AG83" t="s">
        <v>369</v>
      </c>
      <c r="AH83" t="b">
        <v>0</v>
      </c>
      <c r="AI83" t="b">
        <v>0</v>
      </c>
      <c r="AJ83" t="b">
        <v>0</v>
      </c>
      <c r="AK83" t="b">
        <v>1</v>
      </c>
      <c r="AL83" t="s">
        <v>204</v>
      </c>
      <c r="AM83">
        <v>100</v>
      </c>
      <c r="AN83">
        <v>200</v>
      </c>
      <c r="AO83" t="s">
        <v>204</v>
      </c>
      <c r="AP83" t="b">
        <v>1</v>
      </c>
    </row>
    <row r="84" spans="1:42" x14ac:dyDescent="0.25">
      <c r="A84" s="1" t="s">
        <v>327</v>
      </c>
      <c r="B84" t="str" cm="1">
        <f t="array" ref="B84">INDEX(_xlfn.TEXTSPLIT(A84,"/"),5)</f>
        <v>numpy</v>
      </c>
      <c r="C84" t="s">
        <v>328</v>
      </c>
      <c r="D84" t="s">
        <v>370</v>
      </c>
      <c r="E84">
        <v>0</v>
      </c>
      <c r="F84">
        <v>0</v>
      </c>
      <c r="G84" t="b">
        <v>0</v>
      </c>
      <c r="H84" t="b">
        <v>0</v>
      </c>
      <c r="I84" t="b">
        <v>0</v>
      </c>
      <c r="J84">
        <v>1</v>
      </c>
      <c r="K84" t="b">
        <v>1</v>
      </c>
      <c r="L84" t="s">
        <v>49</v>
      </c>
      <c r="M84" t="b">
        <v>0</v>
      </c>
      <c r="N84" t="s">
        <v>50</v>
      </c>
      <c r="O84" t="b">
        <v>0</v>
      </c>
      <c r="P84" t="s">
        <v>402</v>
      </c>
      <c r="Q84" t="b">
        <v>0</v>
      </c>
      <c r="R84" t="s">
        <v>351</v>
      </c>
      <c r="S84" t="b">
        <v>0</v>
      </c>
      <c r="T84" t="b">
        <v>1</v>
      </c>
      <c r="U84" t="b">
        <v>0</v>
      </c>
      <c r="V84" t="b">
        <v>0</v>
      </c>
      <c r="W84" t="b">
        <v>0</v>
      </c>
      <c r="X84">
        <v>0</v>
      </c>
      <c r="Y84" t="b">
        <v>0</v>
      </c>
      <c r="Z84" t="b">
        <v>0</v>
      </c>
      <c r="AA84" t="b">
        <v>0</v>
      </c>
      <c r="AB84" t="b">
        <v>0</v>
      </c>
      <c r="AC84" t="b">
        <v>1</v>
      </c>
      <c r="AD84" t="b">
        <v>0</v>
      </c>
      <c r="AE84" t="b">
        <v>0</v>
      </c>
      <c r="AF84" t="b">
        <v>0</v>
      </c>
      <c r="AG84" t="s">
        <v>369</v>
      </c>
      <c r="AH84" t="b">
        <v>0</v>
      </c>
      <c r="AI84" t="b">
        <v>0</v>
      </c>
      <c r="AJ84" t="b">
        <v>0</v>
      </c>
      <c r="AK84" t="b">
        <v>1</v>
      </c>
      <c r="AL84" t="s">
        <v>204</v>
      </c>
      <c r="AM84">
        <v>100</v>
      </c>
      <c r="AN84">
        <v>200</v>
      </c>
      <c r="AO84" t="s">
        <v>204</v>
      </c>
      <c r="AP84" t="b">
        <v>0</v>
      </c>
    </row>
    <row r="85" spans="1:42" x14ac:dyDescent="0.25">
      <c r="A85" s="1" t="s">
        <v>329</v>
      </c>
      <c r="B85" t="str" cm="1">
        <f t="array" ref="B85">INDEX(_xlfn.TEXTSPLIT(A85,"/"),5)</f>
        <v>numpy</v>
      </c>
      <c r="C85" t="s">
        <v>330</v>
      </c>
      <c r="D85" t="s">
        <v>373</v>
      </c>
      <c r="E85">
        <v>1</v>
      </c>
      <c r="F85">
        <v>1</v>
      </c>
      <c r="G85" t="b">
        <v>0</v>
      </c>
      <c r="H85" t="b">
        <v>0</v>
      </c>
      <c r="I85" t="b">
        <v>0</v>
      </c>
      <c r="J85">
        <v>1</v>
      </c>
      <c r="K85" t="b">
        <v>1</v>
      </c>
      <c r="L85" t="s">
        <v>49</v>
      </c>
      <c r="M85" t="b">
        <v>0</v>
      </c>
      <c r="N85" t="s">
        <v>50</v>
      </c>
      <c r="O85" t="b">
        <v>0</v>
      </c>
      <c r="P85" t="s">
        <v>374</v>
      </c>
      <c r="Q85" t="b">
        <v>0</v>
      </c>
      <c r="R85" t="s">
        <v>375</v>
      </c>
      <c r="S85" t="b">
        <v>1</v>
      </c>
      <c r="T85" t="b">
        <v>0</v>
      </c>
      <c r="U85" t="b">
        <v>0</v>
      </c>
      <c r="V85" t="b">
        <v>0</v>
      </c>
      <c r="W85" t="b">
        <v>0</v>
      </c>
      <c r="X85">
        <v>0</v>
      </c>
      <c r="Y85" t="b">
        <v>0</v>
      </c>
      <c r="Z85" t="b">
        <v>1</v>
      </c>
      <c r="AA85" t="b">
        <v>0</v>
      </c>
      <c r="AB85" t="b">
        <v>0</v>
      </c>
      <c r="AC85" t="b">
        <v>0</v>
      </c>
      <c r="AD85" t="b">
        <v>0</v>
      </c>
      <c r="AE85" t="b">
        <v>1</v>
      </c>
      <c r="AF85" t="b">
        <v>0</v>
      </c>
      <c r="AG85" t="s">
        <v>369</v>
      </c>
      <c r="AH85" t="b">
        <v>0</v>
      </c>
      <c r="AI85" t="b">
        <v>0</v>
      </c>
      <c r="AJ85" t="b">
        <v>1</v>
      </c>
      <c r="AK85" t="b">
        <v>0</v>
      </c>
      <c r="AL85" t="s">
        <v>204</v>
      </c>
      <c r="AM85">
        <v>100</v>
      </c>
      <c r="AN85">
        <v>200</v>
      </c>
      <c r="AO85" t="s">
        <v>204</v>
      </c>
      <c r="AP85" t="b">
        <v>0</v>
      </c>
    </row>
    <row r="86" spans="1:42" x14ac:dyDescent="0.25">
      <c r="A86" s="1" t="s">
        <v>331</v>
      </c>
      <c r="B86" t="str" cm="1">
        <f t="array" ref="B86">INDEX(_xlfn.TEXTSPLIT(A86,"/"),5)</f>
        <v>numpy</v>
      </c>
      <c r="C86" t="s">
        <v>332</v>
      </c>
      <c r="D86" t="s">
        <v>376</v>
      </c>
      <c r="E86">
        <v>1</v>
      </c>
      <c r="F86">
        <v>1</v>
      </c>
      <c r="G86" t="b">
        <v>0</v>
      </c>
      <c r="H86" t="b">
        <v>0</v>
      </c>
      <c r="I86" t="b">
        <v>0</v>
      </c>
      <c r="J86">
        <v>1</v>
      </c>
      <c r="K86" t="b">
        <v>1</v>
      </c>
      <c r="L86" t="s">
        <v>49</v>
      </c>
      <c r="M86" t="b">
        <v>0</v>
      </c>
      <c r="N86" t="s">
        <v>50</v>
      </c>
      <c r="O86" t="b">
        <v>0</v>
      </c>
      <c r="P86" t="s">
        <v>374</v>
      </c>
      <c r="Q86" t="b">
        <v>0</v>
      </c>
      <c r="R86" t="s">
        <v>377</v>
      </c>
      <c r="S86" t="b">
        <v>1</v>
      </c>
      <c r="T86" t="b">
        <v>0</v>
      </c>
      <c r="U86" t="b">
        <v>0</v>
      </c>
      <c r="V86" t="b">
        <v>0</v>
      </c>
      <c r="W86" t="b">
        <v>0</v>
      </c>
      <c r="X86">
        <v>0</v>
      </c>
      <c r="Y86" t="b">
        <v>0</v>
      </c>
      <c r="Z86" t="b">
        <v>1</v>
      </c>
      <c r="AA86" t="b">
        <v>0</v>
      </c>
      <c r="AB86" t="b">
        <v>0</v>
      </c>
      <c r="AC86" t="b">
        <v>0</v>
      </c>
      <c r="AD86" t="b">
        <v>0</v>
      </c>
      <c r="AE86" t="b">
        <v>0</v>
      </c>
      <c r="AF86" t="b">
        <v>0</v>
      </c>
      <c r="AG86" t="s">
        <v>369</v>
      </c>
      <c r="AH86" t="b">
        <v>0</v>
      </c>
      <c r="AI86" t="b">
        <v>0</v>
      </c>
      <c r="AJ86" t="b">
        <v>1</v>
      </c>
      <c r="AK86" t="b">
        <v>0</v>
      </c>
      <c r="AL86" t="s">
        <v>204</v>
      </c>
      <c r="AM86">
        <v>100</v>
      </c>
      <c r="AN86">
        <v>200</v>
      </c>
      <c r="AO86" t="s">
        <v>204</v>
      </c>
      <c r="AP86" t="b">
        <v>0</v>
      </c>
    </row>
    <row r="87" spans="1:42" x14ac:dyDescent="0.25">
      <c r="A87" s="1" t="s">
        <v>333</v>
      </c>
      <c r="B87" t="str" cm="1">
        <f t="array" ref="B87">INDEX(_xlfn.TEXTSPLIT(A87,"/"),5)</f>
        <v>numpy</v>
      </c>
      <c r="C87" t="s">
        <v>334</v>
      </c>
      <c r="D87" t="s">
        <v>378</v>
      </c>
      <c r="E87">
        <v>1</v>
      </c>
      <c r="F87">
        <v>1</v>
      </c>
      <c r="G87" t="b">
        <v>0</v>
      </c>
      <c r="H87" t="b">
        <v>0</v>
      </c>
      <c r="I87" t="b">
        <v>0</v>
      </c>
      <c r="J87">
        <v>1</v>
      </c>
      <c r="K87" t="b">
        <v>1</v>
      </c>
      <c r="L87" t="s">
        <v>49</v>
      </c>
      <c r="M87" t="b">
        <v>0</v>
      </c>
      <c r="N87" t="s">
        <v>50</v>
      </c>
      <c r="O87" t="b">
        <v>0</v>
      </c>
      <c r="P87" t="s">
        <v>390</v>
      </c>
      <c r="Q87" t="b">
        <v>0</v>
      </c>
      <c r="R87" t="s">
        <v>379</v>
      </c>
      <c r="S87" t="b">
        <v>1</v>
      </c>
      <c r="T87" t="b">
        <v>0</v>
      </c>
      <c r="U87" t="b">
        <v>0</v>
      </c>
      <c r="V87" t="b">
        <v>0</v>
      </c>
      <c r="W87" t="b">
        <v>0</v>
      </c>
      <c r="X87">
        <v>0</v>
      </c>
      <c r="Y87" t="b">
        <v>0</v>
      </c>
      <c r="Z87" t="b">
        <v>1</v>
      </c>
      <c r="AA87" t="b">
        <v>0</v>
      </c>
      <c r="AB87" t="b">
        <v>0</v>
      </c>
      <c r="AC87" t="b">
        <v>0</v>
      </c>
      <c r="AD87" t="b">
        <v>0</v>
      </c>
      <c r="AE87" t="b">
        <v>0</v>
      </c>
      <c r="AF87" t="b">
        <v>0</v>
      </c>
      <c r="AG87" t="s">
        <v>369</v>
      </c>
      <c r="AH87" t="b">
        <v>0</v>
      </c>
      <c r="AI87" t="b">
        <v>0</v>
      </c>
      <c r="AJ87" t="b">
        <v>1</v>
      </c>
      <c r="AK87" t="b">
        <v>0</v>
      </c>
      <c r="AL87" t="s">
        <v>204</v>
      </c>
      <c r="AM87">
        <v>100</v>
      </c>
      <c r="AN87">
        <v>200</v>
      </c>
      <c r="AO87" t="s">
        <v>204</v>
      </c>
      <c r="AP87" t="b">
        <v>0</v>
      </c>
    </row>
    <row r="88" spans="1:42" x14ac:dyDescent="0.25">
      <c r="A88" s="1" t="s">
        <v>335</v>
      </c>
      <c r="B88" t="str" cm="1">
        <f t="array" ref="B88">INDEX(_xlfn.TEXTSPLIT(A88,"/"),5)</f>
        <v>numpy</v>
      </c>
      <c r="C88" t="s">
        <v>336</v>
      </c>
      <c r="D88" t="s">
        <v>380</v>
      </c>
      <c r="E88">
        <v>1</v>
      </c>
      <c r="F88">
        <v>1</v>
      </c>
      <c r="G88" t="b">
        <v>0</v>
      </c>
      <c r="H88" t="b">
        <v>0</v>
      </c>
      <c r="I88" t="b">
        <v>0</v>
      </c>
      <c r="J88">
        <v>2</v>
      </c>
      <c r="K88" t="b">
        <v>1</v>
      </c>
      <c r="L88" t="s">
        <v>49</v>
      </c>
      <c r="M88" t="b">
        <v>0</v>
      </c>
      <c r="N88" t="s">
        <v>50</v>
      </c>
      <c r="O88" t="b">
        <v>0</v>
      </c>
      <c r="P88" t="s">
        <v>381</v>
      </c>
      <c r="Q88" t="b">
        <v>0</v>
      </c>
      <c r="R88" t="s">
        <v>379</v>
      </c>
      <c r="S88" t="b">
        <v>1</v>
      </c>
      <c r="T88" t="b">
        <v>0</v>
      </c>
      <c r="U88" t="b">
        <v>0</v>
      </c>
      <c r="V88" t="b">
        <v>0</v>
      </c>
      <c r="W88" t="b">
        <v>0</v>
      </c>
      <c r="X88">
        <v>0</v>
      </c>
      <c r="Y88" t="b">
        <v>0</v>
      </c>
      <c r="Z88" t="b">
        <v>0</v>
      </c>
      <c r="AA88" t="b">
        <v>0</v>
      </c>
      <c r="AB88" t="b">
        <v>0</v>
      </c>
      <c r="AC88" t="b">
        <v>0</v>
      </c>
      <c r="AD88" t="b">
        <v>1</v>
      </c>
      <c r="AE88" t="b">
        <v>1</v>
      </c>
      <c r="AF88" t="b">
        <v>0</v>
      </c>
      <c r="AG88" t="s">
        <v>369</v>
      </c>
      <c r="AH88" t="b">
        <v>0</v>
      </c>
      <c r="AI88" t="b">
        <v>0</v>
      </c>
      <c r="AJ88" t="b">
        <v>1</v>
      </c>
      <c r="AK88" t="b">
        <v>0</v>
      </c>
      <c r="AL88" t="s">
        <v>204</v>
      </c>
      <c r="AM88">
        <v>100</v>
      </c>
      <c r="AN88">
        <v>200</v>
      </c>
      <c r="AO88" t="s">
        <v>204</v>
      </c>
      <c r="AP88" t="b">
        <v>0</v>
      </c>
    </row>
    <row r="89" spans="1:42" x14ac:dyDescent="0.25">
      <c r="A89" t="s">
        <v>449</v>
      </c>
      <c r="E89" s="15">
        <f>AVERAGE(Table2[min_assertions])</f>
        <v>4.4022988505747129</v>
      </c>
      <c r="F89" s="15">
        <f>AVERAGE(Table2[max_assertions])</f>
        <v>16.436781609195403</v>
      </c>
      <c r="G89" s="3">
        <f>COUNTIF(Table2[amt_assrts_dpndt_inp_size],TRUE)</f>
        <v>5</v>
      </c>
      <c r="H89">
        <f>COUNTIF(Table2[assertions_independent],TRUE)</f>
        <v>19</v>
      </c>
      <c r="I89">
        <f>COUNTIF(Table2[can_decompose_property],TRUE)</f>
        <v>30</v>
      </c>
      <c r="J89" s="3">
        <f>AVERAGE(Table2[amt_sut_calls (max)])</f>
        <v>757.70114942528733</v>
      </c>
      <c r="K89">
        <f>COUNTIF(Table2[is_local],TRUE)</f>
        <v>87</v>
      </c>
      <c r="L89">
        <f>COUNTA(Table2[test_level]) - COUNTIF(Table2[test_level], "Functionality")</f>
        <v>0</v>
      </c>
      <c r="M89">
        <f>COUNTIF(Table2[is_nested],TRUE)</f>
        <v>12</v>
      </c>
      <c r="N89">
        <f>COUNTA(Table2[f_or_nf]) - COUNTIF(Table2[f_or_nf], "f")</f>
        <v>9</v>
      </c>
      <c r="O89">
        <f>COUNTIF(Table2[tests_state_modification],TRUE)</f>
        <v>4</v>
      </c>
      <c r="Q89">
        <f>COUNTIF(Table2[has_assumptions],TRUE)</f>
        <v>14</v>
      </c>
      <c r="S89">
        <f>COUNTIF(Table2[is_input_filtered],TRUE)</f>
        <v>56</v>
      </c>
      <c r="T89">
        <f>COUNTIF(Table2[is_input_sampled],TRUE)</f>
        <v>56</v>
      </c>
      <c r="U89">
        <f>COUNTIF(Table2[uses_custom_generator],TRUE)</f>
        <v>34</v>
      </c>
      <c r="V89">
        <f>COUNTIF(Table2[uses_dynamic_generation], TRUE)</f>
        <v>18</v>
      </c>
      <c r="W89">
        <f>COUNTIF(Table2[uses_non_hypothesis_generation], TRUE)</f>
        <v>16</v>
      </c>
      <c r="X89" s="15">
        <f>AVERAGE(Table2[amt_example_inputs])</f>
        <v>1.632183908045977</v>
      </c>
      <c r="Y89" s="3">
        <f>COUNTIF(Table2[is_parametrized],TRUE)</f>
        <v>22</v>
      </c>
      <c r="Z89">
        <f>COUNTIF(Table2[generated_input_used_directly],TRUE)</f>
        <v>35</v>
      </c>
      <c r="AA89">
        <f>COUNTIF(Table2[uses_custom_shrinker],TRUE)</f>
        <v>0</v>
      </c>
      <c r="AB89">
        <f>COUNTIF(Table2[asserts_exceptions],TRUE)</f>
        <v>5</v>
      </c>
      <c r="AC89">
        <f>COUNTIF(Table2[can_throw_exception],TRUE)</f>
        <v>7</v>
      </c>
      <c r="AD89">
        <f>COUNTIF(Table2[uses_assert_close],TRUE)</f>
        <v>20</v>
      </c>
      <c r="AE89">
        <f>COUNTIF(Table2[uses_custom_assertion],TRUE)</f>
        <v>46</v>
      </c>
      <c r="AF89">
        <f>COUNTIF(Table2[uses_hypothesis_note],TRUE)</f>
        <v>2</v>
      </c>
      <c r="AG89">
        <f>COUNTA(Table2[test_precondition]) - COUNTIF(Table2[test_precondition], "-")</f>
        <v>24</v>
      </c>
      <c r="AH89">
        <f>COUNTIF(Table2[explicitly_functionally_system_dependent],TRUE)</f>
        <v>25</v>
      </c>
      <c r="AI89">
        <f>COUNTIF(Table2[deterministic_generation],TRUE)</f>
        <v>1</v>
      </c>
      <c r="AJ89">
        <f>COUNTIF(Table2[member_test],TRUE)</f>
        <v>59</v>
      </c>
      <c r="AK89">
        <f>COUNTIF(Table2[generated_SUT],TRUE)</f>
        <v>14</v>
      </c>
      <c r="AL89">
        <f>COUNTA(Table2[xfail]) - COUNTIF(Table2[xfail], "never")</f>
        <v>5</v>
      </c>
      <c r="AM89" s="3">
        <f>AVERAGE(Table2[number_of_testcases])</f>
        <v>207.58620689655172</v>
      </c>
      <c r="AN89" s="15">
        <f>AVERAGE(Table2[deadline (ms)])</f>
        <v>229.62962962962962</v>
      </c>
      <c r="AO89">
        <f>COUNTA(Table2[skip_test]) - COUNTIF(Table2[skip_test], "never")</f>
        <v>15</v>
      </c>
      <c r="AP89">
        <f>COUNTIF(Table2[has_test_helper],TRUE)</f>
        <v>49</v>
      </c>
    </row>
    <row r="90" spans="1:42" x14ac:dyDescent="0.25">
      <c r="A90" s="7"/>
      <c r="B90" s="7"/>
      <c r="C90" s="7"/>
      <c r="D90" s="7"/>
      <c r="E90" s="7"/>
      <c r="F90" s="7"/>
      <c r="G90" s="7"/>
      <c r="H90" s="7"/>
      <c r="I90" s="7"/>
      <c r="J90" s="7"/>
      <c r="K90" s="7"/>
      <c r="L90" s="7"/>
      <c r="M90" s="7"/>
      <c r="N90" s="7"/>
      <c r="O90" s="7"/>
      <c r="P90" s="7"/>
      <c r="Q90" s="7"/>
      <c r="R90" s="7"/>
      <c r="S90" s="7"/>
      <c r="T90" s="7"/>
      <c r="U90" s="7"/>
      <c r="V90" s="7"/>
      <c r="W90" s="7"/>
      <c r="Z90" s="7"/>
      <c r="AA90" s="7"/>
      <c r="AB90" s="7"/>
      <c r="AD90" s="7"/>
      <c r="AE90" s="7"/>
      <c r="AH90" s="7"/>
      <c r="AI90" s="7"/>
      <c r="AJ90" s="7"/>
      <c r="AL90" s="7"/>
      <c r="AN90" s="7"/>
      <c r="AO90" s="7"/>
      <c r="AP90" s="7"/>
    </row>
  </sheetData>
  <conditionalFormatting sqref="A2:A88">
    <cfRule type="duplicateValues" dxfId="8" priority="68"/>
  </conditionalFormatting>
  <dataValidations count="11">
    <dataValidation type="custom" operator="greaterThanOrEqual" allowBlank="1" showInputMessage="1" showErrorMessage="1" sqref="J2:J36" xr:uid="{91054DCE-90E7-4A9B-BDFA-0622794B2660}">
      <formula1>OR(AND(ISNUMBER(J2),J2&gt;=0),ISTEXT(J2))</formula1>
    </dataValidation>
    <dataValidation type="list" allowBlank="1" showInputMessage="1" showErrorMessage="1" sqref="L2:L88" xr:uid="{3E493FC1-5EBD-4EF9-99BA-4A8ABA446F12}">
      <formula1>"Functionality,Integration,Environment"</formula1>
    </dataValidation>
    <dataValidation type="list" allowBlank="1" showInputMessage="1" showErrorMessage="1" sqref="O2:O88 AP2:AP88 AH2:AH88 Z2:AF88 G2:I88 Q2:Q88 K2:K88 M2:M88 S2:W88 AJ2:AK88" xr:uid="{192B1AE6-BDA3-4A83-9B6E-065001BBD91E}">
      <formula1>"FALSE,TRUE"</formula1>
    </dataValidation>
    <dataValidation type="list" allowBlank="1" showInputMessage="1" showErrorMessage="1" sqref="N2:N88" xr:uid="{53754760-00A2-477B-83BC-C940AB988D1C}">
      <formula1>"f,nf,both"</formula1>
    </dataValidation>
    <dataValidation type="whole" operator="greaterThanOrEqual" allowBlank="1" showInputMessage="1" showErrorMessage="1" sqref="E2:F88 X2:X88 AM2:AM88" xr:uid="{B042D6D8-BF73-480A-9CDA-BB2013C29143}">
      <formula1>0</formula1>
    </dataValidation>
    <dataValidation type="list" operator="greaterThanOrEqual" allowBlank="1" showInputMessage="1" showErrorMessage="1" sqref="Y2:Y88" xr:uid="{91C71842-7881-4F78-BE0F-29E9DA858430}">
      <formula1>"FALSE,TRUE"</formula1>
    </dataValidation>
    <dataValidation type="list" allowBlank="1" showInputMessage="1" showErrorMessage="1" sqref="AL2:AL88" xr:uid="{25DE4D0C-C424-4C45-9A4F-6B46706E2BE5}">
      <formula1>"never,certain input,always"</formula1>
    </dataValidation>
    <dataValidation type="list" allowBlank="1" showInputMessage="1" showErrorMessage="1" sqref="AI2:AI88" xr:uid="{24B1DFD8-1733-4989-9C04-AFC1D3478066}">
      <formula1>"FALSE,TRUE,CI"</formula1>
    </dataValidation>
    <dataValidation type="list" operator="greaterThanOrEqual" allowBlank="1" showInputMessage="1" showErrorMessage="1" sqref="AO2:AO88" xr:uid="{51A5381D-7E17-4582-982D-AB6173A5DAC9}">
      <formula1>"never,always,certain input,certain hardware,certain input and hardware,global variable dependent"</formula1>
    </dataValidation>
    <dataValidation type="custom" allowBlank="1" showInputMessage="1" showErrorMessage="1" sqref="J6" xr:uid="{95F8A82C-F8BF-4F4F-AF85-6F26953F7ED4}">
      <formula1>OR(AND(ISNUMBER(G19:G1048576),G19:G1048576&gt;=0),ISTEXT(G19:G1048576))</formula1>
    </dataValidation>
    <dataValidation operator="greaterThanOrEqual" allowBlank="1" showInputMessage="1" showErrorMessage="1" sqref="AN2:AN88" xr:uid="{683B3D2E-D8DC-4454-9072-041A46F4B7F4}"/>
  </dataValidations>
  <hyperlinks>
    <hyperlink ref="A23" r:id="rId1" location="L944" xr:uid="{1D112DA5-2FB2-4683-B970-62E276667AE9}"/>
    <hyperlink ref="A24" r:id="rId2" location="L438" xr:uid="{A38D5F25-1BA0-4566-9985-6D56E8228B9F}"/>
    <hyperlink ref="A25" r:id="rId3" location="L461" xr:uid="{41760C1F-AA55-4D69-9D13-878A99835BC4}"/>
    <hyperlink ref="A26" r:id="rId4" location="L20" xr:uid="{19A51C8D-4F1A-4B4F-B92F-622CECC81364}"/>
    <hyperlink ref="A27" r:id="rId5" location="L31" xr:uid="{832AF058-3D2C-49C8-9421-AE7533B34943}"/>
    <hyperlink ref="A28" r:id="rId6" location="L92" xr:uid="{4869672A-330E-45C1-AEA4-92DD3C730DFB}"/>
    <hyperlink ref="A29" r:id="rId7" location="L592" xr:uid="{08218994-3863-42A8-A5BA-4C9B85A4965C}"/>
    <hyperlink ref="A30" r:id="rId8" location="L291" xr:uid="{B202F58B-C5BE-43CB-8C73-DB55DBB7928A}"/>
    <hyperlink ref="A31" r:id="rId9" location="L242" xr:uid="{B1125825-08D3-4142-8D67-AD5CDD8DC91B}"/>
    <hyperlink ref="A32" r:id="rId10" location="L30" xr:uid="{76D8A5DA-A5D5-414F-86BF-EAA2856EEC6F}"/>
    <hyperlink ref="A33" r:id="rId11" location="L59" xr:uid="{9B581650-F05B-4A1F-BB65-A5EB7C7469E5}"/>
    <hyperlink ref="A34" r:id="rId12" location="L63" xr:uid="{5420EBD6-88B7-46C4-870E-325B946A02C7}"/>
    <hyperlink ref="A35" r:id="rId13" location="L82" xr:uid="{03C650A5-6C3D-4046-B011-8A45D6E93BFB}"/>
    <hyperlink ref="A36" r:id="rId14" location="L58" xr:uid="{BAE78B70-B019-4954-9D7B-902533B0E951}"/>
    <hyperlink ref="A37" r:id="rId15" location="L390" xr:uid="{E8F6B688-8F4F-47DB-90A8-49392DFF5146}"/>
    <hyperlink ref="A13" r:id="rId16" location="L348" xr:uid="{1166F4C9-1A9D-4982-BF3F-AA19BDB781D6}"/>
    <hyperlink ref="A3" r:id="rId17" location="L293" xr:uid="{C8F16593-7284-4988-86F3-7D6EEBFF37CF}"/>
    <hyperlink ref="A12" r:id="rId18" location="L318" xr:uid="{6D6B5335-4E8D-41F2-98EC-692D1302D604}"/>
    <hyperlink ref="A22" r:id="rId19" location="L110" xr:uid="{2D5ED61F-6DF1-4364-8F72-08DE84F583BE}"/>
    <hyperlink ref="A41" r:id="rId20" location="L877" xr:uid="{2B0ECE73-DA09-47C3-9C05-8C282A9F60D1}"/>
    <hyperlink ref="A5" r:id="rId21" location="L483" xr:uid="{57D8DCF2-C310-4DB0-A5A1-F21D790D2385}"/>
    <hyperlink ref="A7" r:id="rId22" location="L29" xr:uid="{A65749E9-8130-4902-B244-D36FCBE91713}"/>
    <hyperlink ref="A51" r:id="rId23" location="L529" xr:uid="{6BACF564-8702-4CFA-9279-C15B63215B1D}"/>
    <hyperlink ref="A9" r:id="rId24" location="L241" xr:uid="{C95817B5-7ED7-499D-996E-4903ED3F7498}"/>
    <hyperlink ref="A18" r:id="rId25" location="L164" xr:uid="{708E918D-76F9-4425-9274-74DE96BEC0BC}"/>
    <hyperlink ref="A14" r:id="rId26" location="L214" xr:uid="{4FE97DD9-543B-45B0-9243-B316DD6C9115}"/>
    <hyperlink ref="A82" r:id="rId27" location="L873" xr:uid="{BC53FE72-6AA9-4CD2-9BCC-41BA7B28E261}"/>
    <hyperlink ref="D42" r:id="rId28" location="L891" xr:uid="{19EA0059-A47E-42CA-B449-358390598D34}"/>
    <hyperlink ref="A61" r:id="rId29" location="L338" xr:uid="{94FB47FC-08EC-4494-A190-A62CE83D60C9}"/>
    <hyperlink ref="A44" r:id="rId30" location="L388" xr:uid="{A33F6489-AED2-4D76-880E-72CEEB3E2ECB}"/>
    <hyperlink ref="A42" r:id="rId31" location="L891" xr:uid="{E1C1CA60-902E-496C-8ADF-6A186299454E}"/>
  </hyperlinks>
  <pageMargins left="0.7" right="0.7" top="0.75" bottom="0.75" header="0.3" footer="0.3"/>
  <tableParts count="1">
    <tablePart r:id="rId3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5D852-2AF6-4D6E-AA4E-3306A01A9EF0}">
  <dimension ref="A1:C21"/>
  <sheetViews>
    <sheetView workbookViewId="0">
      <selection activeCell="C2" sqref="C2"/>
    </sheetView>
  </sheetViews>
  <sheetFormatPr defaultRowHeight="15" x14ac:dyDescent="0.25"/>
  <cols>
    <col min="1" max="1" width="40.7109375" customWidth="1"/>
    <col min="3" max="3" width="11.7109375" customWidth="1"/>
  </cols>
  <sheetData>
    <row r="1" spans="1:3" x14ac:dyDescent="0.25">
      <c r="A1" t="s">
        <v>35</v>
      </c>
      <c r="B1" t="s">
        <v>411</v>
      </c>
      <c r="C1" t="s">
        <v>412</v>
      </c>
    </row>
    <row r="2" spans="1:3" x14ac:dyDescent="0.25">
      <c r="A2" t="s">
        <v>408</v>
      </c>
      <c r="B2" cm="1">
        <f t="array" ref="B2">SUM(--ISNUMBER(SEARCH(A2,Table2[category])))</f>
        <v>3</v>
      </c>
      <c r="C2" s="14">
        <f>B2/COUNTA(Table2[name])</f>
        <v>3.4482758620689655E-2</v>
      </c>
    </row>
    <row r="3" spans="1:3" x14ac:dyDescent="0.25">
      <c r="A3" t="s">
        <v>413</v>
      </c>
      <c r="B3" cm="1">
        <f t="array" ref="B3">SUM(--ISNUMBER(SEARCH(A3,Table2[category])))</f>
        <v>5</v>
      </c>
      <c r="C3" s="14">
        <f>B3/COUNTA(Table2[name])</f>
        <v>5.7471264367816091E-2</v>
      </c>
    </row>
    <row r="4" spans="1:3" x14ac:dyDescent="0.25">
      <c r="A4" t="s">
        <v>51</v>
      </c>
      <c r="B4" cm="1">
        <f t="array" ref="B4">SUM(--ISNUMBER(SEARCH(A4,Table2[category])))</f>
        <v>15</v>
      </c>
      <c r="C4" s="14">
        <f>B4/COUNTA(Table2[name])</f>
        <v>0.17241379310344829</v>
      </c>
    </row>
    <row r="5" spans="1:3" x14ac:dyDescent="0.25">
      <c r="A5" t="s">
        <v>65</v>
      </c>
      <c r="B5" cm="1">
        <f t="array" ref="B5">SUM(--ISNUMBER(SEARCH(A5,Table2[category])))</f>
        <v>13</v>
      </c>
      <c r="C5" s="14">
        <f>B5/COUNTA(Table2[name])</f>
        <v>0.14942528735632185</v>
      </c>
    </row>
    <row r="6" spans="1:3" x14ac:dyDescent="0.25">
      <c r="A6" t="s">
        <v>409</v>
      </c>
      <c r="B6" cm="1">
        <f t="array" ref="B6">SUM(--ISNUMBER(SEARCH(A6,Table2[category])))</f>
        <v>1</v>
      </c>
      <c r="C6" s="14">
        <f>B6/COUNTA(Table2[name])</f>
        <v>1.1494252873563218E-2</v>
      </c>
    </row>
    <row r="7" spans="1:3" x14ac:dyDescent="0.25">
      <c r="A7" t="s">
        <v>176</v>
      </c>
      <c r="B7" cm="1">
        <f t="array" ref="B7">SUM(--ISNUMBER(SEARCH(A7,Table2[category])))</f>
        <v>2</v>
      </c>
      <c r="C7" s="14">
        <f>B7/COUNTA(Table2[name])</f>
        <v>2.2988505747126436E-2</v>
      </c>
    </row>
    <row r="8" spans="1:3" x14ac:dyDescent="0.25">
      <c r="A8" t="s">
        <v>414</v>
      </c>
      <c r="B8" cm="1">
        <f t="array" ref="B8">SUM(--ISNUMBER(SEARCH(A8,Table2[category])))</f>
        <v>2</v>
      </c>
      <c r="C8" s="14">
        <f>B8/COUNTA(Table2[name])</f>
        <v>2.2988505747126436E-2</v>
      </c>
    </row>
    <row r="9" spans="1:3" x14ac:dyDescent="0.25">
      <c r="A9" t="s">
        <v>381</v>
      </c>
      <c r="B9" cm="1">
        <f t="array" ref="B9">SUM(--ISNUMBER(SEARCH(A9,Table2[category])))</f>
        <v>1</v>
      </c>
      <c r="C9" s="14">
        <f>B9/COUNTA(Table2[name])</f>
        <v>1.1494252873563218E-2</v>
      </c>
    </row>
    <row r="10" spans="1:3" x14ac:dyDescent="0.25">
      <c r="A10" t="s">
        <v>266</v>
      </c>
      <c r="B10" cm="1">
        <f t="array" ref="B10">SUM(--ISNUMBER(SEARCH(A10,Table2[category])))</f>
        <v>9</v>
      </c>
      <c r="C10" s="14">
        <f>B10/COUNTA(Table2[name])</f>
        <v>0.10344827586206896</v>
      </c>
    </row>
    <row r="11" spans="1:3" x14ac:dyDescent="0.25">
      <c r="A11" t="s">
        <v>79</v>
      </c>
      <c r="B11" cm="1">
        <f t="array" ref="B11">SUM(--ISNUMBER(SEARCH(A11,Table2[category])))</f>
        <v>18</v>
      </c>
      <c r="C11" s="14">
        <f>B11/COUNTA(Table2[name])</f>
        <v>0.20689655172413793</v>
      </c>
    </row>
    <row r="12" spans="1:3" x14ac:dyDescent="0.25">
      <c r="A12" t="s">
        <v>119</v>
      </c>
      <c r="B12" cm="1">
        <f t="array" ref="B12">SUM(--ISNUMBER(SEARCH(A12,Table2[category])))</f>
        <v>13</v>
      </c>
      <c r="C12" s="14">
        <f>B12/COUNTA(Table2[name])</f>
        <v>0.14942528735632185</v>
      </c>
    </row>
    <row r="13" spans="1:3" x14ac:dyDescent="0.25">
      <c r="A13" t="s">
        <v>407</v>
      </c>
      <c r="B13" cm="1">
        <f t="array" ref="B13">SUM(--ISNUMBER(SEARCH(A13,Table2[category])))</f>
        <v>2</v>
      </c>
      <c r="C13" s="14">
        <f>B13/COUNTA(Table2[name])</f>
        <v>2.2988505747126436E-2</v>
      </c>
    </row>
    <row r="14" spans="1:3" x14ac:dyDescent="0.25">
      <c r="A14" t="s">
        <v>415</v>
      </c>
      <c r="B14" cm="1">
        <f t="array" ref="B14">SUM(--ISNUMBER(SEARCH(A14,Table2[category])))</f>
        <v>2</v>
      </c>
      <c r="C14" s="14">
        <f>B14/COUNTA(Table2[name])</f>
        <v>2.2988505747126436E-2</v>
      </c>
    </row>
    <row r="15" spans="1:3" x14ac:dyDescent="0.25">
      <c r="A15" t="s">
        <v>416</v>
      </c>
      <c r="B15" cm="1">
        <f t="array" ref="B15">SUM(--ISNUMBER(SEARCH(A15,Table2[category])))</f>
        <v>1</v>
      </c>
      <c r="C15" s="14">
        <f>B15/COUNTA(Table2[name])</f>
        <v>1.1494252873563218E-2</v>
      </c>
    </row>
    <row r="16" spans="1:3" x14ac:dyDescent="0.25">
      <c r="A16" t="s">
        <v>200</v>
      </c>
      <c r="B16" cm="1">
        <f t="array" ref="B16">SUM(--ISNUMBER(SEARCH(A16,Table2[category])))</f>
        <v>15</v>
      </c>
      <c r="C16" s="14">
        <f>B16/COUNTA(Table2[name])</f>
        <v>0.17241379310344829</v>
      </c>
    </row>
    <row r="17" spans="1:3" x14ac:dyDescent="0.25">
      <c r="A17" t="s">
        <v>417</v>
      </c>
      <c r="B17" cm="1">
        <f t="array" ref="B17">SUM(--ISNUMBER(SEARCH(A17,Table2[category])))</f>
        <v>1</v>
      </c>
      <c r="C17" s="14">
        <f>B17/COUNTA(Table2[name])</f>
        <v>1.1494252873563218E-2</v>
      </c>
    </row>
    <row r="18" spans="1:3" x14ac:dyDescent="0.25">
      <c r="A18" t="s">
        <v>419</v>
      </c>
      <c r="B18" cm="1">
        <f t="array" ref="B18">SUM(--ISNUMBER(SEARCH(A18,Table2[category])))</f>
        <v>3</v>
      </c>
      <c r="C18" s="14">
        <f>B18/COUNTA(Table2[name])</f>
        <v>3.4482758620689655E-2</v>
      </c>
    </row>
    <row r="19" spans="1:3" x14ac:dyDescent="0.25">
      <c r="A19" t="s">
        <v>400</v>
      </c>
      <c r="B19" cm="1">
        <f t="array" ref="B19">SUM(--ISNUMBER(SEARCH(A19,Table2[category])))</f>
        <v>4</v>
      </c>
      <c r="C19" s="14">
        <f>B19/COUNTA(Table2[name])</f>
        <v>4.5977011494252873E-2</v>
      </c>
    </row>
    <row r="20" spans="1:3" x14ac:dyDescent="0.25">
      <c r="A20" t="s">
        <v>96</v>
      </c>
      <c r="B20" cm="1">
        <f t="array" ref="B20">SUM(--ISNUMBER(SEARCH(A20,Table2[category])))</f>
        <v>7</v>
      </c>
      <c r="C20" s="14">
        <f>B20/COUNTA(Table2[name])</f>
        <v>8.0459770114942528E-2</v>
      </c>
    </row>
    <row r="21" spans="1:3" x14ac:dyDescent="0.25">
      <c r="A21" t="s">
        <v>410</v>
      </c>
      <c r="B21" cm="1">
        <f t="array" ref="B21">SUM(--ISNUMBER(SEARCH(A21,Table2[category])))</f>
        <v>2</v>
      </c>
      <c r="C21" s="14">
        <f>B21/COUNTA(Table2[name])</f>
        <v>2.2988505747126436E-2</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D4B7-7464-4F75-827E-46AD30C97A1F}">
  <dimension ref="A1:C15"/>
  <sheetViews>
    <sheetView workbookViewId="0">
      <selection activeCell="S22" sqref="S22"/>
    </sheetView>
  </sheetViews>
  <sheetFormatPr defaultRowHeight="15" x14ac:dyDescent="0.25"/>
  <cols>
    <col min="1" max="1" width="15.5703125" customWidth="1"/>
    <col min="3" max="3" width="13.5703125" customWidth="1"/>
  </cols>
  <sheetData>
    <row r="1" spans="1:3" x14ac:dyDescent="0.25">
      <c r="A1" t="s">
        <v>438</v>
      </c>
      <c r="B1" t="s">
        <v>411</v>
      </c>
      <c r="C1" t="s">
        <v>412</v>
      </c>
    </row>
    <row r="2" spans="1:3" x14ac:dyDescent="0.25">
      <c r="A2" t="s">
        <v>439</v>
      </c>
      <c r="B2" cm="1">
        <f t="array" ref="B2">SUM(--ISNUMBER(SEARCH(A2,Table2[generated_input_type])))</f>
        <v>7</v>
      </c>
      <c r="C2" s="14">
        <f>B2/COUNTA(Table2[name])</f>
        <v>8.0459770114942528E-2</v>
      </c>
    </row>
    <row r="3" spans="1:3" x14ac:dyDescent="0.25">
      <c r="A3" t="s">
        <v>164</v>
      </c>
      <c r="B3" cm="1">
        <f t="array" ref="B3">SUM(--ISNUMBER(SEARCH(A3,Table2[generated_input_type])))</f>
        <v>35</v>
      </c>
      <c r="C3" s="14">
        <f>B3/COUNTA(Table2[name])</f>
        <v>0.40229885057471265</v>
      </c>
    </row>
    <row r="4" spans="1:3" x14ac:dyDescent="0.25">
      <c r="A4" t="s">
        <v>427</v>
      </c>
      <c r="B4" cm="1">
        <f t="array" ref="B4">SUM(--ISNUMBER(SEARCH(A4,Table2[generated_input_type])))</f>
        <v>14</v>
      </c>
      <c r="C4" s="14">
        <f>B4/COUNTA(Table2[name])</f>
        <v>0.16091954022988506</v>
      </c>
    </row>
    <row r="5" spans="1:3" x14ac:dyDescent="0.25">
      <c r="A5" t="s">
        <v>435</v>
      </c>
      <c r="B5" cm="1">
        <f t="array" ref="B5">SUM(--ISNUMBER(SEARCH("number",Table2[generated_input_type]))) + SUM(--ISNUMBER(SEARCH("scalar",Table2[generated_input_type])))</f>
        <v>6</v>
      </c>
      <c r="C5" s="14">
        <f>B5/COUNTA(Table2[name])</f>
        <v>6.8965517241379309E-2</v>
      </c>
    </row>
    <row r="6" spans="1:3" x14ac:dyDescent="0.25">
      <c r="A6" t="s">
        <v>55</v>
      </c>
      <c r="B6" cm="1">
        <f t="array" ref="B6">SUM(--ISNUMBER(SEARCH(A6,Table2[generated_input_type])))</f>
        <v>9</v>
      </c>
      <c r="C6" s="14">
        <f>B6/COUNTA(Table2[name])</f>
        <v>0.10344827586206896</v>
      </c>
    </row>
    <row r="7" spans="1:3" x14ac:dyDescent="0.25">
      <c r="A7" t="s">
        <v>428</v>
      </c>
      <c r="B7" cm="1">
        <f t="array" ref="B7">SUM(--ISNUMBER(SEARCH(A7,Table2[generated_input_type])))</f>
        <v>1</v>
      </c>
      <c r="C7" s="14">
        <f>B7/COUNTA(Table2[name])</f>
        <v>1.1494252873563218E-2</v>
      </c>
    </row>
    <row r="8" spans="1:3" x14ac:dyDescent="0.25">
      <c r="A8" t="s">
        <v>399</v>
      </c>
      <c r="B8" cm="1">
        <f t="array" ref="B8">SUM(--ISNUMBER(SEARCH(A8,Table2[generated_input_type])))</f>
        <v>12</v>
      </c>
      <c r="C8" s="14">
        <f>B8/COUNTA(Table2[name])</f>
        <v>0.13793103448275862</v>
      </c>
    </row>
    <row r="9" spans="1:3" x14ac:dyDescent="0.25">
      <c r="A9" t="s">
        <v>429</v>
      </c>
      <c r="B9" cm="1">
        <f t="array" ref="B9">SUM(--ISNUMBER(SEARCH(A9,Table2[generated_input_type])))</f>
        <v>3</v>
      </c>
      <c r="C9" s="14">
        <f>B9/COUNTA(Table2[name])</f>
        <v>3.4482758620689655E-2</v>
      </c>
    </row>
    <row r="10" spans="1:3" x14ac:dyDescent="0.25">
      <c r="A10" t="s">
        <v>431</v>
      </c>
      <c r="B10" cm="1">
        <f t="array" ref="B10">SUM(--ISNUMBER(SEARCH(A10,Table2[generated_input_type]))) + SUM(--ISNUMBER(SEARCH("[",Table2[generated_input_type])))</f>
        <v>12</v>
      </c>
      <c r="C10" s="14">
        <f>B10/COUNTA(Table2[name])</f>
        <v>0.13793103448275862</v>
      </c>
    </row>
    <row r="11" spans="1:3" x14ac:dyDescent="0.25">
      <c r="A11" t="s">
        <v>432</v>
      </c>
      <c r="B11" cm="1">
        <f t="array" ref="B11">SUM(--ISNUMBER(SEARCH(A11,Table2[generated_input_type]))) + 9</f>
        <v>18</v>
      </c>
      <c r="C11" s="14">
        <f>B11/COUNTA(Table2[name])</f>
        <v>0.20689655172413793</v>
      </c>
    </row>
    <row r="12" spans="1:3" x14ac:dyDescent="0.25">
      <c r="A12" s="12" t="s">
        <v>430</v>
      </c>
      <c r="B12" s="13" cm="1">
        <f t="array" ref="B12">SUM(--ISNUMBER(SEARCH(A12,Table2[generated_input_type])))</f>
        <v>1</v>
      </c>
      <c r="C12" s="16">
        <f>B12/COUNTA(Table2[name])</f>
        <v>1.1494252873563218E-2</v>
      </c>
    </row>
    <row r="13" spans="1:3" x14ac:dyDescent="0.25">
      <c r="A13" s="17" t="s">
        <v>450</v>
      </c>
      <c r="B13" s="17">
        <v>1</v>
      </c>
      <c r="C13" s="18">
        <f>B13/COUNTA(Table2[name])</f>
        <v>1.1494252873563218E-2</v>
      </c>
    </row>
    <row r="14" spans="1:3" x14ac:dyDescent="0.25">
      <c r="A14" t="s">
        <v>436</v>
      </c>
      <c r="B14" cm="1">
        <f t="array" ref="B14">SUM(--ISNUMBER(SEARCH(A14,Table2[generated_input_type])))</f>
        <v>20</v>
      </c>
      <c r="C14" s="14">
        <f>B14/COUNTA(Table2[name])</f>
        <v>0.22988505747126436</v>
      </c>
    </row>
    <row r="15" spans="1:3" x14ac:dyDescent="0.25">
      <c r="A15" t="s">
        <v>437</v>
      </c>
      <c r="B15" cm="1">
        <f t="array" ref="B15">SUM(--ISNUMBER(SEARCH("func",Table2[generated_input_type])))</f>
        <v>8</v>
      </c>
      <c r="C15" s="14">
        <f>B15/COUNTA(Table2[name])</f>
        <v>9.1954022988505746E-2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B0A3D-096B-42F4-B0B4-2C944968098B}">
  <dimension ref="A1:B10"/>
  <sheetViews>
    <sheetView workbookViewId="0">
      <selection activeCell="B9" sqref="B9"/>
    </sheetView>
  </sheetViews>
  <sheetFormatPr defaultRowHeight="15" x14ac:dyDescent="0.25"/>
  <cols>
    <col min="1" max="1" width="19.28515625" customWidth="1"/>
    <col min="2" max="2" width="11" customWidth="1"/>
  </cols>
  <sheetData>
    <row r="1" spans="1:2" x14ac:dyDescent="0.25">
      <c r="A1" t="s">
        <v>440</v>
      </c>
      <c r="B1" t="s">
        <v>448</v>
      </c>
    </row>
    <row r="2" spans="1:2" x14ac:dyDescent="0.25">
      <c r="A2" t="s">
        <v>441</v>
      </c>
      <c r="B2">
        <f>Table2[[#Totals],[uses_custom_generator]]</f>
        <v>34</v>
      </c>
    </row>
    <row r="3" spans="1:2" x14ac:dyDescent="0.25">
      <c r="A3" t="s">
        <v>444</v>
      </c>
      <c r="B3">
        <f>Table2[[#Totals],[uses_custom_assertion]]</f>
        <v>46</v>
      </c>
    </row>
    <row r="4" spans="1:2" x14ac:dyDescent="0.25">
      <c r="A4" t="s">
        <v>442</v>
      </c>
      <c r="B4">
        <f>Table2[[#Totals],[uses_custom_shrinker]]</f>
        <v>0</v>
      </c>
    </row>
    <row r="5" spans="1:2" x14ac:dyDescent="0.25">
      <c r="A5" t="s">
        <v>446</v>
      </c>
      <c r="B5" s="3">
        <f>Table2[[#Totals],[is_parametrized]]</f>
        <v>22</v>
      </c>
    </row>
    <row r="6" spans="1:2" x14ac:dyDescent="0.25">
      <c r="A6" t="s">
        <v>447</v>
      </c>
      <c r="B6">
        <f>COUNTIF(Table2[amt_example_inputs], "&gt; 0")</f>
        <v>19</v>
      </c>
    </row>
    <row r="7" spans="1:2" x14ac:dyDescent="0.25">
      <c r="A7" t="s">
        <v>443</v>
      </c>
      <c r="B7">
        <f>Table2[[#Totals],[uses_dynamic_generation]]</f>
        <v>18</v>
      </c>
    </row>
    <row r="8" spans="1:2" x14ac:dyDescent="0.25">
      <c r="A8" t="s">
        <v>457</v>
      </c>
      <c r="B8">
        <f>Table2[[#Totals],[uses_non_hypothesis_generation]]</f>
        <v>16</v>
      </c>
    </row>
    <row r="9" spans="1:2" x14ac:dyDescent="0.25">
      <c r="A9" t="s">
        <v>445</v>
      </c>
      <c r="B9">
        <f>Table2[[#Totals],[generated_SUT]]</f>
        <v>14</v>
      </c>
    </row>
    <row r="10" spans="1:2" x14ac:dyDescent="0.25">
      <c r="A10" t="s">
        <v>451</v>
      </c>
      <c r="B10">
        <f>Table2[[#Totals],[generated_input_used_directly]]</f>
        <v>35</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2286-2786-4CB0-975A-32CB178C7086}">
  <dimension ref="A1:B5"/>
  <sheetViews>
    <sheetView workbookViewId="0">
      <selection activeCell="Q27" sqref="Q27"/>
    </sheetView>
  </sheetViews>
  <sheetFormatPr defaultRowHeight="15" x14ac:dyDescent="0.25"/>
  <cols>
    <col min="1" max="1" width="13.85546875" customWidth="1"/>
  </cols>
  <sheetData>
    <row r="1" spans="1:2" x14ac:dyDescent="0.25">
      <c r="A1" t="s">
        <v>452</v>
      </c>
      <c r="B1" t="s">
        <v>448</v>
      </c>
    </row>
    <row r="2" spans="1:2" x14ac:dyDescent="0.25">
      <c r="A2" t="s">
        <v>453</v>
      </c>
      <c r="B2">
        <f>Table2[[#Totals],[is_input_filtered]]</f>
        <v>56</v>
      </c>
    </row>
    <row r="3" spans="1:2" x14ac:dyDescent="0.25">
      <c r="A3" t="s">
        <v>454</v>
      </c>
      <c r="B3">
        <f>Table2[[#Totals],[has_assumptions]]</f>
        <v>14</v>
      </c>
    </row>
    <row r="4" spans="1:2" x14ac:dyDescent="0.25">
      <c r="A4" t="s">
        <v>455</v>
      </c>
      <c r="B4">
        <f>Table2[[#Totals],[skip_test]]</f>
        <v>15</v>
      </c>
    </row>
    <row r="5" spans="1:2" x14ac:dyDescent="0.25">
      <c r="A5" t="s">
        <v>456</v>
      </c>
      <c r="B5">
        <f>Table2[[#Totals],[test_precondition]]</f>
        <v>24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repos</vt:lpstr>
      <vt:lpstr>tests</vt:lpstr>
      <vt:lpstr>categories</vt:lpstr>
      <vt:lpstr>inputs</vt:lpstr>
      <vt:lpstr>key-features</vt:lpstr>
      <vt:lpstr>filtering-skipping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de Koning</dc:creator>
  <cp:keywords/>
  <dc:description/>
  <cp:lastModifiedBy>David de Koning</cp:lastModifiedBy>
  <cp:revision/>
  <dcterms:created xsi:type="dcterms:W3CDTF">2025-05-13T19:28:51Z</dcterms:created>
  <dcterms:modified xsi:type="dcterms:W3CDTF">2025-06-21T01:04:58Z</dcterms:modified>
  <cp:category/>
  <cp:contentStatus/>
</cp:coreProperties>
</file>