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analiz\"/>
    </mc:Choice>
  </mc:AlternateContent>
  <bookViews>
    <workbookView xWindow="0" yWindow="0" windowWidth="17256" windowHeight="5772"/>
  </bookViews>
  <sheets>
    <sheet name="Лист1" sheetId="1" r:id="rId1"/>
  </sheets>
  <definedNames>
    <definedName name="_xlchart.0" hidden="1">Лист1!$O$2:$O$31</definedName>
    <definedName name="_xlchart.1" hidden="1">Лист1!$O$2:$O$31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G16" i="1" l="1"/>
  <c r="H16" i="1"/>
  <c r="I16" i="1"/>
  <c r="J16" i="1"/>
  <c r="K16" i="1"/>
  <c r="L16" i="1"/>
  <c r="Z3" i="1" l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2" i="1"/>
  <c r="W2" i="1" l="1"/>
  <c r="Y2" i="1"/>
  <c r="X2" i="1"/>
  <c r="V2" i="1"/>
  <c r="U2" i="1"/>
  <c r="T2" i="1"/>
  <c r="S2" i="1"/>
  <c r="R2" i="1"/>
  <c r="Q2" i="1"/>
  <c r="P2" i="1"/>
  <c r="K13" i="1" l="1"/>
  <c r="K21" i="1"/>
  <c r="K22" i="1"/>
  <c r="J22" i="1"/>
  <c r="J21" i="1"/>
  <c r="J20" i="1"/>
  <c r="K20" i="1" s="1"/>
  <c r="K23" i="1" s="1"/>
  <c r="I21" i="1"/>
  <c r="I22" i="1"/>
  <c r="I20" i="1"/>
  <c r="L12" i="1"/>
  <c r="L11" i="1"/>
  <c r="L10" i="1"/>
  <c r="L9" i="1"/>
  <c r="L8" i="1"/>
  <c r="L7" i="1"/>
  <c r="K8" i="1"/>
  <c r="K9" i="1"/>
  <c r="K10" i="1"/>
  <c r="K11" i="1"/>
  <c r="K12" i="1"/>
  <c r="K7" i="1"/>
  <c r="J13" i="1"/>
  <c r="I8" i="1"/>
  <c r="I9" i="1"/>
  <c r="I10" i="1"/>
  <c r="I11" i="1"/>
  <c r="I12" i="1"/>
  <c r="I7" i="1"/>
  <c r="H12" i="1"/>
  <c r="H11" i="1"/>
  <c r="H10" i="1"/>
  <c r="H9" i="1"/>
  <c r="G9" i="1"/>
  <c r="G10" i="1"/>
  <c r="G11" i="1"/>
  <c r="G12" i="1" s="1"/>
  <c r="H8" i="1"/>
  <c r="G8" i="1"/>
  <c r="H7" i="1"/>
  <c r="G7" i="1"/>
  <c r="H2" i="1"/>
  <c r="F2" i="1"/>
  <c r="J23" i="1" l="1"/>
  <c r="A38" i="1"/>
  <c r="A4" i="1"/>
  <c r="A5" i="1"/>
  <c r="A6" i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" i="1"/>
</calcChain>
</file>

<file path=xl/sharedStrings.xml><?xml version="1.0" encoding="utf-8"?>
<sst xmlns="http://schemas.openxmlformats.org/spreadsheetml/2006/main" count="62" uniqueCount="51">
  <si>
    <t>№</t>
  </si>
  <si>
    <t>чел</t>
  </si>
  <si>
    <t>Ранжированный ряд</t>
  </si>
  <si>
    <t>Rx</t>
  </si>
  <si>
    <t>k</t>
  </si>
  <si>
    <t>b</t>
  </si>
  <si>
    <t>x</t>
  </si>
  <si>
    <t>x лев j</t>
  </si>
  <si>
    <t>x прав j</t>
  </si>
  <si>
    <t xml:space="preserve">№J </t>
  </si>
  <si>
    <t>xj</t>
  </si>
  <si>
    <t>fj</t>
  </si>
  <si>
    <t>125-260</t>
  </si>
  <si>
    <t>260-395</t>
  </si>
  <si>
    <t>395-530</t>
  </si>
  <si>
    <t>530-665</t>
  </si>
  <si>
    <t>665-800</t>
  </si>
  <si>
    <t>800-935</t>
  </si>
  <si>
    <t>сумма:</t>
  </si>
  <si>
    <t>pj</t>
  </si>
  <si>
    <t>Sнак</t>
  </si>
  <si>
    <t>Cумма:</t>
  </si>
  <si>
    <t>В-10</t>
  </si>
  <si>
    <t>Сред знач</t>
  </si>
  <si>
    <t>Медиана</t>
  </si>
  <si>
    <t>Мода</t>
  </si>
  <si>
    <t>Размах выборки</t>
  </si>
  <si>
    <t>Интеркв размах</t>
  </si>
  <si>
    <t>Дисперсия</t>
  </si>
  <si>
    <t>Стан отклонение</t>
  </si>
  <si>
    <t>Ошибка среднего</t>
  </si>
  <si>
    <t>Ассиметрия</t>
  </si>
  <si>
    <t>Эксцесс</t>
  </si>
  <si>
    <t>Столбец1</t>
  </si>
  <si>
    <t>Среднее</t>
  </si>
  <si>
    <t>Стандартная ошибка</t>
  </si>
  <si>
    <t>Стандартное отклонение</t>
  </si>
  <si>
    <t>Дисперсия выборки</t>
  </si>
  <si>
    <t>Асимметричность</t>
  </si>
  <si>
    <t>Интервал</t>
  </si>
  <si>
    <t>Минимум</t>
  </si>
  <si>
    <t>Максимум</t>
  </si>
  <si>
    <t>Сумма</t>
  </si>
  <si>
    <t>Счет</t>
  </si>
  <si>
    <t>Карман</t>
  </si>
  <si>
    <t>Еще</t>
  </si>
  <si>
    <t>Частота</t>
  </si>
  <si>
    <t>Выбросы</t>
  </si>
  <si>
    <t>39.8</t>
  </si>
  <si>
    <t>Вывод: выборка является более крутой по сравнению с нормальной, не является оссиметричной, имеется один выброс</t>
  </si>
  <si>
    <t xml:space="preserve">Вывод: Научились проводить первичную и вторичную группировку. Размах выборки равен 810. ПО формуле Стерджесса разбиваем выборку на 6 и проводим первичную группировку. Даллее уменьшаем количество групп вдвое и проводим вторичную группировку.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</si>
</sst>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sz val="10"/>
      <color rgb="FF111111"/>
      <name val="Arial Unicode MS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0" xfId="0" applyFill="1" applyBorder="1" applyAlignment="1"/>
    <xf numFmtId="0" fontId="0" fillId="0" borderId="2" xfId="0" applyFill="1" applyBorder="1" applyAlignment="1"/>
    <xf numFmtId="0" fontId="1" fillId="0" borderId="3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Continuous"/>
    </xf>
    <xf numFmtId="0" fontId="0" fillId="0" borderId="0" xfId="0" applyNumberFormat="1" applyFill="1" applyBorder="1" applyAlignment="1"/>
    <xf numFmtId="0" fontId="2" fillId="0" borderId="0" xfId="0" applyFont="1" applyAlignment="1">
      <alignment horizontal="left" vertical="center"/>
    </xf>
    <xf numFmtId="0" fontId="0" fillId="0" borderId="0" xfId="0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Гистограмма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Частота</c:v>
          </c:tx>
          <c:invertIfNegative val="0"/>
          <c:cat>
            <c:strRef>
              <c:f>Лист1!$X$18:$X$24</c:f>
              <c:strCache>
                <c:ptCount val="7"/>
                <c:pt idx="0">
                  <c:v>2</c:v>
                </c:pt>
                <c:pt idx="1">
                  <c:v>10</c:v>
                </c:pt>
                <c:pt idx="2">
                  <c:v>18</c:v>
                </c:pt>
                <c:pt idx="3">
                  <c:v>26</c:v>
                </c:pt>
                <c:pt idx="4">
                  <c:v>34</c:v>
                </c:pt>
                <c:pt idx="5">
                  <c:v>42</c:v>
                </c:pt>
                <c:pt idx="6">
                  <c:v>Еще</c:v>
                </c:pt>
              </c:strCache>
            </c:strRef>
          </c:cat>
          <c:val>
            <c:numRef>
              <c:f>Лист1!$Y$18:$Y$24</c:f>
              <c:numCache>
                <c:formatCode>General</c:formatCode>
                <c:ptCount val="7"/>
                <c:pt idx="0">
                  <c:v>1</c:v>
                </c:pt>
                <c:pt idx="1">
                  <c:v>7</c:v>
                </c:pt>
                <c:pt idx="2">
                  <c:v>10</c:v>
                </c:pt>
                <c:pt idx="3">
                  <c:v>10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BC-44CE-B145-F91BD0B263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0550256"/>
        <c:axId val="341681576"/>
      </c:barChart>
      <c:catAx>
        <c:axId val="340550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Карман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41681576"/>
        <c:crosses val="autoZero"/>
        <c:auto val="1"/>
        <c:lblAlgn val="ctr"/>
        <c:lblOffset val="100"/>
        <c:noMultiLvlLbl val="0"/>
      </c:catAx>
      <c:valAx>
        <c:axId val="3416815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Частота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405502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_xlchart.1</cx:f>
      </cx:numDim>
    </cx:data>
  </cx:chartData>
  <cx:chart>
    <cx:title pos="t" align="ctr" overlay="0"/>
    <cx:plotArea>
      <cx:plotAreaRegion>
        <cx:series layoutId="boxWhisker" uniqueId="{4965B9A9-3167-4406-BD71-697BFE825B9C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106680</xdr:colOff>
      <xdr:row>4</xdr:row>
      <xdr:rowOff>121920</xdr:rowOff>
    </xdr:from>
    <xdr:to>
      <xdr:col>24</xdr:col>
      <xdr:colOff>480060</xdr:colOff>
      <xdr:row>14</xdr:row>
      <xdr:rowOff>129540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354330</xdr:colOff>
      <xdr:row>20</xdr:row>
      <xdr:rowOff>26670</xdr:rowOff>
    </xdr:from>
    <xdr:to>
      <xdr:col>21</xdr:col>
      <xdr:colOff>41910</xdr:colOff>
      <xdr:row>35</xdr:row>
      <xdr:rowOff>19050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3" name="Диаграмма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8"/>
  <sheetViews>
    <sheetView tabSelected="1" topLeftCell="K7" workbookViewId="0">
      <selection activeCell="V33" sqref="V33"/>
    </sheetView>
  </sheetViews>
  <sheetFormatPr defaultRowHeight="14.4"/>
  <cols>
    <col min="4" max="4" width="19.88671875" customWidth="1"/>
    <col min="13" max="13" width="10.33203125" customWidth="1"/>
    <col min="16" max="16" width="10.77734375" customWidth="1"/>
    <col min="19" max="19" width="16.21875" customWidth="1"/>
    <col min="20" max="20" width="15.21875" customWidth="1"/>
    <col min="21" max="21" width="11.21875" customWidth="1"/>
    <col min="22" max="22" width="15.21875" customWidth="1"/>
    <col min="23" max="24" width="16.33203125" customWidth="1"/>
    <col min="25" max="25" width="11.21875" customWidth="1"/>
    <col min="26" max="27" width="10.33203125" customWidth="1"/>
  </cols>
  <sheetData>
    <row r="1" spans="1:26">
      <c r="A1" t="s">
        <v>0</v>
      </c>
      <c r="B1" t="s">
        <v>1</v>
      </c>
      <c r="D1" t="s">
        <v>2</v>
      </c>
      <c r="F1" t="s">
        <v>3</v>
      </c>
      <c r="G1" t="s">
        <v>4</v>
      </c>
      <c r="H1" t="s">
        <v>5</v>
      </c>
      <c r="O1" t="s">
        <v>22</v>
      </c>
      <c r="P1" t="s">
        <v>23</v>
      </c>
      <c r="Q1" t="s">
        <v>24</v>
      </c>
      <c r="R1" t="s">
        <v>25</v>
      </c>
      <c r="S1" t="s">
        <v>26</v>
      </c>
      <c r="T1" t="s">
        <v>27</v>
      </c>
      <c r="U1" t="s">
        <v>28</v>
      </c>
      <c r="V1" t="s">
        <v>29</v>
      </c>
      <c r="W1" t="s">
        <v>30</v>
      </c>
      <c r="X1" t="s">
        <v>31</v>
      </c>
      <c r="Y1" t="s">
        <v>32</v>
      </c>
      <c r="Z1" t="s">
        <v>47</v>
      </c>
    </row>
    <row r="2" spans="1:26">
      <c r="A2">
        <v>1</v>
      </c>
      <c r="B2">
        <v>428</v>
      </c>
      <c r="D2">
        <v>125</v>
      </c>
      <c r="F2">
        <f>D38-D2</f>
        <v>810</v>
      </c>
      <c r="G2">
        <f>1+1.4*LN(37)</f>
        <v>6.0552850777019138</v>
      </c>
      <c r="H2">
        <f>F2/G3</f>
        <v>135</v>
      </c>
      <c r="O2">
        <v>19</v>
      </c>
      <c r="P2">
        <f>AVERAGE(O2:O31)</f>
        <v>15.966666666666667</v>
      </c>
      <c r="Q2">
        <f>MEDIAN(O2:O31)</f>
        <v>14</v>
      </c>
      <c r="R2">
        <f>MODE(O2:O31)</f>
        <v>21</v>
      </c>
      <c r="S2">
        <f>MAX(O2:O31)-MIN(O2:O31)</f>
        <v>39</v>
      </c>
      <c r="T2">
        <f>_xlfn.QUARTILE.INC(O2:O31,3)-_xlfn.QUARTILE.INC(O2:O31,1)</f>
        <v>10.75</v>
      </c>
      <c r="U2">
        <f>VAR(O2:O31)</f>
        <v>66.378160919540221</v>
      </c>
      <c r="V2">
        <f>_xlfn.STDEV.S(O2:O31)</f>
        <v>8.1472793569105146</v>
      </c>
      <c r="W2">
        <f>V2/SQRT(30)</f>
        <v>1.4874828953586907</v>
      </c>
      <c r="X2">
        <f>SKEW(O2:O31)</f>
        <v>0.93003036190898536</v>
      </c>
      <c r="Y2">
        <f>KURT(O2:O31)</f>
        <v>1.581911462329368</v>
      </c>
      <c r="Z2" s="7" t="str">
        <f>IF(OR(O2 &gt; 39.8, O2 &lt; -8.3), "Выброс", "Норма")</f>
        <v>Норма</v>
      </c>
    </row>
    <row r="3" spans="1:26">
      <c r="A3">
        <f>A2+1</f>
        <v>2</v>
      </c>
      <c r="B3">
        <v>935</v>
      </c>
      <c r="D3">
        <v>216</v>
      </c>
      <c r="G3">
        <v>6</v>
      </c>
      <c r="O3">
        <v>28</v>
      </c>
      <c r="Z3" s="7" t="str">
        <f t="shared" ref="Z3:Z30" si="0">IF(OR(O3 &gt; 39.8, O3 &lt; -8.3), "Выброс", "Норма")</f>
        <v>Норма</v>
      </c>
    </row>
    <row r="4" spans="1:26">
      <c r="A4">
        <f t="shared" ref="A4:A37" si="1">A3+1</f>
        <v>3</v>
      </c>
      <c r="B4">
        <v>537</v>
      </c>
      <c r="D4">
        <v>230</v>
      </c>
      <c r="O4">
        <v>21</v>
      </c>
      <c r="Z4" s="7" t="str">
        <f t="shared" si="0"/>
        <v>Норма</v>
      </c>
    </row>
    <row r="5" spans="1:26" ht="15" thickBot="1">
      <c r="A5">
        <f t="shared" si="1"/>
        <v>4</v>
      </c>
      <c r="B5">
        <v>390</v>
      </c>
      <c r="D5">
        <v>244</v>
      </c>
      <c r="O5">
        <v>10</v>
      </c>
      <c r="Z5" s="7" t="str">
        <f t="shared" si="0"/>
        <v>Норма</v>
      </c>
    </row>
    <row r="6" spans="1:26">
      <c r="A6">
        <f t="shared" si="1"/>
        <v>5</v>
      </c>
      <c r="B6">
        <v>814</v>
      </c>
      <c r="D6">
        <v>279</v>
      </c>
      <c r="F6" s="1" t="s">
        <v>9</v>
      </c>
      <c r="G6" s="1" t="s">
        <v>7</v>
      </c>
      <c r="H6" s="1" t="s">
        <v>8</v>
      </c>
      <c r="I6" s="1" t="s">
        <v>6</v>
      </c>
      <c r="J6" s="1" t="s">
        <v>11</v>
      </c>
      <c r="K6" s="1" t="s">
        <v>19</v>
      </c>
      <c r="L6" s="1" t="s">
        <v>20</v>
      </c>
      <c r="O6">
        <v>21</v>
      </c>
      <c r="T6" s="5" t="s">
        <v>33</v>
      </c>
      <c r="U6" s="5"/>
      <c r="Z6" s="7" t="str">
        <f t="shared" si="0"/>
        <v>Норма</v>
      </c>
    </row>
    <row r="7" spans="1:26">
      <c r="A7">
        <f t="shared" si="1"/>
        <v>6</v>
      </c>
      <c r="B7">
        <v>373</v>
      </c>
      <c r="D7">
        <v>280</v>
      </c>
      <c r="F7" s="1">
        <v>1</v>
      </c>
      <c r="G7" s="1">
        <f>D2</f>
        <v>125</v>
      </c>
      <c r="H7" s="1">
        <f>G7+H2</f>
        <v>260</v>
      </c>
      <c r="I7" s="1">
        <f>(G7+H7)/2</f>
        <v>192.5</v>
      </c>
      <c r="J7" s="1">
        <v>4</v>
      </c>
      <c r="K7" s="1">
        <f>J7/37</f>
        <v>0.10810810810810811</v>
      </c>
      <c r="L7" s="1">
        <f>SUM(J7)</f>
        <v>4</v>
      </c>
      <c r="O7">
        <v>7</v>
      </c>
      <c r="Q7" t="s">
        <v>48</v>
      </c>
      <c r="T7" s="2"/>
      <c r="U7" s="2"/>
      <c r="Z7" s="7" t="str">
        <f t="shared" si="0"/>
        <v>Норма</v>
      </c>
    </row>
    <row r="8" spans="1:26">
      <c r="A8">
        <f t="shared" si="1"/>
        <v>7</v>
      </c>
      <c r="B8">
        <v>230</v>
      </c>
      <c r="D8">
        <v>336</v>
      </c>
      <c r="F8" s="1">
        <v>2</v>
      </c>
      <c r="G8" s="1">
        <f>H7</f>
        <v>260</v>
      </c>
      <c r="H8" s="1">
        <f>G8+H2</f>
        <v>395</v>
      </c>
      <c r="I8" s="1">
        <f t="shared" ref="I8:I12" si="2">(G8+H8)/2</f>
        <v>327.5</v>
      </c>
      <c r="J8" s="1">
        <v>7</v>
      </c>
      <c r="K8" s="1">
        <f t="shared" ref="K8:K12" si="3">J8/37</f>
        <v>0.1891891891891892</v>
      </c>
      <c r="L8" s="1">
        <f>SUM(J7:J8)</f>
        <v>11</v>
      </c>
      <c r="O8">
        <v>21</v>
      </c>
      <c r="Q8">
        <v>-8.3000000000000007</v>
      </c>
      <c r="T8" s="2" t="s">
        <v>34</v>
      </c>
      <c r="U8" s="2">
        <v>15.966666666666667</v>
      </c>
      <c r="Z8" s="7" t="str">
        <f t="shared" si="0"/>
        <v>Норма</v>
      </c>
    </row>
    <row r="9" spans="1:26">
      <c r="A9">
        <f t="shared" si="1"/>
        <v>8</v>
      </c>
      <c r="B9">
        <v>678</v>
      </c>
      <c r="D9">
        <v>342</v>
      </c>
      <c r="F9" s="1">
        <v>3</v>
      </c>
      <c r="G9" s="1">
        <f t="shared" ref="G9:G12" si="4">H8</f>
        <v>395</v>
      </c>
      <c r="H9" s="1">
        <f>G9+H2</f>
        <v>530</v>
      </c>
      <c r="I9" s="1">
        <f t="shared" si="2"/>
        <v>462.5</v>
      </c>
      <c r="J9" s="1">
        <v>8</v>
      </c>
      <c r="K9" s="1">
        <f t="shared" si="3"/>
        <v>0.21621621621621623</v>
      </c>
      <c r="L9" s="1">
        <f>SUM(J7:J9)</f>
        <v>19</v>
      </c>
      <c r="O9">
        <v>17</v>
      </c>
      <c r="T9" s="2" t="s">
        <v>35</v>
      </c>
      <c r="U9" s="2">
        <v>1.4874828953586907</v>
      </c>
      <c r="Z9" s="7" t="str">
        <f t="shared" si="0"/>
        <v>Норма</v>
      </c>
    </row>
    <row r="10" spans="1:26">
      <c r="A10">
        <f t="shared" si="1"/>
        <v>9</v>
      </c>
      <c r="B10">
        <v>636</v>
      </c>
      <c r="D10">
        <v>345</v>
      </c>
      <c r="F10" s="1">
        <v>4</v>
      </c>
      <c r="G10" s="1">
        <f t="shared" si="4"/>
        <v>530</v>
      </c>
      <c r="H10" s="1">
        <f>G10+H2</f>
        <v>665</v>
      </c>
      <c r="I10" s="1">
        <f t="shared" si="2"/>
        <v>597.5</v>
      </c>
      <c r="J10" s="1">
        <v>6</v>
      </c>
      <c r="K10" s="1">
        <f t="shared" si="3"/>
        <v>0.16216216216216217</v>
      </c>
      <c r="L10" s="1">
        <f>SUM(J7:J10)</f>
        <v>25</v>
      </c>
      <c r="O10">
        <v>11</v>
      </c>
      <c r="T10" s="2" t="s">
        <v>24</v>
      </c>
      <c r="U10" s="2">
        <v>14</v>
      </c>
      <c r="Z10" s="7" t="str">
        <f t="shared" si="0"/>
        <v>Норма</v>
      </c>
    </row>
    <row r="11" spans="1:26">
      <c r="A11">
        <f t="shared" si="1"/>
        <v>10</v>
      </c>
      <c r="B11">
        <v>580</v>
      </c>
      <c r="D11">
        <v>373</v>
      </c>
      <c r="F11" s="1">
        <v>5</v>
      </c>
      <c r="G11" s="1">
        <f t="shared" si="4"/>
        <v>665</v>
      </c>
      <c r="H11" s="1">
        <f>G11+H2</f>
        <v>800</v>
      </c>
      <c r="I11" s="1">
        <f t="shared" si="2"/>
        <v>732.5</v>
      </c>
      <c r="J11" s="1">
        <v>8</v>
      </c>
      <c r="K11" s="1">
        <f t="shared" si="3"/>
        <v>0.21621621621621623</v>
      </c>
      <c r="L11" s="1">
        <f>SUM(J7:J11)</f>
        <v>33</v>
      </c>
      <c r="O11">
        <v>14</v>
      </c>
      <c r="T11" s="2" t="s">
        <v>25</v>
      </c>
      <c r="U11" s="2">
        <v>21</v>
      </c>
      <c r="Z11" s="7" t="str">
        <f t="shared" si="0"/>
        <v>Норма</v>
      </c>
    </row>
    <row r="12" spans="1:26">
      <c r="A12">
        <f t="shared" si="1"/>
        <v>11</v>
      </c>
      <c r="B12">
        <v>216</v>
      </c>
      <c r="D12">
        <v>390</v>
      </c>
      <c r="F12" s="1">
        <v>6</v>
      </c>
      <c r="G12" s="1">
        <f t="shared" si="4"/>
        <v>800</v>
      </c>
      <c r="H12" s="1">
        <f>G12+H2</f>
        <v>935</v>
      </c>
      <c r="I12" s="1">
        <f t="shared" si="2"/>
        <v>867.5</v>
      </c>
      <c r="J12" s="1">
        <v>4</v>
      </c>
      <c r="K12" s="1">
        <f t="shared" si="3"/>
        <v>0.10810810810810811</v>
      </c>
      <c r="L12" s="1">
        <f>SUM(J7:J12)</f>
        <v>37</v>
      </c>
      <c r="O12">
        <v>26</v>
      </c>
      <c r="T12" s="2" t="s">
        <v>36</v>
      </c>
      <c r="U12" s="2">
        <v>8.1472793569105146</v>
      </c>
      <c r="Z12" s="7" t="str">
        <f t="shared" si="0"/>
        <v>Норма</v>
      </c>
    </row>
    <row r="13" spans="1:26">
      <c r="A13">
        <f t="shared" si="1"/>
        <v>12</v>
      </c>
      <c r="B13">
        <v>912</v>
      </c>
      <c r="D13">
        <v>428</v>
      </c>
      <c r="F13" s="1" t="s">
        <v>18</v>
      </c>
      <c r="G13" s="1"/>
      <c r="H13" s="1"/>
      <c r="I13" s="1"/>
      <c r="J13" s="1">
        <f>SUM(J7:J12)</f>
        <v>37</v>
      </c>
      <c r="K13" s="1">
        <f>SUM(K7:K12)</f>
        <v>1</v>
      </c>
      <c r="L13" s="1"/>
      <c r="O13">
        <v>6</v>
      </c>
      <c r="T13" s="2" t="s">
        <v>37</v>
      </c>
      <c r="U13" s="2">
        <v>66.378160919540221</v>
      </c>
      <c r="Z13" s="7" t="str">
        <f t="shared" si="0"/>
        <v>Норма</v>
      </c>
    </row>
    <row r="14" spans="1:26">
      <c r="A14">
        <f t="shared" si="1"/>
        <v>13</v>
      </c>
      <c r="B14">
        <v>683</v>
      </c>
      <c r="D14">
        <v>438</v>
      </c>
      <c r="O14">
        <v>7</v>
      </c>
      <c r="T14" s="2" t="s">
        <v>32</v>
      </c>
      <c r="U14" s="2">
        <v>1.581911462329368</v>
      </c>
      <c r="Z14" s="7" t="str">
        <f t="shared" si="0"/>
        <v>Норма</v>
      </c>
    </row>
    <row r="15" spans="1:26">
      <c r="A15">
        <f t="shared" si="1"/>
        <v>14</v>
      </c>
      <c r="B15">
        <v>342</v>
      </c>
      <c r="D15">
        <v>449</v>
      </c>
      <c r="F15" t="s">
        <v>10</v>
      </c>
      <c r="G15" t="s">
        <v>12</v>
      </c>
      <c r="H15" t="s">
        <v>13</v>
      </c>
      <c r="I15" t="s">
        <v>14</v>
      </c>
      <c r="J15" t="s">
        <v>15</v>
      </c>
      <c r="K15" t="s">
        <v>16</v>
      </c>
      <c r="L15" t="s">
        <v>17</v>
      </c>
      <c r="O15">
        <v>22</v>
      </c>
      <c r="T15" s="2" t="s">
        <v>38</v>
      </c>
      <c r="U15" s="2">
        <v>0.93003036190898536</v>
      </c>
      <c r="Z15" s="7" t="str">
        <f t="shared" si="0"/>
        <v>Норма</v>
      </c>
    </row>
    <row r="16" spans="1:26" ht="15" thickBot="1">
      <c r="A16">
        <f t="shared" si="1"/>
        <v>15</v>
      </c>
      <c r="B16">
        <v>280</v>
      </c>
      <c r="D16">
        <v>465</v>
      </c>
      <c r="F16" t="s">
        <v>11</v>
      </c>
      <c r="G16">
        <f>COUNTIFS(D2:D38,"&gt;="&amp;G20,D2:D38, "&lt;="&amp;H20)</f>
        <v>11</v>
      </c>
      <c r="H16">
        <f>COUNTIFS(D2:D38,"&gt;="&amp;G8,D2:D38, "&lt;="&amp;H8)</f>
        <v>7</v>
      </c>
      <c r="I16">
        <f>COUNTIFS(D2:D38,"&gt;="&amp;G9,D2:D38, "&lt;="&amp;H9)</f>
        <v>8</v>
      </c>
      <c r="J16">
        <f>COUNTIFS(D2:D38,"&gt;="&amp;G10,D2:D38, "&lt;="&amp;H10)</f>
        <v>6</v>
      </c>
      <c r="K16">
        <f>COUNTIFS(D2:D38,"&gt;="&amp;G11,D2:D38, "&lt;="&amp;H11)</f>
        <v>8</v>
      </c>
      <c r="L16">
        <f>COUNTIFS(D2:D38,"&gt;="&amp;G12,D2:D38, "&lt;="&amp;H12)</f>
        <v>4</v>
      </c>
      <c r="O16">
        <v>12</v>
      </c>
      <c r="T16" s="2" t="s">
        <v>39</v>
      </c>
      <c r="U16" s="2">
        <v>39</v>
      </c>
      <c r="Z16" s="7" t="str">
        <f t="shared" si="0"/>
        <v>Норма</v>
      </c>
    </row>
    <row r="17" spans="1:26">
      <c r="A17">
        <f t="shared" si="1"/>
        <v>16</v>
      </c>
      <c r="B17">
        <v>336</v>
      </c>
      <c r="D17">
        <v>477</v>
      </c>
      <c r="O17">
        <v>14</v>
      </c>
      <c r="T17" s="2" t="s">
        <v>40</v>
      </c>
      <c r="U17" s="2">
        <v>2</v>
      </c>
      <c r="X17" s="4" t="s">
        <v>44</v>
      </c>
      <c r="Y17" s="4" t="s">
        <v>46</v>
      </c>
      <c r="Z17" s="7" t="str">
        <f t="shared" si="0"/>
        <v>Норма</v>
      </c>
    </row>
    <row r="18" spans="1:26">
      <c r="A18">
        <f t="shared" si="1"/>
        <v>17</v>
      </c>
      <c r="B18">
        <v>634</v>
      </c>
      <c r="D18">
        <v>477</v>
      </c>
      <c r="O18">
        <v>22</v>
      </c>
      <c r="T18" s="2" t="s">
        <v>41</v>
      </c>
      <c r="U18" s="2">
        <v>41</v>
      </c>
      <c r="X18" s="6">
        <v>2</v>
      </c>
      <c r="Y18" s="2">
        <v>1</v>
      </c>
      <c r="Z18" s="7" t="str">
        <f t="shared" si="0"/>
        <v>Норма</v>
      </c>
    </row>
    <row r="19" spans="1:26">
      <c r="A19">
        <f t="shared" si="1"/>
        <v>18</v>
      </c>
      <c r="B19">
        <v>499</v>
      </c>
      <c r="D19">
        <v>499</v>
      </c>
      <c r="F19" s="1" t="s">
        <v>9</v>
      </c>
      <c r="G19" s="1" t="s">
        <v>7</v>
      </c>
      <c r="H19" s="1" t="s">
        <v>8</v>
      </c>
      <c r="I19" s="1" t="s">
        <v>6</v>
      </c>
      <c r="J19" s="1" t="s">
        <v>11</v>
      </c>
      <c r="K19" s="1" t="s">
        <v>19</v>
      </c>
      <c r="L19" s="1" t="s">
        <v>20</v>
      </c>
      <c r="O19">
        <v>11</v>
      </c>
      <c r="T19" s="2" t="s">
        <v>42</v>
      </c>
      <c r="U19" s="2">
        <v>479</v>
      </c>
      <c r="X19" s="6">
        <v>10</v>
      </c>
      <c r="Y19" s="2">
        <v>7</v>
      </c>
      <c r="Z19" s="7" t="str">
        <f t="shared" si="0"/>
        <v>Норма</v>
      </c>
    </row>
    <row r="20" spans="1:26" ht="15" thickBot="1">
      <c r="A20">
        <f t="shared" si="1"/>
        <v>19</v>
      </c>
      <c r="B20">
        <v>125</v>
      </c>
      <c r="D20">
        <v>529</v>
      </c>
      <c r="F20" s="1">
        <v>1</v>
      </c>
      <c r="G20" s="1">
        <v>125</v>
      </c>
      <c r="H20" s="1">
        <v>395</v>
      </c>
      <c r="I20" s="1">
        <f>(G20+H20)/2</f>
        <v>260</v>
      </c>
      <c r="J20" s="1">
        <f>G16</f>
        <v>11</v>
      </c>
      <c r="K20" s="1">
        <f>J20/37</f>
        <v>0.29729729729729731</v>
      </c>
      <c r="L20" s="1">
        <v>11</v>
      </c>
      <c r="O20">
        <v>41</v>
      </c>
      <c r="T20" s="3" t="s">
        <v>43</v>
      </c>
      <c r="U20" s="3">
        <v>30</v>
      </c>
      <c r="X20" s="6">
        <v>18</v>
      </c>
      <c r="Y20" s="2">
        <v>10</v>
      </c>
      <c r="Z20" s="7" t="str">
        <f t="shared" si="0"/>
        <v>Выброс</v>
      </c>
    </row>
    <row r="21" spans="1:26">
      <c r="A21">
        <f t="shared" si="1"/>
        <v>20</v>
      </c>
      <c r="B21">
        <v>438</v>
      </c>
      <c r="D21">
        <v>537</v>
      </c>
      <c r="F21" s="1">
        <v>2</v>
      </c>
      <c r="G21" s="1">
        <v>395</v>
      </c>
      <c r="H21" s="1">
        <v>665</v>
      </c>
      <c r="I21" s="1">
        <f t="shared" ref="I21:I22" si="5">(G21+H21)/2</f>
        <v>530</v>
      </c>
      <c r="J21" s="1">
        <f>COUNTIFS(D2:D38,"&gt;="&amp;G21,D2:D38, "&lt;="&amp;H21)</f>
        <v>14</v>
      </c>
      <c r="K21" s="1">
        <f t="shared" ref="K21:K22" si="6">J21/37</f>
        <v>0.3783783783783784</v>
      </c>
      <c r="L21" s="1">
        <v>25</v>
      </c>
      <c r="O21">
        <v>20</v>
      </c>
      <c r="X21" s="6">
        <v>26</v>
      </c>
      <c r="Y21" s="2">
        <v>10</v>
      </c>
      <c r="Z21" s="7" t="str">
        <f t="shared" si="0"/>
        <v>Норма</v>
      </c>
    </row>
    <row r="22" spans="1:26">
      <c r="A22">
        <f t="shared" si="1"/>
        <v>21</v>
      </c>
      <c r="B22">
        <v>244</v>
      </c>
      <c r="D22">
        <v>580</v>
      </c>
      <c r="F22" s="1">
        <v>3</v>
      </c>
      <c r="G22" s="1">
        <v>665</v>
      </c>
      <c r="H22" s="1">
        <v>935</v>
      </c>
      <c r="I22" s="1">
        <f t="shared" si="5"/>
        <v>800</v>
      </c>
      <c r="J22" s="1">
        <f>COUNTIFS(D2:D38,"&gt;="&amp;G22,D2:D38, "&lt;="&amp;H22)</f>
        <v>12</v>
      </c>
      <c r="K22" s="1">
        <f t="shared" si="6"/>
        <v>0.32432432432432434</v>
      </c>
      <c r="L22" s="1">
        <v>37</v>
      </c>
      <c r="O22">
        <v>13</v>
      </c>
      <c r="X22" s="6">
        <v>34</v>
      </c>
      <c r="Y22" s="2">
        <v>1</v>
      </c>
      <c r="Z22" s="7" t="str">
        <f t="shared" si="0"/>
        <v>Норма</v>
      </c>
    </row>
    <row r="23" spans="1:26">
      <c r="A23">
        <f t="shared" si="1"/>
        <v>22</v>
      </c>
      <c r="B23">
        <v>620</v>
      </c>
      <c r="D23">
        <v>620</v>
      </c>
      <c r="F23" s="1" t="s">
        <v>21</v>
      </c>
      <c r="G23" s="1"/>
      <c r="H23" s="1"/>
      <c r="I23" s="1"/>
      <c r="J23" s="1">
        <f>SUM(J20:J22)</f>
        <v>37</v>
      </c>
      <c r="K23" s="1">
        <f>SUM(K20:K22)</f>
        <v>1</v>
      </c>
      <c r="L23" s="1"/>
      <c r="O23">
        <v>9</v>
      </c>
      <c r="X23" s="6">
        <v>42</v>
      </c>
      <c r="Y23" s="2">
        <v>1</v>
      </c>
      <c r="Z23" s="7" t="str">
        <f t="shared" si="0"/>
        <v>Норма</v>
      </c>
    </row>
    <row r="24" spans="1:26" ht="15" thickBot="1">
      <c r="A24">
        <f t="shared" si="1"/>
        <v>23</v>
      </c>
      <c r="B24">
        <v>672</v>
      </c>
      <c r="D24">
        <v>624</v>
      </c>
      <c r="O24">
        <v>16</v>
      </c>
      <c r="X24" s="3" t="s">
        <v>45</v>
      </c>
      <c r="Y24" s="3">
        <v>0</v>
      </c>
      <c r="Z24" s="7" t="str">
        <f t="shared" si="0"/>
        <v>Норма</v>
      </c>
    </row>
    <row r="25" spans="1:26">
      <c r="A25">
        <f t="shared" si="1"/>
        <v>24</v>
      </c>
      <c r="B25">
        <v>760</v>
      </c>
      <c r="D25">
        <v>634</v>
      </c>
      <c r="O25">
        <v>13</v>
      </c>
      <c r="Z25" s="7" t="str">
        <f t="shared" si="0"/>
        <v>Норма</v>
      </c>
    </row>
    <row r="26" spans="1:26">
      <c r="A26">
        <f t="shared" si="1"/>
        <v>25</v>
      </c>
      <c r="B26">
        <v>449</v>
      </c>
      <c r="D26">
        <v>636</v>
      </c>
      <c r="O26">
        <v>2</v>
      </c>
      <c r="Z26" s="7" t="str">
        <f t="shared" si="0"/>
        <v>Норма</v>
      </c>
    </row>
    <row r="27" spans="1:26">
      <c r="A27">
        <f t="shared" si="1"/>
        <v>26</v>
      </c>
      <c r="B27">
        <v>762</v>
      </c>
      <c r="D27">
        <v>672</v>
      </c>
      <c r="F27" s="8" t="s">
        <v>50</v>
      </c>
      <c r="G27" s="8"/>
      <c r="H27" s="8"/>
      <c r="I27" s="8"/>
      <c r="J27" s="8"/>
      <c r="K27" s="8"/>
      <c r="L27" s="8"/>
      <c r="M27" s="8"/>
      <c r="N27" s="8"/>
      <c r="O27">
        <v>9</v>
      </c>
      <c r="Z27" s="7" t="str">
        <f t="shared" si="0"/>
        <v>Норма</v>
      </c>
    </row>
    <row r="28" spans="1:26">
      <c r="A28">
        <f t="shared" si="1"/>
        <v>27</v>
      </c>
      <c r="B28">
        <v>886</v>
      </c>
      <c r="D28">
        <v>678</v>
      </c>
      <c r="F28" s="8"/>
      <c r="G28" s="8"/>
      <c r="H28" s="8"/>
      <c r="I28" s="8"/>
      <c r="J28" s="8"/>
      <c r="K28" s="8"/>
      <c r="L28" s="8"/>
      <c r="M28" s="8"/>
      <c r="N28" s="8"/>
      <c r="O28">
        <v>26</v>
      </c>
      <c r="Z28" s="7" t="str">
        <f t="shared" si="0"/>
        <v>Норма</v>
      </c>
    </row>
    <row r="29" spans="1:26">
      <c r="A29">
        <f t="shared" si="1"/>
        <v>28</v>
      </c>
      <c r="B29">
        <v>722</v>
      </c>
      <c r="D29">
        <v>683</v>
      </c>
      <c r="F29" s="8"/>
      <c r="G29" s="8"/>
      <c r="H29" s="8"/>
      <c r="I29" s="8"/>
      <c r="J29" s="8"/>
      <c r="K29" s="8"/>
      <c r="L29" s="8"/>
      <c r="M29" s="8"/>
      <c r="N29" s="8"/>
      <c r="O29">
        <v>21</v>
      </c>
      <c r="T29">
        <v>2</v>
      </c>
      <c r="Z29" s="7" t="str">
        <f t="shared" si="0"/>
        <v>Норма</v>
      </c>
    </row>
    <row r="30" spans="1:26">
      <c r="A30">
        <f t="shared" si="1"/>
        <v>29</v>
      </c>
      <c r="B30">
        <v>477</v>
      </c>
      <c r="D30">
        <v>708</v>
      </c>
      <c r="O30">
        <v>11</v>
      </c>
      <c r="T30">
        <v>10</v>
      </c>
      <c r="Z30" s="7" t="str">
        <f t="shared" si="0"/>
        <v>Норма</v>
      </c>
    </row>
    <row r="31" spans="1:26">
      <c r="A31">
        <f t="shared" si="1"/>
        <v>30</v>
      </c>
      <c r="B31">
        <v>279</v>
      </c>
      <c r="D31">
        <v>722</v>
      </c>
      <c r="O31">
        <v>9</v>
      </c>
      <c r="T31">
        <v>18</v>
      </c>
    </row>
    <row r="32" spans="1:26">
      <c r="A32">
        <f t="shared" si="1"/>
        <v>31</v>
      </c>
      <c r="B32">
        <v>737</v>
      </c>
      <c r="D32">
        <v>737</v>
      </c>
      <c r="T32">
        <v>26</v>
      </c>
    </row>
    <row r="33" spans="1:22">
      <c r="A33">
        <f t="shared" si="1"/>
        <v>32</v>
      </c>
      <c r="B33">
        <v>465</v>
      </c>
      <c r="D33">
        <v>760</v>
      </c>
      <c r="T33">
        <v>34</v>
      </c>
      <c r="V33" t="s">
        <v>49</v>
      </c>
    </row>
    <row r="34" spans="1:22">
      <c r="A34">
        <f t="shared" si="1"/>
        <v>33</v>
      </c>
      <c r="B34">
        <v>708</v>
      </c>
      <c r="D34">
        <v>762</v>
      </c>
      <c r="T34">
        <v>42</v>
      </c>
    </row>
    <row r="35" spans="1:22">
      <c r="A35">
        <f t="shared" si="1"/>
        <v>34</v>
      </c>
      <c r="B35">
        <v>477</v>
      </c>
      <c r="D35">
        <v>814</v>
      </c>
    </row>
    <row r="36" spans="1:22">
      <c r="A36">
        <f t="shared" si="1"/>
        <v>35</v>
      </c>
      <c r="B36">
        <v>624</v>
      </c>
      <c r="D36">
        <v>886</v>
      </c>
    </row>
    <row r="37" spans="1:22">
      <c r="A37">
        <f t="shared" si="1"/>
        <v>36</v>
      </c>
      <c r="B37">
        <v>345</v>
      </c>
      <c r="D37">
        <v>912</v>
      </c>
    </row>
    <row r="38" spans="1:22">
      <c r="A38">
        <f>A37+1</f>
        <v>37</v>
      </c>
      <c r="B38">
        <v>529</v>
      </c>
      <c r="D38">
        <v>935</v>
      </c>
    </row>
  </sheetData>
  <sortState ref="X18:X23">
    <sortCondition ref="X18"/>
  </sortState>
  <mergeCells count="1">
    <mergeCell ref="F27:N29"/>
  </mergeCells>
  <pageMargins left="1" right="1" top="1" bottom="1" header="0.5" footer="0.5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2024-09-09T08:36:17Z</dcterms:created>
  <dcterms:modified xsi:type="dcterms:W3CDTF">2024-09-30T11:53:23Z</dcterms:modified>
</cp:coreProperties>
</file>