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2" l="1"/>
  <c r="L11" i="2"/>
  <c r="I11" i="2"/>
  <c r="I12" i="2"/>
  <c r="I13" i="2"/>
  <c r="D16" i="2"/>
  <c r="D14" i="2"/>
  <c r="A14" i="2"/>
  <c r="C12" i="2"/>
  <c r="G9" i="2" l="1"/>
  <c r="D9" i="2"/>
  <c r="A9" i="2"/>
  <c r="L15" i="1" l="1"/>
  <c r="F16" i="1"/>
  <c r="F17" i="1" s="1"/>
  <c r="H16" i="1"/>
  <c r="H15" i="1"/>
  <c r="B15" i="1"/>
  <c r="F15" i="1"/>
  <c r="B16" i="1"/>
  <c r="B13" i="1"/>
  <c r="C13" i="1"/>
  <c r="D13" i="1"/>
  <c r="E13" i="1"/>
  <c r="K15" i="1" l="1"/>
  <c r="H17" i="1"/>
  <c r="J15" i="1" s="1"/>
  <c r="C11" i="1" l="1"/>
  <c r="C9" i="1"/>
  <c r="D9" i="1"/>
  <c r="E9" i="1"/>
  <c r="B9" i="1"/>
</calcChain>
</file>

<file path=xl/sharedStrings.xml><?xml version="1.0" encoding="utf-8"?>
<sst xmlns="http://schemas.openxmlformats.org/spreadsheetml/2006/main" count="78" uniqueCount="52">
  <si>
    <t>Наблюдения</t>
  </si>
  <si>
    <t>Типы покрытия</t>
  </si>
  <si>
    <t>Групповые средние</t>
  </si>
  <si>
    <t>Общая средняя</t>
  </si>
  <si>
    <t>Групповые суммы квадратов отклонений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</si>
  <si>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</si>
  <si>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</si>
  <si>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</si>
  <si>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</si>
  <si>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</si>
  <si>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</si>
  <si>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</si>
  <si>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</si>
  <si>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</si>
  <si>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</si>
  <si>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</si>
  <si>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</si>
  <si>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</si>
  <si>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</si>
  <si>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</si>
  <si>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</si>
  <si>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</si>
  <si>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</si>
  <si>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</si>
  <si>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</si>
  <si>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</si>
  <si>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</si>
  <si>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Общая сумма квадратов отклонений</t>
  </si>
  <si>
    <t>Число наблюдений</t>
  </si>
  <si>
    <t>Число уровней фактора</t>
  </si>
  <si>
    <t>Межгрупповая</t>
  </si>
  <si>
    <t>Внутригрупповая</t>
  </si>
  <si>
    <t>Ч.C.C.</t>
  </si>
  <si>
    <t>Дисп.</t>
  </si>
  <si>
    <t>Fнабл</t>
  </si>
  <si>
    <t>Fкр</t>
  </si>
  <si>
    <t>R^2</t>
  </si>
  <si>
    <t xml:space="preserve"> </t>
  </si>
  <si>
    <t>H0:тип покрытия трубок не влияет на удельную проводимость</t>
  </si>
  <si>
    <t>Вывод: Fнабл &gt; Fкр значит H0 отвергается.тип покрытия трубок влияет на удельную проводимость. 8%  степень влияние покрытия.</t>
  </si>
  <si>
    <t>% брака при повыш темп</t>
  </si>
  <si>
    <t>%брака при норм температуре</t>
  </si>
  <si>
    <t>% брака при пониж температуре</t>
  </si>
  <si>
    <t xml:space="preserve">Вывод:Так как Fнабл меньше критического значения Fкр, то принимается гипотеза H0. Результаты анализа показывают, что влияние температурного режима на процентное содержание брака в готовой продукции не является существенным. </t>
  </si>
  <si>
    <t>общая сумма квадратов отклонений</t>
  </si>
  <si>
    <t>число наблюдений</t>
  </si>
  <si>
    <t>число уравней фактора</t>
  </si>
  <si>
    <t>сумма квадрат отк</t>
  </si>
  <si>
    <t>число степ св</t>
  </si>
  <si>
    <t>меж</t>
  </si>
  <si>
    <t>внутр</t>
  </si>
  <si>
    <t>общ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</si>
</sst>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M17" sqref="M17"/>
    </sheetView>
  </sheetViews>
  <sheetFormatPr defaultRowHeight="14.4" x14ac:dyDescent="0.3"/>
  <cols>
    <col min="1" max="1" width="21.6640625" bestFit="1" customWidth="1"/>
    <col min="13" max="13" width="36.77734375" bestFit="1" customWidth="1"/>
  </cols>
  <sheetData>
    <row r="1" spans="1:19" x14ac:dyDescent="0.3">
      <c r="A1" s="1" t="s">
        <v>0</v>
      </c>
      <c r="B1" s="6" t="s">
        <v>1</v>
      </c>
      <c r="C1" s="6"/>
      <c r="D1" s="6"/>
      <c r="E1" s="6"/>
      <c r="F1" t="s">
        <v>38</v>
      </c>
      <c r="M1" t="s">
        <v>5</v>
      </c>
    </row>
    <row r="2" spans="1:19" x14ac:dyDescent="0.3">
      <c r="A2" s="1"/>
      <c r="B2" s="1">
        <v>1</v>
      </c>
      <c r="C2" s="1">
        <v>2</v>
      </c>
      <c r="D2" s="1">
        <v>3</v>
      </c>
      <c r="E2" s="1">
        <v>4</v>
      </c>
    </row>
    <row r="3" spans="1:19" ht="15" thickBot="1" x14ac:dyDescent="0.35">
      <c r="A3" s="1">
        <v>1</v>
      </c>
      <c r="B3" s="1">
        <v>56</v>
      </c>
      <c r="C3" s="1">
        <v>64</v>
      </c>
      <c r="D3" s="1">
        <v>45</v>
      </c>
      <c r="E3" s="1">
        <v>42</v>
      </c>
      <c r="M3" t="s">
        <v>6</v>
      </c>
    </row>
    <row r="4" spans="1:19" x14ac:dyDescent="0.3">
      <c r="A4" s="1">
        <v>2</v>
      </c>
      <c r="B4" s="1">
        <v>55</v>
      </c>
      <c r="C4" s="1">
        <v>61</v>
      </c>
      <c r="D4" s="1">
        <v>46</v>
      </c>
      <c r="E4" s="1">
        <v>39</v>
      </c>
      <c r="M4" s="4" t="s">
        <v>7</v>
      </c>
      <c r="N4" s="4" t="s">
        <v>8</v>
      </c>
      <c r="O4" s="4" t="s">
        <v>9</v>
      </c>
      <c r="P4" s="4" t="s">
        <v>10</v>
      </c>
      <c r="Q4" s="4" t="s">
        <v>11</v>
      </c>
    </row>
    <row r="5" spans="1:19" x14ac:dyDescent="0.3">
      <c r="A5" s="1">
        <v>3</v>
      </c>
      <c r="B5" s="1">
        <v>52</v>
      </c>
      <c r="C5" s="1">
        <v>50</v>
      </c>
      <c r="D5" s="1">
        <v>45</v>
      </c>
      <c r="E5" s="1">
        <v>45</v>
      </c>
      <c r="M5" s="2" t="s">
        <v>12</v>
      </c>
      <c r="N5" s="2">
        <v>5</v>
      </c>
      <c r="O5" s="2">
        <v>282</v>
      </c>
      <c r="P5" s="2">
        <v>56.4</v>
      </c>
      <c r="Q5" s="2">
        <v>10.3</v>
      </c>
    </row>
    <row r="6" spans="1:19" x14ac:dyDescent="0.3">
      <c r="A6" s="1">
        <v>4</v>
      </c>
      <c r="B6" s="1">
        <v>59</v>
      </c>
      <c r="C6" s="1">
        <v>55</v>
      </c>
      <c r="D6" s="1">
        <v>39</v>
      </c>
      <c r="E6" s="1">
        <v>34</v>
      </c>
      <c r="M6" s="2" t="s">
        <v>13</v>
      </c>
      <c r="N6" s="2">
        <v>5</v>
      </c>
      <c r="O6" s="2">
        <v>286</v>
      </c>
      <c r="P6" s="2">
        <v>57.2</v>
      </c>
      <c r="Q6" s="2">
        <v>29.700000000000003</v>
      </c>
    </row>
    <row r="7" spans="1:19" x14ac:dyDescent="0.3">
      <c r="A7" s="1">
        <v>5</v>
      </c>
      <c r="B7" s="1">
        <v>60</v>
      </c>
      <c r="C7" s="1">
        <v>56</v>
      </c>
      <c r="D7" s="1">
        <v>43</v>
      </c>
      <c r="E7" s="1">
        <v>43</v>
      </c>
      <c r="M7" s="2" t="s">
        <v>14</v>
      </c>
      <c r="N7" s="2">
        <v>5</v>
      </c>
      <c r="O7" s="2">
        <v>218</v>
      </c>
      <c r="P7" s="2">
        <v>43.6</v>
      </c>
      <c r="Q7" s="2">
        <v>7.8000000000000007</v>
      </c>
    </row>
    <row r="8" spans="1:19" ht="15" thickBot="1" x14ac:dyDescent="0.35">
      <c r="B8" s="7" t="s">
        <v>2</v>
      </c>
      <c r="C8" s="7"/>
      <c r="D8" s="7"/>
      <c r="E8" s="7"/>
      <c r="M8" s="3" t="s">
        <v>15</v>
      </c>
      <c r="N8" s="3">
        <v>5</v>
      </c>
      <c r="O8" s="3">
        <v>203</v>
      </c>
      <c r="P8" s="3">
        <v>40.6</v>
      </c>
      <c r="Q8" s="3">
        <v>18.299999999999997</v>
      </c>
    </row>
    <row r="9" spans="1:19" x14ac:dyDescent="0.3">
      <c r="B9">
        <f>AVERAGE(B3:B7)</f>
        <v>56.4</v>
      </c>
      <c r="C9">
        <f t="shared" ref="C9:E9" si="0">AVERAGE(C3:C7)</f>
        <v>57.2</v>
      </c>
      <c r="D9">
        <f t="shared" si="0"/>
        <v>43.6</v>
      </c>
      <c r="E9">
        <f t="shared" si="0"/>
        <v>40.6</v>
      </c>
    </row>
    <row r="10" spans="1:19" x14ac:dyDescent="0.3">
      <c r="B10" s="5" t="s">
        <v>3</v>
      </c>
      <c r="C10" s="5"/>
      <c r="D10" s="5"/>
      <c r="E10" s="5"/>
    </row>
    <row r="11" spans="1:19" ht="15" thickBot="1" x14ac:dyDescent="0.35">
      <c r="C11" s="5">
        <f>AVERAGE(B9:E9)</f>
        <v>49.449999999999996</v>
      </c>
      <c r="D11" s="5"/>
      <c r="M11" t="s">
        <v>16</v>
      </c>
    </row>
    <row r="12" spans="1:19" x14ac:dyDescent="0.3">
      <c r="B12" s="5" t="s">
        <v>4</v>
      </c>
      <c r="C12" s="5"/>
      <c r="D12" s="5"/>
      <c r="E12" s="5"/>
      <c r="M12" s="4" t="s">
        <v>17</v>
      </c>
      <c r="N12" s="4" t="s">
        <v>18</v>
      </c>
      <c r="O12" s="4" t="s">
        <v>19</v>
      </c>
      <c r="P12" s="4" t="s">
        <v>20</v>
      </c>
      <c r="Q12" s="4" t="s">
        <v>21</v>
      </c>
      <c r="R12" s="4" t="s">
        <v>22</v>
      </c>
      <c r="S12" s="4" t="s">
        <v>23</v>
      </c>
    </row>
    <row r="13" spans="1:19" x14ac:dyDescent="0.3">
      <c r="B13">
        <f>(B3-B9)^2+(B4-B9)^2+(B5-B9)^2+(B6-B9)^2+(B7-B9)^2</f>
        <v>41.2</v>
      </c>
      <c r="C13">
        <f t="shared" ref="C13:E13" si="1">(C3-C9)^2+(C4-C9)^2+(C5-C9)^2+(C6-C9)^2+(C7-C9)^2</f>
        <v>118.80000000000001</v>
      </c>
      <c r="D13">
        <f t="shared" si="1"/>
        <v>31.200000000000003</v>
      </c>
      <c r="E13">
        <f t="shared" si="1"/>
        <v>73.199999999999989</v>
      </c>
      <c r="M13" s="2" t="s">
        <v>24</v>
      </c>
      <c r="N13" s="2">
        <v>1104.5500000000002</v>
      </c>
      <c r="O13" s="2">
        <v>3</v>
      </c>
      <c r="P13" s="2">
        <v>368.18333333333339</v>
      </c>
      <c r="Q13" s="2">
        <v>22.280383257690374</v>
      </c>
      <c r="R13" s="2">
        <v>5.8831329604193683E-6</v>
      </c>
      <c r="S13" s="2">
        <v>3.2388715174535854</v>
      </c>
    </row>
    <row r="14" spans="1:19" x14ac:dyDescent="0.3">
      <c r="B14" s="5" t="s">
        <v>27</v>
      </c>
      <c r="C14" s="5"/>
      <c r="D14" s="5"/>
      <c r="E14" s="5"/>
      <c r="F14" s="5" t="s">
        <v>31</v>
      </c>
      <c r="G14" s="5"/>
      <c r="H14" s="5" t="s">
        <v>30</v>
      </c>
      <c r="I14" s="5"/>
      <c r="J14" t="s">
        <v>34</v>
      </c>
      <c r="K14" t="s">
        <v>35</v>
      </c>
      <c r="L14" t="s">
        <v>36</v>
      </c>
      <c r="M14" s="2" t="s">
        <v>25</v>
      </c>
      <c r="N14" s="2">
        <v>264.39999999999998</v>
      </c>
      <c r="O14" s="2">
        <v>16</v>
      </c>
      <c r="P14" s="2">
        <v>16.524999999999999</v>
      </c>
      <c r="Q14" s="2"/>
      <c r="R14" s="2"/>
      <c r="S14" s="2"/>
    </row>
    <row r="15" spans="1:19" x14ac:dyDescent="0.3">
      <c r="B15" s="5">
        <f>(B3-C11)^2+(B4-C11)^2+(B5-C11)^2+(B6-C11)^2+(B7-C11)^2+(C3-C11)^2+(C4-C11)^2+(C5-C11)^2+(C6-C11)^2+(C7-C11)^2+(D3-C11)^2+(D4-C11)^2+(D5-C11)^2+(D6-C11)^2+(D7-C11)^2+(E3-C11)^2+(E4-C11)^2+(E5-C11)^2+(E6-C11)^2+(E7-C11)^2</f>
        <v>1368.95</v>
      </c>
      <c r="C15" s="5"/>
      <c r="D15" s="5"/>
      <c r="E15" s="5"/>
      <c r="F15" s="5">
        <f>SUM(B13:E13)</f>
        <v>264.39999999999998</v>
      </c>
      <c r="G15" s="5"/>
      <c r="H15" s="5">
        <f>B15-F15</f>
        <v>1104.5500000000002</v>
      </c>
      <c r="I15" s="5"/>
      <c r="J15">
        <f>H17/F17</f>
        <v>22.280383257690374</v>
      </c>
      <c r="K15">
        <f>_xlfn.F.INV.RT(0.05,H16,F16)</f>
        <v>3.2388715174535854</v>
      </c>
      <c r="L15">
        <f>H15/B15</f>
        <v>0.80685927170459126</v>
      </c>
      <c r="M15" s="2"/>
      <c r="N15" s="2"/>
      <c r="O15" s="2"/>
      <c r="P15" s="2"/>
      <c r="Q15" s="2"/>
      <c r="R15" s="2"/>
      <c r="S15" s="2"/>
    </row>
    <row r="16" spans="1:19" ht="15" thickBot="1" x14ac:dyDescent="0.35">
      <c r="A16" t="s">
        <v>28</v>
      </c>
      <c r="B16">
        <f>COUNT(B3:E7)</f>
        <v>20</v>
      </c>
      <c r="E16" t="s">
        <v>32</v>
      </c>
      <c r="F16" s="5">
        <f>B16-B17</f>
        <v>16</v>
      </c>
      <c r="G16" s="5"/>
      <c r="H16" s="5">
        <f>B17-1</f>
        <v>3</v>
      </c>
      <c r="I16" s="5"/>
      <c r="M16" s="3" t="s">
        <v>26</v>
      </c>
      <c r="N16" s="3">
        <v>1368.95</v>
      </c>
      <c r="O16" s="3">
        <v>19</v>
      </c>
      <c r="P16" s="3"/>
      <c r="Q16" s="3"/>
      <c r="R16" s="3"/>
      <c r="S16" s="3"/>
    </row>
    <row r="17" spans="1:9" x14ac:dyDescent="0.3">
      <c r="A17" t="s">
        <v>29</v>
      </c>
      <c r="B17">
        <v>4</v>
      </c>
      <c r="E17" t="s">
        <v>33</v>
      </c>
      <c r="F17" s="5">
        <f>F15/F16</f>
        <v>16.524999999999999</v>
      </c>
      <c r="G17" s="5"/>
      <c r="H17" s="5">
        <f>H15/H16</f>
        <v>368.18333333333339</v>
      </c>
      <c r="I17" s="5"/>
    </row>
    <row r="19" spans="1:9" x14ac:dyDescent="0.3">
      <c r="A19" t="s">
        <v>37</v>
      </c>
      <c r="B19" t="s">
        <v>39</v>
      </c>
    </row>
  </sheetData>
  <mergeCells count="15">
    <mergeCell ref="B1:E1"/>
    <mergeCell ref="B8:E8"/>
    <mergeCell ref="B10:E10"/>
    <mergeCell ref="C11:D11"/>
    <mergeCell ref="B12:E12"/>
    <mergeCell ref="F16:G16"/>
    <mergeCell ref="H16:I16"/>
    <mergeCell ref="F17:G17"/>
    <mergeCell ref="H17:I17"/>
    <mergeCell ref="B14:E14"/>
    <mergeCell ref="B15:E15"/>
    <mergeCell ref="F14:G14"/>
    <mergeCell ref="H14:I14"/>
    <mergeCell ref="H15:I15"/>
    <mergeCell ref="F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L11" sqref="L11"/>
    </sheetView>
  </sheetViews>
  <sheetFormatPr defaultRowHeight="14.4" x14ac:dyDescent="0.3"/>
  <cols>
    <col min="2" max="2" width="11.109375" customWidth="1"/>
    <col min="9" max="9" width="17" bestFit="1" customWidth="1"/>
    <col min="10" max="10" width="12.44140625" bestFit="1" customWidth="1"/>
    <col min="24" max="24" width="14.109375" bestFit="1" customWidth="1"/>
  </cols>
  <sheetData>
    <row r="1" spans="1:24" x14ac:dyDescent="0.3">
      <c r="A1" s="5" t="s">
        <v>40</v>
      </c>
      <c r="B1" s="5"/>
      <c r="C1" s="5"/>
      <c r="D1" s="5" t="s">
        <v>41</v>
      </c>
      <c r="E1" s="5"/>
      <c r="F1" s="5"/>
      <c r="G1" s="5" t="s">
        <v>42</v>
      </c>
      <c r="H1" s="5"/>
      <c r="I1" s="5"/>
    </row>
    <row r="2" spans="1:24" x14ac:dyDescent="0.3">
      <c r="A2">
        <v>2.5</v>
      </c>
      <c r="D2">
        <v>2.4</v>
      </c>
      <c r="G2">
        <v>2.6</v>
      </c>
      <c r="K2">
        <v>2.5</v>
      </c>
      <c r="L2">
        <v>2.4</v>
      </c>
      <c r="M2">
        <v>2.6</v>
      </c>
      <c r="R2" t="s">
        <v>5</v>
      </c>
    </row>
    <row r="3" spans="1:24" x14ac:dyDescent="0.3">
      <c r="A3">
        <v>3.3</v>
      </c>
      <c r="D3">
        <v>3.2</v>
      </c>
      <c r="G3">
        <v>3.4</v>
      </c>
      <c r="K3">
        <v>3.3</v>
      </c>
      <c r="L3">
        <v>3.2</v>
      </c>
      <c r="M3">
        <v>3.4</v>
      </c>
    </row>
    <row r="4" spans="1:24" ht="15" thickBot="1" x14ac:dyDescent="0.35">
      <c r="A4">
        <v>2.4</v>
      </c>
      <c r="D4">
        <v>2.2000000000000002</v>
      </c>
      <c r="G4">
        <v>3</v>
      </c>
      <c r="K4">
        <v>2.4</v>
      </c>
      <c r="L4">
        <v>2.2000000000000002</v>
      </c>
      <c r="M4">
        <v>3</v>
      </c>
      <c r="R4" t="s">
        <v>6</v>
      </c>
    </row>
    <row r="5" spans="1:24" x14ac:dyDescent="0.3">
      <c r="A5">
        <v>3</v>
      </c>
      <c r="D5">
        <v>2.7</v>
      </c>
      <c r="G5">
        <v>3.1</v>
      </c>
      <c r="K5">
        <v>3</v>
      </c>
      <c r="L5">
        <v>2.7</v>
      </c>
      <c r="M5">
        <v>3.1</v>
      </c>
      <c r="R5" s="4" t="s">
        <v>7</v>
      </c>
      <c r="S5" s="4" t="s">
        <v>8</v>
      </c>
      <c r="T5" s="4" t="s">
        <v>9</v>
      </c>
      <c r="U5" s="4" t="s">
        <v>10</v>
      </c>
      <c r="V5" s="4" t="s">
        <v>11</v>
      </c>
    </row>
    <row r="6" spans="1:24" x14ac:dyDescent="0.3">
      <c r="A6">
        <v>2.6</v>
      </c>
      <c r="D6">
        <v>2.2999999999999998</v>
      </c>
      <c r="G6">
        <v>2.8</v>
      </c>
      <c r="K6">
        <v>2.6</v>
      </c>
      <c r="L6">
        <v>2.2999999999999998</v>
      </c>
      <c r="M6">
        <v>2.8</v>
      </c>
      <c r="R6" s="2" t="s">
        <v>12</v>
      </c>
      <c r="S6" s="2">
        <v>5</v>
      </c>
      <c r="T6" s="2">
        <v>13.799999999999999</v>
      </c>
      <c r="U6" s="2">
        <v>2.76</v>
      </c>
      <c r="V6" s="2">
        <v>0.14300000000000068</v>
      </c>
    </row>
    <row r="7" spans="1:24" x14ac:dyDescent="0.3">
      <c r="R7" s="2" t="s">
        <v>13</v>
      </c>
      <c r="S7" s="2">
        <v>5</v>
      </c>
      <c r="T7" s="2">
        <v>12.8</v>
      </c>
      <c r="U7" s="2">
        <v>2.56</v>
      </c>
      <c r="V7" s="2">
        <v>0.16299999999999848</v>
      </c>
    </row>
    <row r="8" spans="1:24" ht="15" thickBot="1" x14ac:dyDescent="0.35">
      <c r="C8" s="8" t="s">
        <v>2</v>
      </c>
      <c r="D8" s="8"/>
      <c r="E8" s="8"/>
      <c r="R8" s="3" t="s">
        <v>14</v>
      </c>
      <c r="S8" s="3">
        <v>5</v>
      </c>
      <c r="T8" s="3">
        <v>14.899999999999999</v>
      </c>
      <c r="U8" s="3">
        <v>2.9799999999999995</v>
      </c>
      <c r="V8" s="3">
        <v>9.1999999999999971E-2</v>
      </c>
    </row>
    <row r="9" spans="1:24" x14ac:dyDescent="0.3">
      <c r="A9">
        <f>AVERAGE(A3:A6)</f>
        <v>2.8249999999999997</v>
      </c>
      <c r="D9">
        <f>AVERAGE(D2:D6)</f>
        <v>2.56</v>
      </c>
      <c r="G9">
        <f>AVERAGE(G2:G6)</f>
        <v>2.9799999999999995</v>
      </c>
    </row>
    <row r="10" spans="1:24" x14ac:dyDescent="0.3">
      <c r="I10" t="s">
        <v>47</v>
      </c>
      <c r="J10" t="s">
        <v>48</v>
      </c>
      <c r="K10" t="s">
        <v>34</v>
      </c>
      <c r="L10" t="s">
        <v>35</v>
      </c>
    </row>
    <row r="11" spans="1:24" ht="15" thickBot="1" x14ac:dyDescent="0.35">
      <c r="C11" t="s">
        <v>3</v>
      </c>
      <c r="H11" t="s">
        <v>49</v>
      </c>
      <c r="I11">
        <f>I13-I12</f>
        <v>0.42724999999999946</v>
      </c>
      <c r="J11">
        <v>2</v>
      </c>
      <c r="K11">
        <f>I13/I12</f>
        <v>1.2648585819449822</v>
      </c>
      <c r="L11">
        <f>_xlfn.F.INV.RT(0.05,J11,J12)</f>
        <v>3.8852938346523942</v>
      </c>
      <c r="R11" t="s">
        <v>16</v>
      </c>
    </row>
    <row r="12" spans="1:24" x14ac:dyDescent="0.3">
      <c r="C12">
        <f>AVERAGE(A9,D9,G9)</f>
        <v>2.7883333333333327</v>
      </c>
      <c r="H12" t="s">
        <v>50</v>
      </c>
      <c r="I12">
        <f>SUM(A14,D14,G14,)</f>
        <v>1.6131250000000001</v>
      </c>
      <c r="J12">
        <v>12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</row>
    <row r="13" spans="1:24" x14ac:dyDescent="0.3">
      <c r="A13" t="s">
        <v>4</v>
      </c>
      <c r="H13" t="s">
        <v>51</v>
      </c>
      <c r="I13">
        <f>D16</f>
        <v>2.0403749999999996</v>
      </c>
      <c r="R13" s="2" t="s">
        <v>24</v>
      </c>
      <c r="S13" s="2">
        <v>0.44133333333333358</v>
      </c>
      <c r="T13" s="2">
        <v>2</v>
      </c>
      <c r="U13" s="2">
        <v>0.22066666666666679</v>
      </c>
      <c r="V13" s="2">
        <v>1.6633165829145735</v>
      </c>
      <c r="W13" s="2">
        <v>0.23035990919438126</v>
      </c>
      <c r="X13" s="2">
        <v>3.8852938346523942</v>
      </c>
    </row>
    <row r="14" spans="1:24" x14ac:dyDescent="0.3">
      <c r="A14">
        <f>(A2-A9)^2+(A3-A9)^2+(A4-A9)^2+(A5-A9)^2+(A6-A9)^2</f>
        <v>0.59312499999999968</v>
      </c>
      <c r="D14">
        <f>(D2-D9)^2+(D3-D9)^2+(D4-D9)^2+(D5-D9)^2+(D6-D9)^2</f>
        <v>0.65200000000000036</v>
      </c>
      <c r="G14">
        <v>0.36799999999999999</v>
      </c>
      <c r="R14" s="2" t="s">
        <v>25</v>
      </c>
      <c r="S14" s="2">
        <v>1.5920000000000001</v>
      </c>
      <c r="T14" s="2">
        <v>12</v>
      </c>
      <c r="U14" s="2">
        <v>0.13266666666666668</v>
      </c>
      <c r="V14" s="2"/>
      <c r="W14" s="2"/>
      <c r="X14" s="2"/>
    </row>
    <row r="15" spans="1:24" x14ac:dyDescent="0.3">
      <c r="C15" t="s">
        <v>44</v>
      </c>
      <c r="R15" s="2"/>
      <c r="S15" s="2"/>
      <c r="T15" s="2"/>
      <c r="U15" s="2"/>
      <c r="V15" s="2"/>
      <c r="W15" s="2"/>
      <c r="X15" s="2"/>
    </row>
    <row r="16" spans="1:24" ht="15" thickBot="1" x14ac:dyDescent="0.35">
      <c r="D16">
        <f>(A2-C12)^2+(A3-C12)^2+(A4-C12)^2+(A5-C12)^2+(A6-C12)^2+(D2-C12)^2+(D3-C12)^2+(D4-C12)^2+(D5-C12)^2+(D6-C12)^2+(G2-C12)^2+(G3-C12)^2+(G4-C12)^2+(G5-C12)^2+(G6-C12)^2</f>
        <v>2.0403749999999996</v>
      </c>
      <c r="R16" s="3" t="s">
        <v>26</v>
      </c>
      <c r="S16" s="3">
        <v>2.0333333333333337</v>
      </c>
      <c r="T16" s="3">
        <v>14</v>
      </c>
      <c r="U16" s="3"/>
      <c r="V16" s="3"/>
      <c r="W16" s="3"/>
      <c r="X16" s="3"/>
    </row>
    <row r="17" spans="1:3" x14ac:dyDescent="0.3">
      <c r="A17" t="s">
        <v>45</v>
      </c>
      <c r="C17">
        <v>15</v>
      </c>
    </row>
    <row r="18" spans="1:3" x14ac:dyDescent="0.3">
      <c r="A18" t="s">
        <v>46</v>
      </c>
      <c r="C18">
        <v>3</v>
      </c>
    </row>
    <row r="22" spans="1:3" x14ac:dyDescent="0.3">
      <c r="A22" t="s">
        <v>43</v>
      </c>
    </row>
  </sheetData>
  <mergeCells count="4">
    <mergeCell ref="A1:C1"/>
    <mergeCell ref="D1:F1"/>
    <mergeCell ref="G1:I1"/>
    <mergeCell ref="C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2024-11-28T09:30:24Z</dcterms:modified>
</cp:coreProperties>
</file>