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C17" i="1"/>
  <c r="D17" i="1"/>
  <c r="E17" i="1"/>
  <c r="F17" i="1"/>
  <c r="G17" i="1"/>
  <c r="H17" i="1"/>
  <c r="B17" i="1"/>
  <c r="Q11" i="1"/>
  <c r="R2" i="1" l="1" a="1"/>
  <c r="Q2" i="1" a="1"/>
  <c r="J11" i="1"/>
  <c r="K11" i="1"/>
  <c r="L11" i="1"/>
  <c r="M11" i="1"/>
  <c r="I11" i="1"/>
  <c r="W2" i="1" a="1"/>
  <c r="O3" i="1"/>
  <c r="O4" i="1"/>
  <c r="O5" i="1"/>
  <c r="O6" i="1"/>
  <c r="O11" i="1" s="1"/>
  <c r="O7" i="1"/>
  <c r="O8" i="1"/>
  <c r="O9" i="1"/>
  <c r="O10" i="1"/>
  <c r="R7" i="1" l="1"/>
  <c r="H4" i="1"/>
  <c r="H5" i="1"/>
  <c r="H6" i="1"/>
  <c r="H7" i="1"/>
  <c r="H8" i="1"/>
  <c r="H9" i="1"/>
  <c r="H10" i="1"/>
  <c r="H3" i="1"/>
  <c r="G4" i="1"/>
  <c r="G5" i="1"/>
  <c r="G6" i="1"/>
  <c r="G7" i="1"/>
  <c r="G8" i="1"/>
  <c r="G9" i="1"/>
  <c r="G10" i="1"/>
  <c r="G3" i="1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  <c r="N4" i="1"/>
  <c r="N5" i="1"/>
  <c r="N6" i="1"/>
  <c r="N7" i="1"/>
  <c r="N8" i="1"/>
  <c r="N9" i="1"/>
  <c r="N10" i="1"/>
  <c r="N3" i="1"/>
  <c r="P2" i="1" l="1"/>
  <c r="R2" i="1"/>
  <c r="W2" i="1"/>
  <c r="I18" i="1" s="1"/>
  <c r="Q2" i="1"/>
  <c r="V2" i="1" a="1"/>
  <c r="V2" i="1" s="1"/>
  <c r="H18" i="1" s="1"/>
  <c r="U2" i="1" a="1"/>
  <c r="U2" i="1" s="1"/>
  <c r="G18" i="1" s="1"/>
  <c r="D18" i="1"/>
  <c r="S2" i="1" a="1"/>
  <c r="S2" i="1" s="1"/>
  <c r="E18" i="1" s="1"/>
  <c r="T2" i="1" a="1"/>
  <c r="T2" i="1" s="1"/>
  <c r="F18" i="1" s="1"/>
  <c r="B22" i="1" l="1"/>
  <c r="C18" i="1"/>
  <c r="B29" i="1"/>
  <c r="D24" i="1"/>
  <c r="D28" i="1"/>
  <c r="C23" i="1"/>
  <c r="C27" i="1"/>
  <c r="B23" i="1"/>
  <c r="B27" i="1"/>
  <c r="D25" i="1"/>
  <c r="D29" i="1"/>
  <c r="C24" i="1"/>
  <c r="C28" i="1"/>
  <c r="B24" i="1"/>
  <c r="B28" i="1"/>
  <c r="D23" i="1"/>
  <c r="C22" i="1"/>
  <c r="C26" i="1"/>
  <c r="B26" i="1"/>
  <c r="D26" i="1"/>
  <c r="D22" i="1"/>
  <c r="C25" i="1"/>
  <c r="C29" i="1"/>
  <c r="B25" i="1"/>
  <c r="B18" i="1"/>
  <c r="D27" i="1"/>
  <c r="B31" i="1" l="1"/>
  <c r="B30" i="1"/>
  <c r="D31" i="1"/>
  <c r="C30" i="1"/>
  <c r="C31" i="1"/>
  <c r="D30" i="1"/>
  <c r="G23" i="1" l="1"/>
  <c r="H23" i="1"/>
  <c r="H25" i="1" s="1"/>
  <c r="I23" i="1"/>
  <c r="I25" i="1" s="1"/>
  <c r="G2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<sst xmlns="http://schemas.openxmlformats.org/spreadsheetml/2006/main" count="51" uniqueCount="39">
  <si>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Факторы</t>
  </si>
  <si>
    <t>Отклик</t>
  </si>
  <si>
    <r>
      <t>x</t>
    </r>
    <r>
      <rPr>
        <sz val="12"/>
        <color theme="1"/>
        <rFont val="Times New Roman"/>
        <family val="1"/>
        <charset val="204"/>
      </rPr>
      <t>1</t>
    </r>
  </si>
  <si>
    <r>
      <t>x</t>
    </r>
    <r>
      <rPr>
        <sz val="12"/>
        <color theme="1"/>
        <rFont val="Times New Roman"/>
        <family val="1"/>
        <charset val="204"/>
      </rPr>
      <t>2</t>
    </r>
  </si>
  <si>
    <r>
      <t>x</t>
    </r>
    <r>
      <rPr>
        <sz val="12"/>
        <color theme="1"/>
        <rFont val="Times New Roman"/>
        <family val="1"/>
        <charset val="204"/>
      </rPr>
      <t>3</t>
    </r>
  </si>
  <si>
    <t>y</t>
  </si>
  <si>
    <t>№ точки плана</t>
  </si>
  <si>
    <t>y ср.</t>
  </si>
  <si>
    <t>x1*x2</t>
  </si>
  <si>
    <t>x2*x3</t>
  </si>
  <si>
    <t>x1*x3</t>
  </si>
  <si>
    <t>x1*x2*x3</t>
  </si>
  <si>
    <t>b0</t>
  </si>
  <si>
    <t>b1</t>
  </si>
  <si>
    <t>b2</t>
  </si>
  <si>
    <t>b3</t>
  </si>
  <si>
    <t>b12</t>
  </si>
  <si>
    <t>b23</t>
  </si>
  <si>
    <t>b13</t>
  </si>
  <si>
    <t>b123</t>
  </si>
  <si>
    <t>Критерий Кохрена</t>
  </si>
  <si>
    <t>G</t>
  </si>
  <si>
    <t>G табличное</t>
  </si>
  <si>
    <t>Проверка значимости</t>
  </si>
  <si>
    <t>Крит. Точка рспределения Стьюдента</t>
  </si>
  <si>
    <t>ti</t>
  </si>
  <si>
    <t>Значим</t>
  </si>
  <si>
    <t>Dв</t>
  </si>
  <si>
    <t>№</t>
  </si>
  <si>
    <t>Do</t>
  </si>
  <si>
    <t>Критерий Фишера</t>
  </si>
  <si>
    <t>F</t>
  </si>
  <si>
    <t>F табл.</t>
  </si>
  <si>
    <t>Y1</t>
  </si>
  <si>
    <t>Y2</t>
  </si>
  <si>
    <t>Y3</t>
  </si>
  <si>
    <t>Адекватна ли</t>
  </si>
  <si>
    <t>Дисперсия(строки)</t>
  </si>
  <si>
    <t>Дисперсия (столбцы)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</si>
</sst>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1" xfId="0" applyFill="1" applyBorder="1"/>
    <xf numFmtId="0" fontId="0" fillId="0" borderId="6" xfId="0" applyBorder="1"/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3" xfId="0" applyBorder="1" applyAlignment="1"/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A6" workbookViewId="0">
      <selection activeCell="Q23" sqref="Q23"/>
    </sheetView>
  </sheetViews>
  <sheetFormatPr defaultRowHeight="14.4" x14ac:dyDescent="0.3"/>
  <cols>
    <col min="1" max="1" width="11.109375" customWidth="1"/>
    <col min="4" max="4" width="9.109375" customWidth="1"/>
    <col min="6" max="6" width="13.44140625" customWidth="1"/>
    <col min="7" max="7" width="11.44140625" customWidth="1"/>
    <col min="8" max="8" width="10.33203125" customWidth="1"/>
    <col min="9" max="9" width="9.44140625" customWidth="1"/>
    <col min="10" max="10" width="11.6640625" customWidth="1"/>
    <col min="15" max="15" width="20.88671875" customWidth="1"/>
    <col min="18" max="18" width="13" customWidth="1"/>
    <col min="19" max="19" width="12.44140625" customWidth="1"/>
  </cols>
  <sheetData>
    <row r="1" spans="1:23" ht="15.6" x14ac:dyDescent="0.3">
      <c r="A1" s="16" t="s">
        <v>6</v>
      </c>
      <c r="B1" s="20" t="s">
        <v>0</v>
      </c>
      <c r="C1" s="21"/>
      <c r="D1" s="21"/>
      <c r="E1" s="22"/>
      <c r="F1" s="22"/>
      <c r="G1" s="22"/>
      <c r="H1" s="23"/>
      <c r="I1" s="16" t="s">
        <v>1</v>
      </c>
      <c r="J1" s="19"/>
      <c r="K1" s="19"/>
      <c r="L1" s="19"/>
      <c r="M1" s="19"/>
      <c r="N1" s="8"/>
      <c r="O1" s="1"/>
      <c r="P1" s="10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15.75" customHeight="1" thickBot="1" x14ac:dyDescent="0.35">
      <c r="A2" s="17"/>
      <c r="B2" s="2" t="s">
        <v>2</v>
      </c>
      <c r="C2" s="2" t="s">
        <v>3</v>
      </c>
      <c r="D2" s="2" t="s">
        <v>4</v>
      </c>
      <c r="E2" s="4" t="s">
        <v>8</v>
      </c>
      <c r="F2" s="4" t="s">
        <v>9</v>
      </c>
      <c r="G2" s="4" t="s">
        <v>10</v>
      </c>
      <c r="H2" s="4" t="s">
        <v>11</v>
      </c>
      <c r="I2" s="18" t="s">
        <v>5</v>
      </c>
      <c r="J2" s="19"/>
      <c r="K2" s="19"/>
      <c r="L2" s="19"/>
      <c r="M2" s="19"/>
      <c r="N2" s="9" t="s">
        <v>7</v>
      </c>
      <c r="O2" s="4" t="s">
        <v>37</v>
      </c>
      <c r="P2" s="10">
        <f>AVERAGE(N3:N10)</f>
        <v>5.0714500000000005</v>
      </c>
      <c r="Q2" s="1" cm="1">
        <f t="array" ref="Q2">SUM($N3:$N10*B3:B10)/$A10</f>
        <v>1.2275</v>
      </c>
      <c r="R2" s="1" cm="1">
        <f t="array" ref="R2">SUM($N3:$N10*C3:C10)/$A10</f>
        <v>0.76704999999999979</v>
      </c>
      <c r="S2" s="1" cm="1">
        <f t="array" ref="S2">SUM($N3:$N10*D3:D10)/$A10</f>
        <v>1.4381499999999998</v>
      </c>
      <c r="T2" s="1" cm="1">
        <f t="array" ref="T2">SUM($N3:$N10*E3:E10)/$A10</f>
        <v>0.27269999999999994</v>
      </c>
      <c r="U2" s="1" cm="1">
        <f t="array" ref="U2">SUM($N3:$N10*F3:F10)/$A10</f>
        <v>0.31094999999999973</v>
      </c>
      <c r="V2" s="1" cm="1">
        <f t="array" ref="V2">SUM($N3:$N10*G3:G10)/$A10</f>
        <v>0.48009999999999997</v>
      </c>
      <c r="W2" s="1" cm="1">
        <f t="array" ref="W2">SUM($N3:$N10*H3:H10)/$A10</f>
        <v>0.14609999999999967</v>
      </c>
    </row>
    <row r="3" spans="1:23" ht="16.2" thickBot="1" x14ac:dyDescent="0.35">
      <c r="A3" s="3">
        <v>1</v>
      </c>
      <c r="B3" s="3">
        <v>-1</v>
      </c>
      <c r="C3" s="3">
        <v>-1</v>
      </c>
      <c r="D3" s="3">
        <v>-1</v>
      </c>
      <c r="E3" s="5">
        <f>B3*C3</f>
        <v>1</v>
      </c>
      <c r="F3" s="5">
        <f>C3*D3</f>
        <v>1</v>
      </c>
      <c r="G3" s="5">
        <f>B3*D3</f>
        <v>1</v>
      </c>
      <c r="H3" s="3">
        <f>B3*C3*D3</f>
        <v>-1</v>
      </c>
      <c r="I3" s="24">
        <v>2.5489999999999999</v>
      </c>
      <c r="J3" s="25">
        <v>2.5369999999999999</v>
      </c>
      <c r="K3" s="25">
        <v>2.5630000000000002</v>
      </c>
      <c r="L3" s="25">
        <v>2.5640000000000001</v>
      </c>
      <c r="M3" s="25">
        <v>2.569</v>
      </c>
      <c r="N3" s="8">
        <f>AVERAGE(I3:M3)</f>
        <v>2.5564</v>
      </c>
      <c r="O3" s="1">
        <f>_xlfn.VAR.S(I3:M3)</f>
        <v>1.7280000000000146E-4</v>
      </c>
    </row>
    <row r="4" spans="1:23" ht="16.2" thickBot="1" x14ac:dyDescent="0.35">
      <c r="A4" s="3">
        <v>2</v>
      </c>
      <c r="B4" s="3">
        <v>-1</v>
      </c>
      <c r="C4" s="3">
        <v>-1</v>
      </c>
      <c r="D4" s="5">
        <v>1</v>
      </c>
      <c r="E4" s="5">
        <f t="shared" ref="E4:E10" si="0">B4*C4</f>
        <v>1</v>
      </c>
      <c r="F4" s="5">
        <f t="shared" ref="F4:F10" si="1">C4*D4</f>
        <v>-1</v>
      </c>
      <c r="G4" s="5">
        <f t="shared" ref="G4:G10" si="2">B4*D4</f>
        <v>-1</v>
      </c>
      <c r="H4" s="3">
        <f t="shared" ref="H4:H10" si="3">B4*C4*D4</f>
        <v>1</v>
      </c>
      <c r="I4" s="26">
        <v>4.1180000000000003</v>
      </c>
      <c r="J4" s="27">
        <v>4.1639999999999997</v>
      </c>
      <c r="K4" s="27">
        <v>4.1550000000000002</v>
      </c>
      <c r="L4" s="27">
        <v>4.1260000000000003</v>
      </c>
      <c r="M4" s="27">
        <v>4.1509999999999998</v>
      </c>
      <c r="N4" s="8">
        <f t="shared" ref="N4:N10" si="4">AVERAGE(I4:M4)</f>
        <v>4.1428000000000003</v>
      </c>
      <c r="O4" s="1">
        <f t="shared" ref="O4:O10" si="5">_xlfn.VAR.S(I4:M4)</f>
        <v>3.9069999999999074E-4</v>
      </c>
    </row>
    <row r="5" spans="1:23" ht="16.2" thickBot="1" x14ac:dyDescent="0.35">
      <c r="A5" s="3">
        <v>3</v>
      </c>
      <c r="B5" s="3">
        <v>-1</v>
      </c>
      <c r="C5" s="5">
        <v>1</v>
      </c>
      <c r="D5" s="3">
        <v>-1</v>
      </c>
      <c r="E5" s="5">
        <f t="shared" si="0"/>
        <v>-1</v>
      </c>
      <c r="F5" s="5">
        <f t="shared" si="1"/>
        <v>-1</v>
      </c>
      <c r="G5" s="5">
        <f t="shared" si="2"/>
        <v>1</v>
      </c>
      <c r="H5" s="3">
        <f t="shared" si="3"/>
        <v>1</v>
      </c>
      <c r="I5" s="26">
        <v>3.2360000000000002</v>
      </c>
      <c r="J5" s="27">
        <v>3.22</v>
      </c>
      <c r="K5" s="27">
        <v>3.202</v>
      </c>
      <c r="L5" s="27">
        <v>3.2120000000000002</v>
      </c>
      <c r="M5" s="27">
        <v>3.2069999999999999</v>
      </c>
      <c r="N5" s="8">
        <f t="shared" si="4"/>
        <v>3.2154000000000003</v>
      </c>
      <c r="O5" s="1">
        <f t="shared" si="5"/>
        <v>1.7680000000000321E-4</v>
      </c>
      <c r="R5" s="1" t="s">
        <v>20</v>
      </c>
      <c r="S5" s="1"/>
    </row>
    <row r="6" spans="1:23" ht="16.2" thickBot="1" x14ac:dyDescent="0.35">
      <c r="A6" s="3">
        <v>4</v>
      </c>
      <c r="B6" s="3">
        <v>-1</v>
      </c>
      <c r="C6" s="5">
        <v>1</v>
      </c>
      <c r="D6" s="5">
        <v>1</v>
      </c>
      <c r="E6" s="5">
        <f t="shared" si="0"/>
        <v>-1</v>
      </c>
      <c r="F6" s="5">
        <f t="shared" si="1"/>
        <v>1</v>
      </c>
      <c r="G6" s="5">
        <f t="shared" si="2"/>
        <v>-1</v>
      </c>
      <c r="H6" s="3">
        <f t="shared" si="3"/>
        <v>-1</v>
      </c>
      <c r="I6" s="26">
        <v>5.4450000000000003</v>
      </c>
      <c r="J6" s="27">
        <v>5.4850000000000003</v>
      </c>
      <c r="K6" s="27">
        <v>5.4489999999999998</v>
      </c>
      <c r="L6" s="27">
        <v>5.4720000000000004</v>
      </c>
      <c r="M6" s="27">
        <v>5.4550000000000001</v>
      </c>
      <c r="N6" s="8">
        <f t="shared" si="4"/>
        <v>5.4611999999999998</v>
      </c>
      <c r="O6" s="1">
        <f t="shared" si="5"/>
        <v>2.832000000000045E-4</v>
      </c>
      <c r="R6" s="1" t="s">
        <v>21</v>
      </c>
      <c r="S6" s="1" t="s">
        <v>22</v>
      </c>
    </row>
    <row r="7" spans="1:23" ht="16.2" thickBot="1" x14ac:dyDescent="0.35">
      <c r="A7" s="3">
        <v>5</v>
      </c>
      <c r="B7" s="5">
        <v>1</v>
      </c>
      <c r="C7" s="3">
        <v>-1</v>
      </c>
      <c r="D7" s="3">
        <v>-1</v>
      </c>
      <c r="E7" s="5">
        <f t="shared" si="0"/>
        <v>-1</v>
      </c>
      <c r="F7" s="5">
        <f t="shared" si="1"/>
        <v>1</v>
      </c>
      <c r="G7" s="5">
        <f t="shared" si="2"/>
        <v>-1</v>
      </c>
      <c r="H7" s="3">
        <f t="shared" si="3"/>
        <v>1</v>
      </c>
      <c r="I7" s="26">
        <v>3.8250000000000002</v>
      </c>
      <c r="J7" s="27">
        <v>3.8119999999999998</v>
      </c>
      <c r="K7" s="27">
        <v>3.79</v>
      </c>
      <c r="L7" s="27">
        <v>3.782</v>
      </c>
      <c r="M7" s="27">
        <v>3.7810000000000001</v>
      </c>
      <c r="N7" s="8">
        <f t="shared" si="4"/>
        <v>3.7979999999999996</v>
      </c>
      <c r="O7" s="1">
        <f t="shared" si="5"/>
        <v>3.8349999999999973E-4</v>
      </c>
      <c r="R7" s="1">
        <f>MAX(I11:M11)/SUM(I11:M11)</f>
        <v>0.20068708371330332</v>
      </c>
      <c r="S7" s="1">
        <v>0.39100000000000001</v>
      </c>
    </row>
    <row r="8" spans="1:23" ht="16.2" thickBot="1" x14ac:dyDescent="0.35">
      <c r="A8" s="3">
        <v>6</v>
      </c>
      <c r="B8" s="5">
        <v>1</v>
      </c>
      <c r="C8" s="3">
        <v>-1</v>
      </c>
      <c r="D8" s="5">
        <v>1</v>
      </c>
      <c r="E8" s="5">
        <f t="shared" si="0"/>
        <v>-1</v>
      </c>
      <c r="F8" s="5">
        <f t="shared" si="1"/>
        <v>-1</v>
      </c>
      <c r="G8" s="5">
        <f t="shared" si="2"/>
        <v>1</v>
      </c>
      <c r="H8" s="3">
        <f t="shared" si="3"/>
        <v>-1</v>
      </c>
      <c r="I8" s="26">
        <v>6.7210000000000001</v>
      </c>
      <c r="J8" s="27">
        <v>6.7140000000000004</v>
      </c>
      <c r="K8" s="27">
        <v>6.7409999999999997</v>
      </c>
      <c r="L8" s="27">
        <v>6.7039999999999997</v>
      </c>
      <c r="M8" s="27">
        <v>6.7220000000000004</v>
      </c>
      <c r="N8" s="8">
        <f t="shared" si="4"/>
        <v>6.7204000000000006</v>
      </c>
      <c r="O8" s="1">
        <f t="shared" si="5"/>
        <v>1.8429999999999768E-4</v>
      </c>
    </row>
    <row r="9" spans="1:23" ht="16.2" thickBot="1" x14ac:dyDescent="0.35">
      <c r="A9" s="3">
        <v>7</v>
      </c>
      <c r="B9" s="5">
        <v>1</v>
      </c>
      <c r="C9" s="5">
        <v>1</v>
      </c>
      <c r="D9" s="3">
        <v>-1</v>
      </c>
      <c r="E9" s="5">
        <f t="shared" si="0"/>
        <v>1</v>
      </c>
      <c r="F9" s="5">
        <f t="shared" si="1"/>
        <v>-1</v>
      </c>
      <c r="G9" s="5">
        <f t="shared" si="2"/>
        <v>-1</v>
      </c>
      <c r="H9" s="3">
        <f t="shared" si="3"/>
        <v>-1</v>
      </c>
      <c r="I9" s="26">
        <v>4.9509999999999996</v>
      </c>
      <c r="J9" s="27">
        <v>4.9889999999999999</v>
      </c>
      <c r="K9" s="27">
        <v>4.9550000000000001</v>
      </c>
      <c r="L9" s="27">
        <v>4.9409999999999998</v>
      </c>
      <c r="M9" s="27">
        <v>4.9809999999999999</v>
      </c>
      <c r="N9" s="8">
        <f t="shared" si="4"/>
        <v>4.9634</v>
      </c>
      <c r="O9" s="1">
        <f t="shared" si="5"/>
        <v>4.2280000000000117E-4</v>
      </c>
    </row>
    <row r="10" spans="1:23" ht="16.2" thickBot="1" x14ac:dyDescent="0.35">
      <c r="A10" s="3">
        <v>8</v>
      </c>
      <c r="B10" s="5">
        <v>1</v>
      </c>
      <c r="C10" s="5">
        <v>1</v>
      </c>
      <c r="D10" s="5">
        <v>1</v>
      </c>
      <c r="E10" s="5">
        <f t="shared" si="0"/>
        <v>1</v>
      </c>
      <c r="F10" s="5">
        <f t="shared" si="1"/>
        <v>1</v>
      </c>
      <c r="G10" s="5">
        <f t="shared" si="2"/>
        <v>1</v>
      </c>
      <c r="H10" s="3">
        <f t="shared" si="3"/>
        <v>1</v>
      </c>
      <c r="I10" s="26">
        <v>9.7349999999999994</v>
      </c>
      <c r="J10" s="27">
        <v>9.6929999999999996</v>
      </c>
      <c r="K10" s="27">
        <v>9.7050000000000001</v>
      </c>
      <c r="L10" s="27">
        <v>9.7110000000000003</v>
      </c>
      <c r="M10" s="27">
        <v>9.7260000000000009</v>
      </c>
      <c r="N10" s="8">
        <f t="shared" si="4"/>
        <v>9.7139999999999986</v>
      </c>
      <c r="O10" s="12">
        <f t="shared" si="5"/>
        <v>2.790000000000025E-4</v>
      </c>
    </row>
    <row r="11" spans="1:23" ht="29.25" customHeight="1" x14ac:dyDescent="0.3">
      <c r="A11" s="15" t="s">
        <v>38</v>
      </c>
      <c r="B11" s="1"/>
      <c r="C11" s="1"/>
      <c r="D11" s="1"/>
      <c r="E11" s="1"/>
      <c r="F11" s="1"/>
      <c r="G11" s="1"/>
      <c r="H11" s="1"/>
      <c r="I11" s="1">
        <f>_xlfn.VAR.S(I3:I10)</f>
        <v>5.2597268571428595</v>
      </c>
      <c r="J11" s="1">
        <f t="shared" ref="J11:M11" si="6">_xlfn.VAR.S(J3:J10)</f>
        <v>5.2136107857142848</v>
      </c>
      <c r="K11" s="1">
        <f t="shared" si="6"/>
        <v>5.2403471428571526</v>
      </c>
      <c r="L11" s="1">
        <f t="shared" si="6"/>
        <v>5.2384391428571417</v>
      </c>
      <c r="M11" s="1">
        <f t="shared" si="6"/>
        <v>5.2564728571428656</v>
      </c>
      <c r="N11" s="1"/>
      <c r="O11" s="1">
        <f>AVERAGE(O3:O10)</f>
        <v>2.8663750000000013E-4</v>
      </c>
      <c r="P11" s="1" t="s">
        <v>27</v>
      </c>
      <c r="Q11">
        <f>_xlfn.VAR.S(I3:M10)</f>
        <v>4.7041262538461455</v>
      </c>
    </row>
    <row r="12" spans="1:23" x14ac:dyDescent="0.3">
      <c r="A12" s="13"/>
      <c r="B12" s="7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3" ht="15.6" x14ac:dyDescent="0.3">
      <c r="A13" s="6"/>
      <c r="B13" s="14"/>
      <c r="C13" s="14"/>
      <c r="D13" s="14"/>
      <c r="E13" s="14"/>
      <c r="F13" s="14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3" x14ac:dyDescent="0.3">
      <c r="A14" t="s">
        <v>23</v>
      </c>
      <c r="M14" s="13"/>
      <c r="N14" s="13"/>
      <c r="O14" s="13"/>
      <c r="P14" s="13"/>
    </row>
    <row r="15" spans="1:23" x14ac:dyDescent="0.3">
      <c r="A15" t="s">
        <v>24</v>
      </c>
      <c r="E15">
        <v>2.0209999999999999</v>
      </c>
      <c r="M15" s="13"/>
      <c r="N15" s="13"/>
      <c r="O15" s="13"/>
      <c r="P15" s="13"/>
    </row>
    <row r="16" spans="1:23" x14ac:dyDescent="0.3">
      <c r="A16" s="1"/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M16" s="13"/>
      <c r="N16" s="13"/>
      <c r="O16" s="13"/>
      <c r="P16" s="13"/>
    </row>
    <row r="17" spans="1:16" x14ac:dyDescent="0.3">
      <c r="A17" s="1" t="s">
        <v>25</v>
      </c>
      <c r="B17" s="1">
        <f>(ABS(P2)*SQRT(8*5))/SQRT($Q$11)</f>
        <v>14.788450061803983</v>
      </c>
      <c r="C17" s="1">
        <f t="shared" ref="C17:H17" si="7">(ABS(Q2)*SQRT(8*5))/SQRT($Q$11)</f>
        <v>3.5794146547564085</v>
      </c>
      <c r="D17" s="1">
        <f t="shared" si="7"/>
        <v>2.2367332064610204</v>
      </c>
      <c r="E17" s="1">
        <f t="shared" si="7"/>
        <v>4.1936742857335458</v>
      </c>
      <c r="F17" s="1">
        <f t="shared" si="7"/>
        <v>0.7951986772725641</v>
      </c>
      <c r="G17" s="1">
        <f t="shared" si="7"/>
        <v>0.90673644553686694</v>
      </c>
      <c r="H17" s="1">
        <f t="shared" si="7"/>
        <v>1.3999812429723435</v>
      </c>
      <c r="I17" s="1">
        <f>(ABS(W2)*SQRT(8*5))/SQRT($Q$11)</f>
        <v>0.42603053446835853</v>
      </c>
      <c r="M17" s="13"/>
      <c r="N17" s="13"/>
      <c r="O17" s="13"/>
      <c r="P17" s="13"/>
    </row>
    <row r="18" spans="1:16" x14ac:dyDescent="0.3">
      <c r="A18" s="1" t="s">
        <v>26</v>
      </c>
      <c r="B18" s="1" t="str">
        <f t="shared" ref="B18:I18" si="8">IF(B17&gt;$E$15, "Да", "Нет")</f>
        <v>Да</v>
      </c>
      <c r="C18" s="1" t="str">
        <f t="shared" si="8"/>
        <v>Да</v>
      </c>
      <c r="D18" s="1" t="str">
        <f t="shared" si="8"/>
        <v>Да</v>
      </c>
      <c r="E18" s="1" t="str">
        <f t="shared" si="8"/>
        <v>Да</v>
      </c>
      <c r="F18" s="1" t="str">
        <f t="shared" si="8"/>
        <v>Нет</v>
      </c>
      <c r="G18" s="1" t="str">
        <f t="shared" si="8"/>
        <v>Нет</v>
      </c>
      <c r="H18" s="1" t="str">
        <f t="shared" si="8"/>
        <v>Нет</v>
      </c>
      <c r="I18" s="1" t="str">
        <f t="shared" si="8"/>
        <v>Нет</v>
      </c>
      <c r="M18" s="13"/>
      <c r="N18" s="13"/>
      <c r="O18" s="13"/>
      <c r="P18" s="13"/>
    </row>
    <row r="19" spans="1:16" x14ac:dyDescent="0.3">
      <c r="M19" s="13"/>
      <c r="N19" s="13"/>
      <c r="O19" s="13"/>
      <c r="P19" s="13"/>
    </row>
    <row r="20" spans="1:16" x14ac:dyDescent="0.3">
      <c r="M20" s="13"/>
      <c r="N20" s="13"/>
      <c r="O20" s="13"/>
      <c r="P20" s="13"/>
    </row>
    <row r="21" spans="1:16" x14ac:dyDescent="0.3">
      <c r="A21" s="1" t="s">
        <v>28</v>
      </c>
      <c r="B21" s="1" t="s">
        <v>33</v>
      </c>
      <c r="C21" s="1" t="s">
        <v>34</v>
      </c>
      <c r="D21" s="1" t="s">
        <v>35</v>
      </c>
      <c r="F21" s="1"/>
      <c r="G21" s="1" t="s">
        <v>30</v>
      </c>
      <c r="H21" s="1"/>
      <c r="I21" s="1"/>
      <c r="M21" s="13"/>
      <c r="N21" s="13"/>
      <c r="O21" s="13"/>
      <c r="P21" s="13"/>
    </row>
    <row r="22" spans="1:16" x14ac:dyDescent="0.3">
      <c r="A22" s="1">
        <v>1</v>
      </c>
      <c r="B22" s="1">
        <f t="shared" ref="B22:B29" si="9">$P$2+$Q$2*B3+$R$2*C3+$S$2*D3</f>
        <v>1.6387500000000008</v>
      </c>
      <c r="C22" s="1">
        <f t="shared" ref="C22:C29" si="10">$P$2+$Q$2*B3+$R$2*C3+$S$2*D3+$T$2*E3+$U$2*F3+$V$2*G3</f>
        <v>2.7025000000000006</v>
      </c>
      <c r="D22" s="1">
        <f t="shared" ref="D22:D29" si="11">$P$2+$Q$2*B3+$R$2*C3+$S$2*D3+$T$2*E3+$U$2*F3+$V$2*G3+$W$2*H3</f>
        <v>2.5564000000000009</v>
      </c>
      <c r="F22" s="1"/>
      <c r="G22" s="1" t="s">
        <v>33</v>
      </c>
      <c r="H22" s="1" t="s">
        <v>34</v>
      </c>
      <c r="I22" s="1" t="s">
        <v>35</v>
      </c>
    </row>
    <row r="23" spans="1:16" x14ac:dyDescent="0.3">
      <c r="A23" s="1">
        <v>2</v>
      </c>
      <c r="B23" s="1">
        <f t="shared" si="9"/>
        <v>4.5150500000000005</v>
      </c>
      <c r="C23" s="1">
        <f t="shared" si="10"/>
        <v>3.9967000000000006</v>
      </c>
      <c r="D23" s="1">
        <f t="shared" si="11"/>
        <v>4.1428000000000003</v>
      </c>
      <c r="F23" s="1" t="s">
        <v>31</v>
      </c>
      <c r="G23" s="1">
        <f>B31^2/B30^2</f>
        <v>1.0317447646646122E-2</v>
      </c>
      <c r="H23" s="1">
        <f>C31^2/C30^2</f>
        <v>2.1863973096250463E-5</v>
      </c>
      <c r="I23" s="1">
        <f>D31^2/D30^2</f>
        <v>1.7577875071386716E-61</v>
      </c>
    </row>
    <row r="24" spans="1:16" x14ac:dyDescent="0.3">
      <c r="A24" s="1">
        <v>3</v>
      </c>
      <c r="B24" s="1">
        <f t="shared" si="9"/>
        <v>3.1728500000000008</v>
      </c>
      <c r="C24" s="1">
        <f t="shared" si="10"/>
        <v>3.069300000000001</v>
      </c>
      <c r="D24" s="1">
        <f t="shared" si="11"/>
        <v>3.2154000000000007</v>
      </c>
      <c r="F24" s="1" t="s">
        <v>32</v>
      </c>
      <c r="G24" s="1">
        <v>6.59</v>
      </c>
      <c r="H24" s="1">
        <v>6.59</v>
      </c>
      <c r="I24" s="1">
        <v>6.59</v>
      </c>
    </row>
    <row r="25" spans="1:16" x14ac:dyDescent="0.3">
      <c r="A25" s="1">
        <v>4</v>
      </c>
      <c r="B25" s="1">
        <f t="shared" si="9"/>
        <v>6.0491500000000009</v>
      </c>
      <c r="C25" s="1">
        <f t="shared" si="10"/>
        <v>5.6073000000000004</v>
      </c>
      <c r="D25" s="1">
        <f t="shared" si="11"/>
        <v>5.4612000000000007</v>
      </c>
      <c r="F25" s="1" t="s">
        <v>36</v>
      </c>
      <c r="G25" s="1" t="str">
        <f>IF(G23&lt;G24,"Да","Нет")</f>
        <v>Да</v>
      </c>
      <c r="H25" s="1" t="str">
        <f t="shared" ref="H25:I25" si="12">IF(H23&lt;H24,"Да","Нет")</f>
        <v>Да</v>
      </c>
      <c r="I25" s="1" t="str">
        <f t="shared" si="12"/>
        <v>Да</v>
      </c>
    </row>
    <row r="26" spans="1:16" x14ac:dyDescent="0.3">
      <c r="A26" s="1">
        <v>5</v>
      </c>
      <c r="B26" s="1">
        <f t="shared" si="9"/>
        <v>4.09375</v>
      </c>
      <c r="C26" s="1">
        <f t="shared" si="10"/>
        <v>3.6518999999999995</v>
      </c>
      <c r="D26" s="1">
        <f t="shared" si="11"/>
        <v>3.7979999999999992</v>
      </c>
    </row>
    <row r="27" spans="1:16" x14ac:dyDescent="0.3">
      <c r="A27" s="1">
        <v>6</v>
      </c>
      <c r="B27" s="1">
        <f t="shared" si="9"/>
        <v>6.9700500000000005</v>
      </c>
      <c r="C27" s="1">
        <f t="shared" si="10"/>
        <v>6.8665000000000003</v>
      </c>
      <c r="D27" s="1">
        <f t="shared" si="11"/>
        <v>6.7204000000000006</v>
      </c>
    </row>
    <row r="28" spans="1:16" x14ac:dyDescent="0.3">
      <c r="A28" s="1">
        <v>7</v>
      </c>
      <c r="B28" s="1">
        <f t="shared" si="9"/>
        <v>5.6278500000000005</v>
      </c>
      <c r="C28" s="1">
        <f t="shared" si="10"/>
        <v>5.1095000000000006</v>
      </c>
      <c r="D28" s="1">
        <f t="shared" si="11"/>
        <v>4.9634000000000009</v>
      </c>
    </row>
    <row r="29" spans="1:16" x14ac:dyDescent="0.3">
      <c r="A29" s="1">
        <v>8</v>
      </c>
      <c r="B29" s="1">
        <f t="shared" si="9"/>
        <v>8.504150000000001</v>
      </c>
      <c r="C29" s="1">
        <f t="shared" si="10"/>
        <v>9.5679000000000016</v>
      </c>
      <c r="D29" s="1">
        <f t="shared" si="11"/>
        <v>9.7140000000000022</v>
      </c>
    </row>
    <row r="30" spans="1:16" x14ac:dyDescent="0.3">
      <c r="A30" s="1" t="s">
        <v>27</v>
      </c>
      <c r="B30" s="1">
        <f>_xlfn.VAR.S(B22:B29)</f>
        <v>4.7581684285714188</v>
      </c>
      <c r="C30" s="1">
        <f t="shared" ref="C30:D30" si="13">_xlfn.VAR.S(C22:C29)</f>
        <v>5.2170840885714336</v>
      </c>
      <c r="D30" s="1">
        <f t="shared" si="13"/>
        <v>5.241478614285719</v>
      </c>
    </row>
    <row r="31" spans="1:16" x14ac:dyDescent="0.3">
      <c r="A31" s="1" t="s">
        <v>29</v>
      </c>
      <c r="B31" s="11">
        <f>SUMXMY2($N3:$N10,B22:B29)/7</f>
        <v>0.48331018571428491</v>
      </c>
      <c r="C31" s="11">
        <f>SUMXMY2($N3:$N10,C22:C29)/7</f>
        <v>2.4394525714285607E-2</v>
      </c>
      <c r="D31" s="11">
        <f>SUMXMY2($N3:$N10,D22:D29)/7</f>
        <v>2.1975410931156756E-30</v>
      </c>
    </row>
  </sheetData>
  <mergeCells count="4">
    <mergeCell ref="A1:A2"/>
    <mergeCell ref="I2:M2"/>
    <mergeCell ref="I1:M1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 Артём Александрович</dc:creator>
  <cp:lastModifiedBy>user</cp:lastModifiedBy>
  <dcterms:created xsi:type="dcterms:W3CDTF">2024-10-30T09:25:26Z</dcterms:created>
  <dcterms:modified xsi:type="dcterms:W3CDTF">2024-12-03T15:53:50Z</dcterms:modified>
</cp:coreProperties>
</file>