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D:\DSV\Workshop-EDA_I\"/>
    </mc:Choice>
  </mc:AlternateContent>
  <xr:revisionPtr revIDLastSave="0" documentId="13_ncr:1_{2A783BD1-F978-4AE3-9AAE-FC739AD92B84}" xr6:coauthVersionLast="36" xr6:coauthVersionMax="36" xr10:uidLastSave="{00000000-0000-0000-0000-000000000000}"/>
  <bookViews>
    <workbookView xWindow="9132" yWindow="0" windowWidth="27636" windowHeight="12600" firstSheet="12" activeTab="16" xr2:uid="{6174F5A4-119C-467F-A3E6-8469CF1A20D7}"/>
  </bookViews>
  <sheets>
    <sheet name="Data Dictionary" sheetId="5" r:id="rId1"/>
    <sheet name="eda dataset" sheetId="1" r:id="rId2"/>
    <sheet name="Summary Statistics" sheetId="16" r:id="rId3"/>
    <sheet name="Fixing rows" sheetId="2" r:id="rId4"/>
    <sheet name="eda dataset 2" sheetId="7" r:id="rId5"/>
    <sheet name="Summary Statistics (2)" sheetId="17" r:id="rId6"/>
    <sheet name="Fixing Columns" sheetId="4" r:id="rId7"/>
    <sheet name="eda dataset3" sheetId="8" r:id="rId8"/>
    <sheet name="Missing Values" sheetId="6" r:id="rId9"/>
    <sheet name="eda dataset4" sheetId="3" r:id="rId10"/>
    <sheet name="Incorrect data" sheetId="9" r:id="rId11"/>
    <sheet name="eda dataset5" sheetId="10" r:id="rId12"/>
    <sheet name="standardize" sheetId="11" r:id="rId13"/>
    <sheet name="eda dataset6" sheetId="15" r:id="rId14"/>
    <sheet name="Derived Columns" sheetId="14" r:id="rId15"/>
    <sheet name="final dataset" sheetId="12" r:id="rId16"/>
    <sheet name="Summary Statistics (3)" sheetId="18" r:id="rId17"/>
    <sheet name="filtering data" sheetId="13" r:id="rId18"/>
  </sheets>
  <definedNames>
    <definedName name="_xlnm._FilterDatabase" localSheetId="15" hidden="1">'final dataset'!$L$1:$N$50</definedName>
  </definedNames>
  <calcPr calcId="191029"/>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2" i="18" l="1"/>
  <c r="D12" i="18"/>
  <c r="E12" i="18"/>
  <c r="F12" i="18"/>
  <c r="G12" i="18"/>
  <c r="H12" i="18"/>
  <c r="I12" i="18"/>
  <c r="J12" i="18"/>
  <c r="K12" i="18"/>
  <c r="L12" i="18"/>
  <c r="M12" i="18"/>
  <c r="N12" i="18"/>
  <c r="O12" i="18"/>
  <c r="B12" i="18"/>
  <c r="C10" i="18"/>
  <c r="D10" i="18"/>
  <c r="E10" i="18"/>
  <c r="F10" i="18"/>
  <c r="G10" i="18"/>
  <c r="H10" i="18"/>
  <c r="I10" i="18"/>
  <c r="J10" i="18"/>
  <c r="K10" i="18"/>
  <c r="L10" i="18"/>
  <c r="M10" i="18"/>
  <c r="N10" i="18"/>
  <c r="O10" i="18"/>
  <c r="B10" i="18"/>
  <c r="C9" i="18"/>
  <c r="D9" i="18"/>
  <c r="E9" i="18"/>
  <c r="F9" i="18"/>
  <c r="G9" i="18"/>
  <c r="H9" i="18"/>
  <c r="I9" i="18"/>
  <c r="J9" i="18"/>
  <c r="K9" i="18"/>
  <c r="L9" i="18"/>
  <c r="M9" i="18"/>
  <c r="N9" i="18"/>
  <c r="O9" i="18"/>
  <c r="B9" i="18"/>
  <c r="O11" i="18"/>
  <c r="N11" i="18"/>
  <c r="M11" i="18"/>
  <c r="L11" i="18"/>
  <c r="K11" i="18"/>
  <c r="J11" i="18"/>
  <c r="I11" i="18"/>
  <c r="H11" i="18"/>
  <c r="G11" i="18"/>
  <c r="F11" i="18"/>
  <c r="E11" i="18"/>
  <c r="D11" i="18"/>
  <c r="C11" i="18"/>
  <c r="B11" i="18"/>
  <c r="C12" i="17"/>
  <c r="D12" i="17"/>
  <c r="E12" i="17"/>
  <c r="F12" i="17"/>
  <c r="G12" i="17"/>
  <c r="H12" i="17"/>
  <c r="I12" i="17"/>
  <c r="J12" i="17"/>
  <c r="K12" i="17"/>
  <c r="L12" i="17"/>
  <c r="M12" i="17"/>
  <c r="N12" i="17"/>
  <c r="O12" i="17"/>
  <c r="B12" i="17"/>
  <c r="C10" i="17"/>
  <c r="D10" i="17"/>
  <c r="E10" i="17"/>
  <c r="F10" i="17"/>
  <c r="G10" i="17"/>
  <c r="H10" i="17"/>
  <c r="I10" i="17"/>
  <c r="J10" i="17"/>
  <c r="K10" i="17"/>
  <c r="L10" i="17"/>
  <c r="M10" i="17"/>
  <c r="N10" i="17"/>
  <c r="O10" i="17"/>
  <c r="B10" i="17"/>
  <c r="C9" i="17"/>
  <c r="D9" i="17"/>
  <c r="E9" i="17"/>
  <c r="F9" i="17"/>
  <c r="G9" i="17"/>
  <c r="H9" i="17"/>
  <c r="I9" i="17"/>
  <c r="J9" i="17"/>
  <c r="K9" i="17"/>
  <c r="L9" i="17"/>
  <c r="M9" i="17"/>
  <c r="N9" i="17"/>
  <c r="O9" i="17"/>
  <c r="B9" i="17"/>
  <c r="O11" i="17"/>
  <c r="N11" i="17"/>
  <c r="M11" i="17"/>
  <c r="L11" i="17"/>
  <c r="K11" i="17"/>
  <c r="J11" i="17"/>
  <c r="I11" i="17"/>
  <c r="H11" i="17"/>
  <c r="G11" i="17"/>
  <c r="F11" i="17"/>
  <c r="E11" i="17"/>
  <c r="D11" i="17"/>
  <c r="C11" i="17"/>
  <c r="B11" i="17"/>
  <c r="C12" i="16"/>
  <c r="D12" i="16"/>
  <c r="E12" i="16"/>
  <c r="F12" i="16"/>
  <c r="G12" i="16"/>
  <c r="H12" i="16"/>
  <c r="I12" i="16"/>
  <c r="J12" i="16"/>
  <c r="K12" i="16"/>
  <c r="L12" i="16"/>
  <c r="M12" i="16"/>
  <c r="N12" i="16"/>
  <c r="O12" i="16"/>
  <c r="B12" i="16"/>
  <c r="B10" i="16"/>
  <c r="C11" i="16"/>
  <c r="D11" i="16"/>
  <c r="E11" i="16"/>
  <c r="F11" i="16"/>
  <c r="G11" i="16"/>
  <c r="H11" i="16"/>
  <c r="I11" i="16"/>
  <c r="J11" i="16"/>
  <c r="K11" i="16"/>
  <c r="L11" i="16"/>
  <c r="M11" i="16"/>
  <c r="N11" i="16"/>
  <c r="O11" i="16"/>
  <c r="B11" i="16"/>
  <c r="C9" i="16"/>
  <c r="D9" i="16"/>
  <c r="E9" i="16"/>
  <c r="F9" i="16"/>
  <c r="G9" i="16"/>
  <c r="H9" i="16"/>
  <c r="I9" i="16"/>
  <c r="J9" i="16"/>
  <c r="K9" i="16"/>
  <c r="L9" i="16"/>
  <c r="M9" i="16"/>
  <c r="N9" i="16"/>
  <c r="O9" i="16"/>
  <c r="B9" i="16"/>
  <c r="C10" i="16"/>
  <c r="D10" i="16"/>
  <c r="E10" i="16"/>
  <c r="F10" i="16"/>
  <c r="G10" i="16"/>
  <c r="H10" i="16"/>
  <c r="I10" i="16"/>
  <c r="J10" i="16"/>
  <c r="K10" i="16"/>
  <c r="L10" i="16"/>
  <c r="M10" i="16"/>
  <c r="N10" i="16"/>
  <c r="O10" i="16"/>
  <c r="G114" i="11"/>
  <c r="N3" i="12" l="1"/>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2" i="12"/>
  <c r="L137" i="14"/>
  <c r="L136" i="14"/>
  <c r="L135" i="14"/>
  <c r="L134" i="14"/>
  <c r="L133" i="14"/>
  <c r="L132" i="14"/>
  <c r="L131" i="14"/>
  <c r="L130" i="14"/>
  <c r="L129" i="14"/>
  <c r="L128" i="14"/>
  <c r="L127" i="14"/>
  <c r="L124" i="14"/>
  <c r="L123" i="14"/>
  <c r="L122" i="14"/>
  <c r="L121" i="14"/>
  <c r="L120" i="14"/>
  <c r="L119" i="14"/>
  <c r="L118" i="14"/>
  <c r="L117" i="14"/>
  <c r="L116" i="14"/>
  <c r="L115" i="14"/>
  <c r="L114" i="14"/>
  <c r="L106" i="14"/>
  <c r="L105" i="14"/>
  <c r="L104" i="14"/>
  <c r="L103" i="14"/>
  <c r="L102" i="14"/>
  <c r="L101" i="14"/>
  <c r="L100" i="14"/>
  <c r="L99" i="14"/>
  <c r="L98" i="14"/>
  <c r="L97" i="14"/>
  <c r="L96" i="14"/>
  <c r="L93" i="14"/>
  <c r="L92" i="14"/>
  <c r="L91" i="14"/>
  <c r="L90" i="14"/>
  <c r="L89" i="14"/>
  <c r="L88" i="14"/>
  <c r="L87" i="14"/>
  <c r="L86" i="14"/>
  <c r="L85" i="14"/>
  <c r="L84" i="14"/>
  <c r="L83" i="14"/>
  <c r="L62" i="14"/>
  <c r="L61" i="14"/>
  <c r="L63" i="14"/>
  <c r="L64" i="14"/>
  <c r="L65" i="14"/>
  <c r="L66" i="14"/>
  <c r="L67" i="14"/>
  <c r="L68" i="14"/>
  <c r="L69" i="14"/>
  <c r="L70" i="14"/>
  <c r="L71" i="14"/>
  <c r="E284" i="11" l="1"/>
  <c r="E285" i="11"/>
  <c r="E286" i="11"/>
  <c r="E287" i="11"/>
  <c r="J286" i="11" s="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283"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27" i="11"/>
  <c r="I286" i="11"/>
  <c r="H286" i="11"/>
  <c r="I285" i="11"/>
  <c r="H285" i="11"/>
  <c r="I283" i="11"/>
  <c r="H283" i="11"/>
  <c r="H284" i="11" s="1"/>
  <c r="I282" i="11"/>
  <c r="H282" i="11"/>
  <c r="I230" i="11"/>
  <c r="H230" i="11"/>
  <c r="I229" i="11"/>
  <c r="H229" i="11"/>
  <c r="I227" i="11"/>
  <c r="H227" i="11"/>
  <c r="H228" i="11" s="1"/>
  <c r="I226" i="11"/>
  <c r="H226"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171" i="11"/>
  <c r="I174" i="11"/>
  <c r="H174" i="11"/>
  <c r="I173" i="11"/>
  <c r="H173" i="11"/>
  <c r="I171" i="11"/>
  <c r="H171" i="11"/>
  <c r="H172" i="11" s="1"/>
  <c r="I170" i="11"/>
  <c r="H170" i="11"/>
  <c r="I122" i="11"/>
  <c r="I121" i="11"/>
  <c r="I119" i="11"/>
  <c r="I118" i="11"/>
  <c r="J122" i="11"/>
  <c r="J121" i="11"/>
  <c r="J119"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14" i="11"/>
  <c r="H122" i="11"/>
  <c r="H121" i="11"/>
  <c r="H120" i="11"/>
  <c r="H119" i="11"/>
  <c r="H118" i="11"/>
  <c r="D18" i="11"/>
  <c r="E18" i="11"/>
  <c r="F18" i="11"/>
  <c r="G18" i="11"/>
  <c r="H18" i="11"/>
  <c r="I18" i="11"/>
  <c r="K18" i="11"/>
  <c r="D19" i="11"/>
  <c r="E19" i="11"/>
  <c r="F19" i="11"/>
  <c r="G19" i="11"/>
  <c r="H19" i="11"/>
  <c r="I19" i="11"/>
  <c r="K19" i="11"/>
  <c r="B19" i="11"/>
  <c r="B18" i="11"/>
  <c r="C15" i="11"/>
  <c r="D15" i="11"/>
  <c r="E15" i="11"/>
  <c r="F15" i="11"/>
  <c r="G15" i="11"/>
  <c r="H15" i="11"/>
  <c r="I15" i="11"/>
  <c r="J15" i="11"/>
  <c r="K15" i="11"/>
  <c r="L15" i="11"/>
  <c r="C16" i="11"/>
  <c r="D16" i="11"/>
  <c r="D17" i="11" s="1"/>
  <c r="E16" i="11"/>
  <c r="F16" i="11"/>
  <c r="G16" i="11"/>
  <c r="H16" i="11"/>
  <c r="H17" i="11" s="1"/>
  <c r="I16" i="11"/>
  <c r="J16" i="11"/>
  <c r="K16" i="11"/>
  <c r="L16" i="11"/>
  <c r="C17" i="11"/>
  <c r="E17" i="11"/>
  <c r="F17" i="11"/>
  <c r="G17" i="11"/>
  <c r="I17" i="11"/>
  <c r="J17" i="11"/>
  <c r="K17" i="11"/>
  <c r="L17" i="11"/>
  <c r="B17" i="11"/>
  <c r="B16" i="11"/>
  <c r="B15" i="11"/>
  <c r="I284" i="11" l="1"/>
  <c r="J230" i="11"/>
  <c r="J282" i="11"/>
  <c r="J283" i="11"/>
  <c r="J285" i="11"/>
  <c r="J227" i="11"/>
  <c r="J226" i="11"/>
  <c r="J171" i="11"/>
  <c r="I228" i="11"/>
  <c r="J173" i="11"/>
  <c r="J229" i="11"/>
  <c r="J174" i="11"/>
  <c r="J170" i="11"/>
  <c r="J172" i="11" s="1"/>
  <c r="I172" i="11"/>
  <c r="I120" i="11"/>
  <c r="D116" i="6"/>
  <c r="E116" i="6"/>
  <c r="F120" i="6"/>
  <c r="E120" i="6"/>
  <c r="D120" i="6"/>
  <c r="C120" i="6"/>
  <c r="B120" i="6"/>
  <c r="L116" i="6"/>
  <c r="K116" i="6"/>
  <c r="J116" i="6"/>
  <c r="I116" i="6"/>
  <c r="H116" i="6"/>
  <c r="G116" i="6"/>
  <c r="F116" i="6"/>
  <c r="C116" i="6"/>
  <c r="B116" i="6"/>
  <c r="M152" i="4"/>
  <c r="M151" i="4"/>
  <c r="M150" i="4"/>
  <c r="M147" i="4"/>
  <c r="M146" i="4"/>
  <c r="M145" i="4"/>
  <c r="M117" i="4"/>
  <c r="M116" i="4"/>
  <c r="M115" i="4"/>
  <c r="M112" i="4"/>
  <c r="M111" i="4"/>
  <c r="M110" i="4"/>
  <c r="J284" i="11" l="1"/>
  <c r="J228" i="11"/>
  <c r="D51" i="4"/>
  <c r="D52" i="4"/>
  <c r="D53" i="4"/>
  <c r="D54" i="4"/>
  <c r="D55" i="4"/>
  <c r="D56" i="4"/>
  <c r="D57" i="4"/>
  <c r="D58" i="4"/>
  <c r="D59" i="4"/>
  <c r="D60" i="4"/>
  <c r="D50" i="4"/>
  <c r="I57" i="1"/>
  <c r="G57" i="1"/>
  <c r="F57" i="1"/>
  <c r="E57" i="1"/>
  <c r="D57" i="1"/>
  <c r="C57" i="1"/>
  <c r="J118" i="11" l="1"/>
  <c r="J120" i="11" s="1"/>
</calcChain>
</file>

<file path=xl/sharedStrings.xml><?xml version="1.0" encoding="utf-8"?>
<sst xmlns="http://schemas.openxmlformats.org/spreadsheetml/2006/main" count="3351" uniqueCount="204">
  <si>
    <t>ID</t>
  </si>
  <si>
    <t>col1</t>
  </si>
  <si>
    <t>col2</t>
  </si>
  <si>
    <t>NA</t>
  </si>
  <si>
    <t>na</t>
  </si>
  <si>
    <t>col3</t>
  </si>
  <si>
    <t>F</t>
  </si>
  <si>
    <t>M</t>
  </si>
  <si>
    <t>col4</t>
  </si>
  <si>
    <t>col5</t>
  </si>
  <si>
    <t>col0</t>
  </si>
  <si>
    <t>Age</t>
  </si>
  <si>
    <t>n.a</t>
  </si>
  <si>
    <t>n/A</t>
  </si>
  <si>
    <t>Gender</t>
  </si>
  <si>
    <t>Quantity</t>
  </si>
  <si>
    <t>Total</t>
  </si>
  <si>
    <t>abc_PPC</t>
  </si>
  <si>
    <t>abc_Quan</t>
  </si>
  <si>
    <t>abc_Age</t>
  </si>
  <si>
    <t>abc_SPC</t>
  </si>
  <si>
    <t>col6</t>
  </si>
  <si>
    <t>abc_Mis</t>
  </si>
  <si>
    <t>col7</t>
  </si>
  <si>
    <t>def</t>
  </si>
  <si>
    <t>col8</t>
  </si>
  <si>
    <t>abc_St</t>
  </si>
  <si>
    <t>col9</t>
  </si>
  <si>
    <t>abc_Cit</t>
  </si>
  <si>
    <t>GH</t>
  </si>
  <si>
    <t>IJ</t>
  </si>
  <si>
    <t>KL</t>
  </si>
  <si>
    <t>MN</t>
  </si>
  <si>
    <t>OP</t>
  </si>
  <si>
    <t>QR</t>
  </si>
  <si>
    <t>ST</t>
  </si>
  <si>
    <t>UV</t>
  </si>
  <si>
    <t>Town</t>
  </si>
  <si>
    <t>City</t>
  </si>
  <si>
    <t>Village</t>
  </si>
  <si>
    <t>Metropole</t>
  </si>
  <si>
    <t>col10</t>
  </si>
  <si>
    <t>abc_SPLIT</t>
  </si>
  <si>
    <t>1234-AAA</t>
  </si>
  <si>
    <t>2345-BB</t>
  </si>
  <si>
    <t>458586-USI</t>
  </si>
  <si>
    <t>22283-GGF</t>
  </si>
  <si>
    <t>Step 1</t>
  </si>
  <si>
    <t>Delete summary rows</t>
  </si>
  <si>
    <t>Step 2</t>
  </si>
  <si>
    <t>Delete incorrect rows</t>
  </si>
  <si>
    <t>DATASET TO BE USED IN WOKSHOP EDA</t>
  </si>
  <si>
    <t>February 2019</t>
  </si>
  <si>
    <t>Step 3</t>
  </si>
  <si>
    <t>…</t>
  </si>
  <si>
    <t>Delete extra rows and column headers</t>
  </si>
  <si>
    <t>Merge columns</t>
  </si>
  <si>
    <t>abc_StateAndCity</t>
  </si>
  <si>
    <t>Split columns</t>
  </si>
  <si>
    <t>abc_SPLIT2</t>
  </si>
  <si>
    <t>AAA</t>
  </si>
  <si>
    <t>BB</t>
  </si>
  <si>
    <t>USI</t>
  </si>
  <si>
    <t>GGF</t>
  </si>
  <si>
    <t>Add column names</t>
  </si>
  <si>
    <t>TO</t>
  </si>
  <si>
    <t>Step 4</t>
  </si>
  <si>
    <t>Rename column names</t>
  </si>
  <si>
    <t>DATA DICTIONARY EXAMPLE DATASET</t>
  </si>
  <si>
    <t>ID Value</t>
  </si>
  <si>
    <t>Age of contestant</t>
  </si>
  <si>
    <t>Gender of contestant</t>
  </si>
  <si>
    <t>Standardized Score Per Category</t>
  </si>
  <si>
    <t>Number of entries</t>
  </si>
  <si>
    <t>Price per Entry</t>
  </si>
  <si>
    <t>Missing values column</t>
  </si>
  <si>
    <t>Name of missing values</t>
  </si>
  <si>
    <t>City of contestant</t>
  </si>
  <si>
    <t>State of contestant</t>
  </si>
  <si>
    <t>Postal Code of contestant</t>
  </si>
  <si>
    <t>SPC</t>
  </si>
  <si>
    <t>PPC</t>
  </si>
  <si>
    <t>State</t>
  </si>
  <si>
    <t>StateAndCity</t>
  </si>
  <si>
    <t>abc_cat</t>
  </si>
  <si>
    <t>Category</t>
  </si>
  <si>
    <t>B</t>
  </si>
  <si>
    <t>C</t>
  </si>
  <si>
    <t>D</t>
  </si>
  <si>
    <t>E</t>
  </si>
  <si>
    <t>A</t>
  </si>
  <si>
    <t>col11</t>
  </si>
  <si>
    <t>PostalCode1</t>
  </si>
  <si>
    <t>PostalCode2</t>
  </si>
  <si>
    <t>Step 5</t>
  </si>
  <si>
    <t>Delete Columns</t>
  </si>
  <si>
    <r>
      <rPr>
        <b/>
        <u/>
        <sz val="12"/>
        <color theme="4"/>
        <rFont val="Calibri"/>
        <family val="2"/>
        <scheme val="minor"/>
      </rPr>
      <t xml:space="preserve">Fix columns:
</t>
    </r>
    <r>
      <rPr>
        <b/>
        <sz val="12"/>
        <color theme="4"/>
        <rFont val="Calibri"/>
        <family val="2"/>
        <scheme val="minor"/>
      </rPr>
      <t xml:space="preserve">
Merge columns for creating unique identifiers if needed: E.g. Merge State, City into Full address
Split columns for more data: Split address to get State and City to analyse each separately
Add column names: Add column names if missing
Rename columns consistently: Abbreviations, encoded columns
Align misaligned columns: Dataset may have shifted columns
Delete columns: Delete unnecessary columns</t>
    </r>
  </si>
  <si>
    <t>Alling misalligned columns</t>
  </si>
  <si>
    <t>Step 6</t>
  </si>
  <si>
    <t>GH-Town</t>
  </si>
  <si>
    <t>GH-City</t>
  </si>
  <si>
    <t>IJ-Village</t>
  </si>
  <si>
    <t>IJ-City</t>
  </si>
  <si>
    <t>KL-Metropole</t>
  </si>
  <si>
    <t>KL-City</t>
  </si>
  <si>
    <t>KL-Village</t>
  </si>
  <si>
    <t>MN-City</t>
  </si>
  <si>
    <t>MN-Village</t>
  </si>
  <si>
    <t>MN-Metropole</t>
  </si>
  <si>
    <t>OP-Village</t>
  </si>
  <si>
    <t>OP-Metropole</t>
  </si>
  <si>
    <t>QR-City</t>
  </si>
  <si>
    <t>QR-Village</t>
  </si>
  <si>
    <t>ST-Metropole</t>
  </si>
  <si>
    <t>ST-City</t>
  </si>
  <si>
    <t>ST-Village</t>
  </si>
  <si>
    <t>UV-City</t>
  </si>
  <si>
    <t>UV-Village</t>
  </si>
  <si>
    <t>UV-Metropole</t>
  </si>
  <si>
    <t>N/a</t>
  </si>
  <si>
    <t>n/a</t>
  </si>
  <si>
    <t>Identify  missing values</t>
  </si>
  <si>
    <t>abd_date</t>
  </si>
  <si>
    <t>col12</t>
  </si>
  <si>
    <t>abc_date</t>
  </si>
  <si>
    <t>Date of contest</t>
  </si>
  <si>
    <t>Go to Step 2</t>
  </si>
  <si>
    <t>Go To step 3</t>
  </si>
  <si>
    <t>END</t>
  </si>
  <si>
    <t>Go to step 2</t>
  </si>
  <si>
    <t>Go to step 3</t>
  </si>
  <si>
    <t>Go to step 4</t>
  </si>
  <si>
    <t>Go to step 5</t>
  </si>
  <si>
    <t>Go to step 6</t>
  </si>
  <si>
    <t>Date</t>
  </si>
  <si>
    <t>NA-na</t>
  </si>
  <si>
    <t>Mis</t>
  </si>
  <si>
    <t>Mis_definition</t>
  </si>
  <si>
    <t>State_And_City</t>
  </si>
  <si>
    <t>PostalCode</t>
  </si>
  <si>
    <t>N/A</t>
  </si>
  <si>
    <r>
      <rPr>
        <b/>
        <u/>
        <sz val="12"/>
        <color theme="4"/>
        <rFont val="Calibri"/>
        <family val="2"/>
        <scheme val="minor"/>
      </rPr>
      <t xml:space="preserve">Missing Values:
</t>
    </r>
    <r>
      <rPr>
        <b/>
        <sz val="12"/>
        <color theme="4"/>
        <rFont val="Calibri"/>
        <family val="2"/>
        <scheme val="minor"/>
      </rPr>
      <t xml:space="preserve">
    Set values as missing values: Identify values that indicate missing data, and yet are not recognised by the software as such, e.g treat blank strings, "NA", "XX", "999", etc. as missing.
    Delete rows, columns: Rows could be deleted if the number of missing values are insignificant in number, as this would not impact the analysis. Columns could be removed if the missing values are quite significant in number.
    Fill partial missing values using business judgement: Missing time zone, century, etc. These values are easily identifiable.</t>
    </r>
  </si>
  <si>
    <t>Delete rows, columns with high amount of missing values</t>
  </si>
  <si>
    <t>% missing</t>
  </si>
  <si>
    <t>Missing Column Values</t>
  </si>
  <si>
    <t>Missing Row Values</t>
  </si>
  <si>
    <t>GO TO STEP 3</t>
  </si>
  <si>
    <t>Metr</t>
  </si>
  <si>
    <t>KL-Metr</t>
  </si>
  <si>
    <t xml:space="preserve"> Fill partial missing values</t>
  </si>
  <si>
    <r>
      <rPr>
        <b/>
        <u/>
        <sz val="12"/>
        <color theme="4"/>
        <rFont val="Calibri"/>
        <family val="2"/>
        <scheme val="minor"/>
      </rPr>
      <t xml:space="preserve">Fixing invalid values
</t>
    </r>
    <r>
      <rPr>
        <b/>
        <sz val="12"/>
        <color theme="4"/>
        <rFont val="Calibri"/>
        <family val="2"/>
        <scheme val="minor"/>
      </rPr>
      <t xml:space="preserve">     </t>
    </r>
    <r>
      <rPr>
        <sz val="12"/>
        <color theme="4"/>
        <rFont val="Calibri"/>
        <family val="2"/>
        <scheme val="minor"/>
      </rPr>
      <t>Encode unicode properly: In case the data is being read as junk characters, try to change encoding, E.g. CP1252 instead of UTF-8.</t>
    </r>
    <r>
      <rPr>
        <b/>
        <sz val="12"/>
        <color theme="4"/>
        <rFont val="Calibri"/>
        <family val="2"/>
        <scheme val="minor"/>
      </rPr>
      <t xml:space="preserve">
    Convert incorrect data types: Correct the incorrect data types to the correct data types for ease of analysis. E.g. if numeric values are stored as strings, it would not be possible to calculate metrics such as mean, median, etc. Some of the common data type corrections are — string to number: "12,300" to “12300”; string to date: "2013-Aug" to “2013/08”; number to string: “PIN Code 110001” to "110001"; etc.
    </t>
    </r>
    <r>
      <rPr>
        <sz val="12"/>
        <color theme="4"/>
        <rFont val="Calibri"/>
        <family val="2"/>
        <scheme val="minor"/>
      </rPr>
      <t>Correct values that go beyond range: If some of the values are beyond logical range, e.g. temperature less than -273° C (0° K), you would need to correct them as required. A close look would help you check if there is scope for correction, or if the value needs to be removed.</t>
    </r>
    <r>
      <rPr>
        <b/>
        <sz val="12"/>
        <color theme="4"/>
        <rFont val="Calibri"/>
        <family val="2"/>
        <scheme val="minor"/>
      </rPr>
      <t xml:space="preserve">
    </t>
    </r>
    <r>
      <rPr>
        <sz val="12"/>
        <color theme="4"/>
        <rFont val="Calibri"/>
        <family val="2"/>
        <scheme val="minor"/>
      </rPr>
      <t>Correct values not in the list: Remove values that don’t belong to a list. E.g. In a data set containing blood groups of individuals, strings “E” or “F” are invalid values and can be removed.</t>
    </r>
    <r>
      <rPr>
        <b/>
        <sz val="12"/>
        <color theme="4"/>
        <rFont val="Calibri"/>
        <family val="2"/>
        <scheme val="minor"/>
      </rPr>
      <t xml:space="preserve">
    </t>
    </r>
    <r>
      <rPr>
        <sz val="12"/>
        <color theme="4"/>
        <rFont val="Calibri"/>
        <family val="2"/>
        <scheme val="minor"/>
      </rPr>
      <t>Correct wrong structure: Values that don’t follow a defined structure can be removed. E.g. In a data set containing pin codes of Indian cities, a pin code of 12 digits would be an invalid value and needs to be removed. Similarly, a phone number of 12 digits would be an invalid value.</t>
    </r>
    <r>
      <rPr>
        <b/>
        <sz val="12"/>
        <color theme="4"/>
        <rFont val="Calibri"/>
        <family val="2"/>
        <scheme val="minor"/>
      </rPr>
      <t xml:space="preserve">
    </t>
    </r>
    <r>
      <rPr>
        <sz val="12"/>
        <color theme="4"/>
        <rFont val="Calibri"/>
        <family val="2"/>
        <scheme val="minor"/>
      </rPr>
      <t>Validate internal rules: If there are internal rules such as a date of a product’s delivery must definitely be after the date of the order, they should be correct and consistent.</t>
    </r>
  </si>
  <si>
    <t>Correct incorrect data</t>
  </si>
  <si>
    <t>or</t>
  </si>
  <si>
    <t>Remove outliers</t>
  </si>
  <si>
    <t>Min</t>
  </si>
  <si>
    <t>Max</t>
  </si>
  <si>
    <t>Variance</t>
  </si>
  <si>
    <t>Average</t>
  </si>
  <si>
    <t>Median</t>
  </si>
  <si>
    <r>
      <rPr>
        <b/>
        <u/>
        <sz val="12"/>
        <color theme="4"/>
        <rFont val="Calibri"/>
        <family val="2"/>
        <scheme val="minor"/>
      </rPr>
      <t xml:space="preserve">Standardize Values
</t>
    </r>
    <r>
      <rPr>
        <b/>
        <sz val="12"/>
        <color theme="4"/>
        <rFont val="Calibri"/>
        <family val="2"/>
        <scheme val="minor"/>
      </rPr>
      <t xml:space="preserve">Remove outliers: Remove high and low values that would disproportionately affect the results of your analysis.    
</t>
    </r>
    <r>
      <rPr>
        <sz val="12"/>
        <color theme="4"/>
        <rFont val="Calibri"/>
        <family val="2"/>
        <scheme val="minor"/>
      </rPr>
      <t>Standardise units: Ensure all observations under a variable have a common and consistent unit, e.g. convert lbs to kgs, miles/hr to km/hr, etc.</t>
    </r>
    <r>
      <rPr>
        <b/>
        <sz val="12"/>
        <color theme="4"/>
        <rFont val="Calibri"/>
        <family val="2"/>
        <scheme val="minor"/>
      </rPr>
      <t xml:space="preserve">
    Scale values if required:  Make sure the observations under a variable have a common scale
    Standardise precision for better presentation of data, e.g. 4.5312341 kgs to 4.53 kgs.
    </t>
    </r>
  </si>
  <si>
    <t>Scale values</t>
  </si>
  <si>
    <t>Old</t>
  </si>
  <si>
    <t>Scale Age</t>
  </si>
  <si>
    <t>New-1</t>
  </si>
  <si>
    <t>New-2</t>
  </si>
  <si>
    <t>Scale Quantity</t>
  </si>
  <si>
    <t>Scale PPC</t>
  </si>
  <si>
    <t>Row Labels</t>
  </si>
  <si>
    <t>Grand Total</t>
  </si>
  <si>
    <t>Column Labels</t>
  </si>
  <si>
    <t>Sum of Quantity</t>
  </si>
  <si>
    <t>Sum of SPC</t>
  </si>
  <si>
    <t>Deriving Type Driven</t>
  </si>
  <si>
    <t>SPC_Group</t>
  </si>
  <si>
    <r>
      <rPr>
        <b/>
        <u/>
        <sz val="12"/>
        <color theme="4"/>
        <rFont val="Calibri"/>
        <family val="2"/>
        <scheme val="minor"/>
      </rPr>
      <t xml:space="preserve">Deriving Columns
</t>
    </r>
    <r>
      <rPr>
        <b/>
        <sz val="12"/>
        <color theme="4"/>
        <rFont val="Calibri"/>
        <family val="2"/>
        <scheme val="minor"/>
      </rPr>
      <t xml:space="preserve">Type driven
Business Driven
Data Driven
    </t>
    </r>
  </si>
  <si>
    <t>Deriving Business Driven</t>
  </si>
  <si>
    <t>CitySize</t>
  </si>
  <si>
    <t>Small</t>
  </si>
  <si>
    <t>Large</t>
  </si>
  <si>
    <t>Data Driven</t>
  </si>
  <si>
    <t>TotalPrice</t>
  </si>
  <si>
    <t>QUANTITY PER CATEGORY</t>
  </si>
  <si>
    <t>Sum of TotalPrice</t>
  </si>
  <si>
    <t>SPC SCORE PER AGE AND GENDER</t>
  </si>
  <si>
    <t>SPC SCORE PER SPC GROUP AND GENDER</t>
  </si>
  <si>
    <t>TOTAL PRICE PER CITY SIZE, STATECITY, CATEGORY AND GENDER</t>
  </si>
  <si>
    <t>CONTINUE</t>
  </si>
  <si>
    <t>SUMMARY STATISTICS</t>
  </si>
  <si>
    <t>Total number of observations</t>
  </si>
  <si>
    <t>Total number of variables | features</t>
  </si>
  <si>
    <t>Observations</t>
  </si>
  <si>
    <t>Unique Values</t>
  </si>
  <si>
    <t>Type of data</t>
  </si>
  <si>
    <t>Missing Values</t>
  </si>
  <si>
    <r>
      <t xml:space="preserve">
A </t>
    </r>
    <r>
      <rPr>
        <b/>
        <sz val="11"/>
        <color theme="1"/>
        <rFont val="Arial Nova"/>
        <family val="2"/>
      </rPr>
      <t>categorical variable</t>
    </r>
    <r>
      <rPr>
        <sz val="11"/>
        <color theme="1"/>
        <rFont val="Arial Nova"/>
        <family val="2"/>
      </rPr>
      <t xml:space="preserve"> is a category or type. For example, hair color is a categorical value or hometown is a categorical variable. Species, treatment type, and gender are all categorical variables.
A </t>
    </r>
    <r>
      <rPr>
        <b/>
        <sz val="11"/>
        <color theme="1"/>
        <rFont val="Arial Nova"/>
        <family val="2"/>
      </rPr>
      <t>numerical variable</t>
    </r>
    <r>
      <rPr>
        <sz val="11"/>
        <color theme="1"/>
        <rFont val="Arial Nova"/>
        <family val="2"/>
      </rPr>
      <t xml:space="preserve"> is a variable where the measurement or number has a numerical meaning. For example, total rainfall measured in inches is a numerical value, heart rate is a numerical value, number of cheeseburgers consumed in an hour is a numerical value.
A categorical variable can be expressed as a number for the purpose of statistics, but these numbers do not have the same meaning as a numerical value . For example, if I am studying the effects of three different medications on an illness, I may name the three different medicines, medicine 1, medicine 2, and medicine 3. However, medicine three is not greater, or stronger, or faster than medicine one. These numbers are not meaningful.</t>
    </r>
  </si>
  <si>
    <t>SUMMARY STATISTICS 2</t>
  </si>
  <si>
    <t>Scale SPC (CONTND.)</t>
  </si>
  <si>
    <t>Formula</t>
  </si>
  <si>
    <t>Step 1:</t>
  </si>
  <si>
    <t>Impute missing values with Median Value</t>
  </si>
  <si>
    <t>Step 2:</t>
  </si>
  <si>
    <t>Scale the values</t>
  </si>
  <si>
    <t>CONITNUE</t>
  </si>
  <si>
    <r>
      <rPr>
        <b/>
        <u/>
        <sz val="14"/>
        <color theme="4"/>
        <rFont val="Calibri"/>
        <family val="2"/>
        <scheme val="minor"/>
      </rPr>
      <t xml:space="preserve">Fix rows:
</t>
    </r>
    <r>
      <rPr>
        <b/>
        <sz val="14"/>
        <color theme="4"/>
        <rFont val="Calibri"/>
        <family val="2"/>
        <scheme val="minor"/>
      </rPr>
      <t xml:space="preserve">
Check for Duplicates
Delete summary rows: Total, Subtotal rows
Delete incorrect rows: Header rows, Footer rows
Delete extra rows: Column number, indicators, Blank rows, Page No.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</si>
</sst>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m/yy\ h:mm;@"/>
    <numFmt numFmtId="165" formatCode="d\/m\/yyyy"/>
    <numFmt numFmtId="166" formatCode="mm/dd/yyyy"/>
    <numFmt numFmtId="167" formatCode="0.000000"/>
    <numFmt numFmtId="168" formatCode="0.000"/>
  </numFmts>
  <fonts count="21" x14ac:knownFonts="1">
    <font>
      <sz val="10"/>
      <color theme="1"/>
      <name val="Arial Nova"/>
      <family val="2"/>
    </font>
    <font>
      <sz val="10"/>
      <color theme="1"/>
      <name val="Calibri"/>
      <family val="2"/>
      <scheme val="minor"/>
    </font>
    <font>
      <b/>
      <sz val="12"/>
      <color theme="1"/>
      <name val="Calibri"/>
      <family val="2"/>
      <scheme val="minor"/>
    </font>
    <font>
      <sz val="12"/>
      <color theme="1"/>
      <name val="Calibri"/>
      <family val="2"/>
      <scheme val="minor"/>
    </font>
    <font>
      <b/>
      <sz val="12"/>
      <color theme="4"/>
      <name val="Calibri"/>
      <family val="2"/>
      <scheme val="minor"/>
    </font>
    <font>
      <b/>
      <u/>
      <sz val="12"/>
      <color theme="4"/>
      <name val="Calibri"/>
      <family val="2"/>
      <scheme val="minor"/>
    </font>
    <font>
      <b/>
      <sz val="14"/>
      <color theme="4"/>
      <name val="Calibri"/>
      <family val="2"/>
      <scheme val="minor"/>
    </font>
    <font>
      <b/>
      <u/>
      <sz val="14"/>
      <color theme="4"/>
      <name val="Calibri"/>
      <family val="2"/>
      <scheme val="minor"/>
    </font>
    <font>
      <b/>
      <sz val="14"/>
      <color theme="1"/>
      <name val="Calibri"/>
      <family val="2"/>
      <scheme val="minor"/>
    </font>
    <font>
      <b/>
      <sz val="11"/>
      <color theme="5"/>
      <name val="Calibri"/>
      <family val="2"/>
      <scheme val="minor"/>
    </font>
    <font>
      <b/>
      <sz val="18"/>
      <color theme="5"/>
      <name val="Arial Nova"/>
      <family val="2"/>
    </font>
    <font>
      <sz val="10"/>
      <color theme="5"/>
      <name val="Arial Nova"/>
      <family val="2"/>
    </font>
    <font>
      <sz val="10"/>
      <color theme="1"/>
      <name val="Arial Nova"/>
      <family val="2"/>
    </font>
    <font>
      <b/>
      <sz val="11"/>
      <color theme="1"/>
      <name val="Calibri"/>
      <family val="2"/>
      <scheme val="minor"/>
    </font>
    <font>
      <sz val="12"/>
      <color theme="4"/>
      <name val="Calibri"/>
      <family val="2"/>
      <scheme val="minor"/>
    </font>
    <font>
      <b/>
      <sz val="10"/>
      <color theme="1"/>
      <name val="Calibri"/>
      <family val="2"/>
      <scheme val="minor"/>
    </font>
    <font>
      <b/>
      <sz val="12"/>
      <color theme="1"/>
      <name val="Arial Nova"/>
      <family val="2"/>
    </font>
    <font>
      <b/>
      <sz val="10"/>
      <color theme="1"/>
      <name val="Arial Nova"/>
      <family val="2"/>
    </font>
    <font>
      <sz val="11"/>
      <color theme="1"/>
      <name val="Arial Nova"/>
      <family val="2"/>
    </font>
    <font>
      <b/>
      <sz val="11"/>
      <color theme="1"/>
      <name val="Arial Nova"/>
      <family val="2"/>
    </font>
    <font>
      <sz val="14"/>
      <color theme="1"/>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5"/>
        <bgColor indexed="64"/>
      </patternFill>
    </fill>
    <fill>
      <patternFill patternType="solid">
        <fgColor rgb="FFC00000"/>
        <bgColor indexed="64"/>
      </patternFill>
    </fill>
    <fill>
      <patternFill patternType="solid">
        <fgColor theme="9"/>
        <bgColor indexed="64"/>
      </patternFill>
    </fill>
    <fill>
      <patternFill patternType="solid">
        <fgColor theme="7"/>
        <bgColor indexed="64"/>
      </patternFill>
    </fill>
  </fills>
  <borders count="32">
    <border>
      <left/>
      <right/>
      <top/>
      <bottom/>
      <diagonal/>
    </border>
    <border>
      <left/>
      <right/>
      <top/>
      <bottom style="medium">
        <color indexed="64"/>
      </bottom>
      <diagonal/>
    </border>
    <border>
      <left style="medium">
        <color theme="0" tint="-0.14996795556505021"/>
      </left>
      <right style="medium">
        <color theme="0" tint="-0.14996795556505021"/>
      </right>
      <top style="medium">
        <color indexed="64"/>
      </top>
      <bottom style="medium">
        <color theme="0" tint="-0.14996795556505021"/>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style="medium">
        <color theme="2" tint="-0.24994659260841701"/>
      </left>
      <right style="medium">
        <color theme="2" tint="-0.24994659260841701"/>
      </right>
      <top style="medium">
        <color theme="2" tint="-0.24994659260841701"/>
      </top>
      <bottom style="medium">
        <color theme="2" tint="-0.24994659260841701"/>
      </bottom>
      <diagonal/>
    </border>
    <border>
      <left/>
      <right style="medium">
        <color theme="0" tint="-0.14996795556505021"/>
      </right>
      <top style="medium">
        <color theme="0" tint="-0.14996795556505021"/>
      </top>
      <bottom style="medium">
        <color theme="0" tint="-0.14996795556505021"/>
      </bottom>
      <diagonal/>
    </border>
    <border>
      <left style="medium">
        <color theme="0" tint="-0.14996795556505021"/>
      </left>
      <right/>
      <top style="medium">
        <color theme="0" tint="-0.14996795556505021"/>
      </top>
      <bottom style="medium">
        <color theme="0" tint="-0.14996795556505021"/>
      </bottom>
      <diagonal/>
    </border>
    <border>
      <left/>
      <right style="medium">
        <color theme="0" tint="-0.14996795556505021"/>
      </right>
      <top/>
      <bottom style="medium">
        <color theme="0" tint="-0.14996795556505021"/>
      </bottom>
      <diagonal/>
    </border>
    <border>
      <left style="medium">
        <color theme="0" tint="-0.14996795556505021"/>
      </left>
      <right style="medium">
        <color theme="0" tint="-0.14996795556505021"/>
      </right>
      <top/>
      <bottom style="medium">
        <color theme="0" tint="-0.14996795556505021"/>
      </bottom>
      <diagonal/>
    </border>
    <border>
      <left style="medium">
        <color theme="0" tint="-0.14996795556505021"/>
      </left>
      <right/>
      <top/>
      <bottom style="medium">
        <color theme="0" tint="-0.14996795556505021"/>
      </bottom>
      <diagonal/>
    </border>
    <border>
      <left/>
      <right style="medium">
        <color theme="0" tint="-0.14996795556505021"/>
      </right>
      <top style="medium">
        <color theme="0" tint="-0.14996795556505021"/>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top style="medium">
        <color theme="0" tint="-0.14996795556505021"/>
      </top>
      <bottom/>
      <diagonal/>
    </border>
    <border>
      <left style="medium">
        <color rgb="FFD9D9D9"/>
      </left>
      <right style="medium">
        <color theme="0" tint="-0.14996795556505021"/>
      </right>
      <top style="medium">
        <color rgb="FF000000"/>
      </top>
      <bottom style="medium">
        <color theme="0" tint="-0.14996795556505021"/>
      </bottom>
      <diagonal/>
    </border>
    <border>
      <left style="medium">
        <color theme="0" tint="-0.14996795556505021"/>
      </left>
      <right style="medium">
        <color theme="0" tint="-0.14996795556505021"/>
      </right>
      <top style="medium">
        <color rgb="FF000000"/>
      </top>
      <bottom style="medium">
        <color theme="0" tint="-0.14996795556505021"/>
      </bottom>
      <diagonal/>
    </border>
    <border>
      <left style="medium">
        <color theme="0" tint="-0.14996795556505021"/>
      </left>
      <right style="medium">
        <color rgb="FFD9D9D9"/>
      </right>
      <top style="medium">
        <color rgb="FF000000"/>
      </top>
      <bottom style="medium">
        <color theme="0" tint="-0.14996795556505021"/>
      </bottom>
      <diagonal/>
    </border>
    <border>
      <left style="medium">
        <color rgb="FFD9D9D9"/>
      </left>
      <right style="medium">
        <color theme="0" tint="-0.14996795556505021"/>
      </right>
      <top style="medium">
        <color theme="0" tint="-0.14996795556505021"/>
      </top>
      <bottom style="medium">
        <color theme="0" tint="-0.14996795556505021"/>
      </bottom>
      <diagonal/>
    </border>
    <border>
      <left style="medium">
        <color theme="0" tint="-0.14996795556505021"/>
      </left>
      <right style="medium">
        <color rgb="FFD9D9D9"/>
      </right>
      <top style="medium">
        <color theme="0" tint="-0.14996795556505021"/>
      </top>
      <bottom style="medium">
        <color theme="0" tint="-0.14996795556505021"/>
      </bottom>
      <diagonal/>
    </border>
    <border>
      <left style="medium">
        <color rgb="FFD9D9D9"/>
      </left>
      <right style="medium">
        <color theme="0" tint="-0.14996795556505021"/>
      </right>
      <top style="medium">
        <color theme="0" tint="-0.14996795556505021"/>
      </top>
      <bottom style="medium">
        <color rgb="FFD9D9D9"/>
      </bottom>
      <diagonal/>
    </border>
    <border>
      <left style="medium">
        <color theme="0" tint="-0.14996795556505021"/>
      </left>
      <right style="medium">
        <color theme="0" tint="-0.14996795556505021"/>
      </right>
      <top style="medium">
        <color theme="0" tint="-0.14996795556505021"/>
      </top>
      <bottom style="medium">
        <color rgb="FFD9D9D9"/>
      </bottom>
      <diagonal/>
    </border>
    <border>
      <left style="medium">
        <color theme="0" tint="-0.14996795556505021"/>
      </left>
      <right style="medium">
        <color rgb="FFD9D9D9"/>
      </right>
      <top style="medium">
        <color theme="0" tint="-0.14996795556505021"/>
      </top>
      <bottom style="medium">
        <color rgb="FFD9D9D9"/>
      </bottom>
      <diagonal/>
    </border>
    <border>
      <left/>
      <right/>
      <top style="medium">
        <color indexed="64"/>
      </top>
      <bottom/>
      <diagonal/>
    </border>
    <border>
      <left style="medium">
        <color theme="0" tint="-0.14996795556505021"/>
      </left>
      <right/>
      <top style="medium">
        <color indexed="64"/>
      </top>
      <bottom style="medium">
        <color theme="0" tint="-0.1499679555650502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9" fontId="12" fillId="0" borderId="0" applyFont="0" applyFill="0" applyBorder="0" applyAlignment="0" applyProtection="0"/>
  </cellStyleXfs>
  <cellXfs count="118">
    <xf numFmtId="0" fontId="0" fillId="0" borderId="0" xfId="0"/>
    <xf numFmtId="0" fontId="1" fillId="0" borderId="0" xfId="0" applyFont="1"/>
    <xf numFmtId="0" fontId="2" fillId="0" borderId="1" xfId="0" applyFont="1" applyBorder="1" applyAlignment="1">
      <alignment horizontal="center"/>
    </xf>
    <xf numFmtId="0" fontId="2" fillId="0" borderId="1" xfId="0" applyFont="1" applyBorder="1"/>
    <xf numFmtId="0" fontId="2" fillId="0" borderId="2" xfId="0" applyFont="1" applyBorder="1" applyAlignment="1">
      <alignment horizontal="center"/>
    </xf>
    <xf numFmtId="0" fontId="2" fillId="0" borderId="0" xfId="0" applyFont="1" applyBorder="1" applyAlignment="1">
      <alignment horizontal="center"/>
    </xf>
    <xf numFmtId="0" fontId="2" fillId="0" borderId="0" xfId="0" applyFont="1" applyBorder="1"/>
    <xf numFmtId="0" fontId="3" fillId="0" borderId="3" xfId="0" applyFont="1" applyBorder="1" applyAlignment="1">
      <alignment horizontal="center"/>
    </xf>
    <xf numFmtId="0" fontId="3" fillId="0" borderId="0" xfId="0" applyFont="1" applyAlignment="1">
      <alignment horizontal="center"/>
    </xf>
    <xf numFmtId="0" fontId="3" fillId="0" borderId="0" xfId="0" applyFont="1"/>
    <xf numFmtId="0" fontId="3" fillId="0" borderId="3" xfId="0" applyFont="1" applyBorder="1"/>
    <xf numFmtId="0" fontId="2" fillId="0" borderId="3" xfId="0" applyFont="1" applyBorder="1" applyAlignment="1">
      <alignment horizontal="center"/>
    </xf>
    <xf numFmtId="0" fontId="2" fillId="4" borderId="3" xfId="0" applyFont="1" applyFill="1" applyBorder="1" applyAlignment="1">
      <alignment horizontal="center"/>
    </xf>
    <xf numFmtId="0" fontId="3" fillId="4" borderId="3" xfId="0" applyFont="1" applyFill="1" applyBorder="1" applyAlignment="1">
      <alignment horizontal="center"/>
    </xf>
    <xf numFmtId="0" fontId="2" fillId="0" borderId="0" xfId="0" applyFont="1" applyBorder="1" applyAlignment="1">
      <alignment horizontal="left"/>
    </xf>
    <xf numFmtId="0" fontId="2" fillId="4" borderId="0" xfId="0" applyFont="1" applyFill="1" applyBorder="1" applyAlignment="1">
      <alignment horizontal="left"/>
    </xf>
    <xf numFmtId="0" fontId="2" fillId="4" borderId="0" xfId="0" applyFont="1" applyFill="1" applyBorder="1" applyAlignment="1">
      <alignment horizontal="center"/>
    </xf>
    <xf numFmtId="0" fontId="2" fillId="0" borderId="2" xfId="0" applyFont="1" applyFill="1" applyBorder="1" applyAlignment="1">
      <alignment horizontal="center"/>
    </xf>
    <xf numFmtId="0" fontId="8" fillId="0" borderId="0" xfId="0" applyFont="1"/>
    <xf numFmtId="0" fontId="9" fillId="0" borderId="0" xfId="0" applyFont="1"/>
    <xf numFmtId="0" fontId="2" fillId="4" borderId="2" xfId="0" applyFont="1" applyFill="1" applyBorder="1" applyAlignment="1">
      <alignment horizontal="center"/>
    </xf>
    <xf numFmtId="0" fontId="8" fillId="3" borderId="0" xfId="0" applyFont="1" applyFill="1"/>
    <xf numFmtId="0" fontId="2" fillId="5" borderId="2" xfId="0" applyFont="1" applyFill="1" applyBorder="1" applyAlignment="1">
      <alignment horizontal="center"/>
    </xf>
    <xf numFmtId="0" fontId="2" fillId="0" borderId="4" xfId="0" applyFont="1" applyBorder="1" applyAlignment="1">
      <alignment horizontal="center"/>
    </xf>
    <xf numFmtId="0" fontId="3" fillId="0" borderId="4" xfId="0" applyFont="1" applyBorder="1" applyAlignment="1">
      <alignment horizontal="center"/>
    </xf>
    <xf numFmtId="0" fontId="10" fillId="0" borderId="0" xfId="0" applyFont="1" applyFill="1"/>
    <xf numFmtId="0" fontId="11" fillId="0" borderId="0" xfId="0" applyFont="1" applyFill="1"/>
    <xf numFmtId="0" fontId="3" fillId="4" borderId="3" xfId="0" applyFont="1" applyFill="1" applyBorder="1"/>
    <xf numFmtId="0" fontId="3" fillId="5" borderId="3" xfId="0" applyFont="1" applyFill="1" applyBorder="1" applyAlignment="1">
      <alignment horizontal="center"/>
    </xf>
    <xf numFmtId="0" fontId="3" fillId="0" borderId="0" xfId="0" applyFont="1" applyBorder="1" applyAlignment="1">
      <alignment horizontal="center"/>
    </xf>
    <xf numFmtId="0" fontId="1" fillId="0" borderId="0" xfId="0" applyFont="1" applyBorder="1"/>
    <xf numFmtId="14" fontId="3" fillId="0" borderId="3" xfId="0" applyNumberFormat="1" applyFont="1" applyBorder="1" applyAlignment="1">
      <alignment horizontal="center"/>
    </xf>
    <xf numFmtId="164" fontId="3" fillId="0" borderId="3" xfId="0" applyNumberFormat="1" applyFont="1" applyBorder="1" applyAlignment="1">
      <alignment horizontal="center"/>
    </xf>
    <xf numFmtId="165" fontId="3" fillId="0" borderId="3" xfId="0" applyNumberFormat="1" applyFont="1" applyBorder="1" applyAlignment="1">
      <alignment horizontal="center"/>
    </xf>
    <xf numFmtId="166" fontId="3" fillId="0" borderId="3" xfId="0" applyNumberFormat="1" applyFont="1" applyBorder="1" applyAlignment="1">
      <alignment horizontal="center"/>
    </xf>
    <xf numFmtId="0" fontId="2" fillId="0" borderId="0" xfId="0" applyFont="1" applyFill="1" applyBorder="1" applyAlignment="1">
      <alignment horizontal="center"/>
    </xf>
    <xf numFmtId="0" fontId="3" fillId="0" borderId="0" xfId="0" applyFont="1" applyFill="1" applyBorder="1" applyAlignment="1">
      <alignment horizontal="center"/>
    </xf>
    <xf numFmtId="0" fontId="13" fillId="0" borderId="0" xfId="0" applyFont="1"/>
    <xf numFmtId="0" fontId="2" fillId="0" borderId="0" xfId="0" applyFont="1"/>
    <xf numFmtId="0" fontId="2" fillId="0" borderId="0" xfId="0" applyFont="1" applyFill="1" applyBorder="1" applyAlignment="1">
      <alignment horizontal="left"/>
    </xf>
    <xf numFmtId="0" fontId="2" fillId="4" borderId="1" xfId="0" applyFont="1" applyFill="1" applyBorder="1" applyAlignment="1">
      <alignment horizontal="center"/>
    </xf>
    <xf numFmtId="0" fontId="3" fillId="0" borderId="3" xfId="0" applyFont="1" applyFill="1" applyBorder="1" applyAlignment="1">
      <alignment horizontal="center"/>
    </xf>
    <xf numFmtId="0" fontId="8" fillId="6" borderId="0" xfId="0" applyFont="1" applyFill="1"/>
    <xf numFmtId="9" fontId="3" fillId="0" borderId="3" xfId="1" applyFont="1" applyBorder="1" applyAlignment="1">
      <alignment horizontal="center"/>
    </xf>
    <xf numFmtId="9" fontId="3" fillId="6" borderId="3" xfId="1" applyFont="1" applyFill="1" applyBorder="1" applyAlignment="1">
      <alignment horizontal="center"/>
    </xf>
    <xf numFmtId="0" fontId="1" fillId="0" borderId="0" xfId="0" applyFont="1" applyAlignment="1">
      <alignment wrapText="1"/>
    </xf>
    <xf numFmtId="9" fontId="3" fillId="4" borderId="3" xfId="1" applyFont="1" applyFill="1" applyBorder="1" applyAlignment="1">
      <alignment horizontal="center"/>
    </xf>
    <xf numFmtId="14" fontId="3" fillId="4" borderId="3" xfId="0" applyNumberFormat="1" applyFont="1" applyFill="1" applyBorder="1" applyAlignment="1">
      <alignment horizontal="center"/>
    </xf>
    <xf numFmtId="166" fontId="3" fillId="4" borderId="3" xfId="0" applyNumberFormat="1" applyFont="1" applyFill="1" applyBorder="1" applyAlignment="1">
      <alignment horizontal="center"/>
    </xf>
    <xf numFmtId="165" fontId="3" fillId="4" borderId="3" xfId="0" applyNumberFormat="1" applyFont="1" applyFill="1" applyBorder="1" applyAlignment="1">
      <alignment horizontal="center"/>
    </xf>
    <xf numFmtId="164" fontId="3" fillId="4" borderId="3" xfId="0" applyNumberFormat="1" applyFont="1" applyFill="1" applyBorder="1" applyAlignment="1">
      <alignment horizontal="center"/>
    </xf>
    <xf numFmtId="14" fontId="3" fillId="5" borderId="3" xfId="0" applyNumberFormat="1" applyFont="1" applyFill="1" applyBorder="1" applyAlignment="1">
      <alignment horizontal="center"/>
    </xf>
    <xf numFmtId="0" fontId="15" fillId="0" borderId="0" xfId="0" applyFont="1"/>
    <xf numFmtId="0" fontId="15" fillId="0" borderId="0" xfId="0" applyFont="1" applyAlignment="1">
      <alignment horizontal="center"/>
    </xf>
    <xf numFmtId="167" fontId="3" fillId="0" borderId="3" xfId="0" applyNumberFormat="1" applyFont="1" applyBorder="1" applyAlignment="1">
      <alignment horizontal="center"/>
    </xf>
    <xf numFmtId="168" fontId="3" fillId="0" borderId="3" xfId="0" applyNumberFormat="1"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xf numFmtId="0" fontId="2" fillId="0" borderId="9" xfId="0" applyFont="1" applyFill="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168" fontId="3" fillId="0" borderId="11" xfId="0" applyNumberFormat="1" applyFont="1" applyBorder="1" applyAlignment="1">
      <alignment horizontal="center"/>
    </xf>
    <xf numFmtId="14" fontId="3" fillId="0" borderId="11" xfId="0" applyNumberFormat="1" applyFont="1" applyBorder="1" applyAlignment="1">
      <alignment horizontal="center"/>
    </xf>
    <xf numFmtId="0" fontId="3" fillId="0" borderId="12" xfId="0" applyFont="1" applyBorder="1" applyAlignment="1">
      <alignment horizontal="center"/>
    </xf>
    <xf numFmtId="0" fontId="3" fillId="0" borderId="16" xfId="0" applyFont="1" applyBorder="1" applyAlignment="1">
      <alignment horizontal="center"/>
    </xf>
    <xf numFmtId="0" fontId="3" fillId="0" borderId="17" xfId="0" applyFont="1" applyBorder="1" applyAlignment="1">
      <alignment horizontal="center"/>
    </xf>
    <xf numFmtId="0" fontId="2" fillId="0" borderId="13" xfId="0" applyFon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3" fillId="0" borderId="18" xfId="0" applyFont="1" applyBorder="1" applyAlignment="1">
      <alignment horizontal="center"/>
    </xf>
    <xf numFmtId="0" fontId="3" fillId="0" borderId="19" xfId="0" applyFont="1" applyBorder="1" applyAlignment="1">
      <alignment horizontal="center"/>
    </xf>
    <xf numFmtId="168" fontId="3" fillId="0" borderId="19" xfId="0" applyNumberFormat="1" applyFont="1" applyBorder="1" applyAlignment="1">
      <alignment horizontal="center"/>
    </xf>
    <xf numFmtId="14" fontId="3" fillId="0" borderId="19" xfId="0" applyNumberFormat="1" applyFont="1" applyBorder="1" applyAlignment="1">
      <alignment horizontal="center"/>
    </xf>
    <xf numFmtId="0" fontId="3" fillId="0" borderId="20" xfId="0" applyFont="1" applyBorder="1" applyAlignment="1">
      <alignment horizontal="center"/>
    </xf>
    <xf numFmtId="0" fontId="2" fillId="5" borderId="14" xfId="0" applyFont="1" applyFill="1" applyBorder="1" applyAlignment="1">
      <alignment horizontal="center"/>
    </xf>
    <xf numFmtId="168" fontId="3" fillId="5" borderId="3" xfId="0" applyNumberFormat="1" applyFont="1" applyFill="1" applyBorder="1" applyAlignment="1">
      <alignment horizontal="center"/>
    </xf>
    <xf numFmtId="168" fontId="3" fillId="0" borderId="3" xfId="0" applyNumberFormat="1" applyFont="1" applyFill="1" applyBorder="1" applyAlignment="1">
      <alignment horizontal="center"/>
    </xf>
    <xf numFmtId="0" fontId="16" fillId="0" borderId="0" xfId="0" applyFont="1"/>
    <xf numFmtId="0" fontId="17" fillId="0" borderId="0" xfId="0" applyFont="1"/>
    <xf numFmtId="0" fontId="0" fillId="0" borderId="0" xfId="0" applyAlignment="1">
      <alignment horizontal="center"/>
    </xf>
    <xf numFmtId="0" fontId="17" fillId="0" borderId="0" xfId="0" applyFont="1" applyAlignment="1">
      <alignment horizontal="left"/>
    </xf>
    <xf numFmtId="0" fontId="2" fillId="0" borderId="23" xfId="0" applyFont="1" applyBorder="1" applyAlignment="1">
      <alignment horizontal="left"/>
    </xf>
    <xf numFmtId="0" fontId="0" fillId="0" borderId="21" xfId="0" applyBorder="1" applyAlignment="1">
      <alignment horizontal="center"/>
    </xf>
    <xf numFmtId="0" fontId="2" fillId="0" borderId="25" xfId="0" applyFont="1" applyBorder="1" applyAlignment="1">
      <alignment horizontal="left"/>
    </xf>
    <xf numFmtId="0" fontId="0" fillId="0" borderId="1" xfId="0" applyBorder="1" applyAlignment="1">
      <alignment horizontal="center"/>
    </xf>
    <xf numFmtId="0" fontId="2" fillId="0" borderId="24" xfId="0" applyFont="1" applyBorder="1" applyAlignment="1">
      <alignment horizontal="center"/>
    </xf>
    <xf numFmtId="0" fontId="2" fillId="0" borderId="26" xfId="0" applyFont="1" applyBorder="1" applyAlignment="1">
      <alignment horizontal="center"/>
    </xf>
    <xf numFmtId="0" fontId="8" fillId="0" borderId="2" xfId="0" applyFont="1" applyFill="1" applyBorder="1" applyAlignment="1">
      <alignment horizontal="center"/>
    </xf>
    <xf numFmtId="0" fontId="8" fillId="4" borderId="2" xfId="0" applyFont="1" applyFill="1" applyBorder="1" applyAlignment="1">
      <alignment horizontal="center"/>
    </xf>
    <xf numFmtId="0" fontId="20" fillId="0" borderId="0" xfId="0" applyFont="1"/>
    <xf numFmtId="0" fontId="20" fillId="4" borderId="0" xfId="0" applyFont="1" applyFill="1"/>
    <xf numFmtId="14" fontId="20" fillId="0" borderId="0" xfId="0" applyNumberFormat="1" applyFont="1"/>
    <xf numFmtId="2" fontId="20" fillId="0" borderId="0" xfId="0" applyNumberFormat="1" applyFont="1"/>
    <xf numFmtId="168" fontId="20" fillId="0" borderId="0" xfId="0" applyNumberFormat="1" applyFont="1"/>
    <xf numFmtId="0" fontId="2" fillId="0" borderId="22"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168" fontId="0" fillId="0" borderId="0" xfId="0" applyNumberFormat="1" applyAlignment="1">
      <alignment horizontal="left"/>
    </xf>
    <xf numFmtId="0" fontId="0" fillId="0" borderId="0" xfId="0" applyAlignment="1">
      <alignment horizontal="left" indent="1"/>
    </xf>
    <xf numFmtId="0" fontId="0" fillId="0" borderId="0" xfId="0" applyAlignment="1">
      <alignment horizontal="left" indent="2"/>
    </xf>
    <xf numFmtId="0" fontId="18" fillId="2" borderId="27" xfId="0" applyFont="1" applyFill="1" applyBorder="1" applyAlignment="1">
      <alignment horizontal="center" vertical="center" wrapText="1"/>
    </xf>
    <xf numFmtId="0" fontId="18" fillId="2" borderId="28" xfId="0" applyFont="1" applyFill="1" applyBorder="1" applyAlignment="1">
      <alignment horizontal="center" vertical="center" wrapText="1"/>
    </xf>
    <xf numFmtId="0" fontId="18" fillId="2" borderId="29" xfId="0" applyFont="1" applyFill="1" applyBorder="1" applyAlignment="1">
      <alignment horizontal="center" vertical="center" wrapText="1"/>
    </xf>
    <xf numFmtId="0" fontId="6" fillId="2" borderId="0" xfId="0" applyFont="1" applyFill="1" applyAlignment="1">
      <alignment horizontal="center" vertical="center" wrapText="1"/>
    </xf>
    <xf numFmtId="0" fontId="4" fillId="2" borderId="0" xfId="0" applyFont="1" applyFill="1" applyAlignment="1">
      <alignment horizontal="center" vertical="center" wrapText="1"/>
    </xf>
    <xf numFmtId="0" fontId="4" fillId="2" borderId="23" xfId="0" applyFont="1" applyFill="1" applyBorder="1" applyAlignment="1">
      <alignment horizontal="left" vertical="center" wrapText="1"/>
    </xf>
    <xf numFmtId="0" fontId="4" fillId="2" borderId="21"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2" borderId="30"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31"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2" borderId="26" xfId="0" applyFont="1" applyFill="1" applyBorder="1" applyAlignment="1">
      <alignment horizontal="left" vertical="center" wrapText="1"/>
    </xf>
  </cellXfs>
  <cellStyles count="2">
    <cellStyle name="Normal" xfId="0" builtinId="0"/>
    <cellStyle name="Percent" xfId="1" builtinId="5"/>
  </cellStyles>
  <dxfs count="18">
    <dxf>
      <font>
        <b val="0"/>
        <i val="0"/>
        <strike val="0"/>
        <condense val="0"/>
        <extend val="0"/>
        <outline val="0"/>
        <shadow val="0"/>
        <u val="none"/>
        <vertAlign val="baseline"/>
        <sz val="12"/>
        <color theme="1"/>
        <name val="Calibri"/>
        <family val="2"/>
        <scheme val="minor"/>
      </font>
      <numFmt numFmtId="168" formatCode="0.000"/>
      <alignment horizontal="center" vertical="bottom" textRotation="0" wrapText="0" indent="0" justifyLastLine="0" shrinkToFit="0" readingOrder="0"/>
      <border diagonalUp="0" diagonalDown="0">
        <left style="medium">
          <color theme="0" tint="-0.14996795556505021"/>
        </left>
        <right style="medium">
          <color theme="0" tint="-0.14996795556505021"/>
        </right>
        <top style="medium">
          <color theme="0" tint="-0.14996795556505021"/>
        </top>
        <bottom style="medium">
          <color theme="0" tint="-0.14996795556505021"/>
        </bottom>
        <vertical/>
        <horizontal/>
      </border>
    </dxf>
    <dxf>
      <font>
        <b val="0"/>
        <i val="0"/>
        <strike val="0"/>
        <condense val="0"/>
        <extend val="0"/>
        <outline val="0"/>
        <shadow val="0"/>
        <u val="none"/>
        <vertAlign val="baseline"/>
        <sz val="12"/>
        <color theme="1"/>
        <name val="Calibri"/>
        <family val="2"/>
        <scheme val="minor"/>
      </font>
      <numFmt numFmtId="168" formatCode="0.000"/>
      <alignment horizontal="center" vertical="bottom" textRotation="0" wrapText="0" indent="0" justifyLastLine="0" shrinkToFit="0" readingOrder="0"/>
      <border diagonalUp="0" diagonalDown="0">
        <left style="medium">
          <color theme="0" tint="-0.14996795556505021"/>
        </left>
        <right style="medium">
          <color theme="0" tint="-0.14996795556505021"/>
        </right>
        <top style="medium">
          <color theme="0" tint="-0.14996795556505021"/>
        </top>
        <bottom style="medium">
          <color theme="0" tint="-0.14996795556505021"/>
        </bottom>
        <vertical/>
        <horizontal/>
      </border>
    </dxf>
    <dxf>
      <font>
        <b val="0"/>
        <i val="0"/>
        <strike val="0"/>
        <condense val="0"/>
        <extend val="0"/>
        <outline val="0"/>
        <shadow val="0"/>
        <u val="none"/>
        <vertAlign val="baseline"/>
        <sz val="12"/>
        <color theme="1"/>
        <name val="Calibri"/>
        <family val="2"/>
        <scheme val="minor"/>
      </font>
      <numFmt numFmtId="168" formatCode="0.000"/>
      <alignment horizontal="center" vertical="bottom" textRotation="0" wrapText="0" indent="0" justifyLastLine="0" shrinkToFit="0" readingOrder="0"/>
      <border diagonalUp="0" diagonalDown="0">
        <left style="medium">
          <color theme="0" tint="-0.14996795556505021"/>
        </left>
        <right style="medium">
          <color theme="0" tint="-0.14996795556505021"/>
        </right>
        <top style="medium">
          <color theme="0" tint="-0.14996795556505021"/>
        </top>
        <bottom style="medium">
          <color theme="0" tint="-0.14996795556505021"/>
        </bottom>
        <vertical/>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medium">
          <color theme="0" tint="-0.14996795556505021"/>
        </left>
        <right/>
        <top style="medium">
          <color theme="0" tint="-0.14996795556505021"/>
        </top>
        <bottom style="medium">
          <color theme="0" tint="-0.14996795556505021"/>
        </bottom>
        <vertical/>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medium">
          <color theme="0" tint="-0.14996795556505021"/>
        </left>
        <right style="medium">
          <color theme="0" tint="-0.14996795556505021"/>
        </right>
        <top style="medium">
          <color theme="0" tint="-0.14996795556505021"/>
        </top>
        <bottom style="medium">
          <color theme="0" tint="-0.14996795556505021"/>
        </bottom>
        <vertical/>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medium">
          <color theme="0" tint="-0.14996795556505021"/>
        </left>
        <right style="medium">
          <color theme="0" tint="-0.14996795556505021"/>
        </right>
        <top style="medium">
          <color theme="0" tint="-0.14996795556505021"/>
        </top>
        <bottom style="medium">
          <color theme="0" tint="-0.14996795556505021"/>
        </bottom>
        <vertical/>
        <horizontal/>
      </border>
    </dxf>
    <dxf>
      <font>
        <b val="0"/>
        <i val="0"/>
        <strike val="0"/>
        <condense val="0"/>
        <extend val="0"/>
        <outline val="0"/>
        <shadow val="0"/>
        <u val="none"/>
        <vertAlign val="baseline"/>
        <sz val="12"/>
        <color theme="1"/>
        <name val="Calibri"/>
        <family val="2"/>
        <scheme val="minor"/>
      </font>
      <numFmt numFmtId="19" formatCode="d/m/yyyy"/>
      <alignment horizontal="center" vertical="bottom" textRotation="0" wrapText="0" indent="0" justifyLastLine="0" shrinkToFit="0" readingOrder="0"/>
      <border diagonalUp="0" diagonalDown="0">
        <left style="medium">
          <color theme="0" tint="-0.14996795556505021"/>
        </left>
        <right style="medium">
          <color theme="0" tint="-0.14996795556505021"/>
        </right>
        <top style="medium">
          <color theme="0" tint="-0.14996795556505021"/>
        </top>
        <bottom style="medium">
          <color theme="0" tint="-0.14996795556505021"/>
        </bottom>
        <vertical/>
        <horizontal/>
      </border>
    </dxf>
    <dxf>
      <font>
        <b val="0"/>
        <i val="0"/>
        <strike val="0"/>
        <condense val="0"/>
        <extend val="0"/>
        <outline val="0"/>
        <shadow val="0"/>
        <u val="none"/>
        <vertAlign val="baseline"/>
        <sz val="12"/>
        <color theme="1"/>
        <name val="Calibri"/>
        <family val="2"/>
        <scheme val="minor"/>
      </font>
      <numFmt numFmtId="168" formatCode="0.000"/>
      <alignment horizontal="center" vertical="bottom" textRotation="0" wrapText="0" indent="0" justifyLastLine="0" shrinkToFit="0" readingOrder="0"/>
      <border diagonalUp="0" diagonalDown="0">
        <left style="medium">
          <color theme="0" tint="-0.14996795556505021"/>
        </left>
        <right style="medium">
          <color theme="0" tint="-0.14996795556505021"/>
        </right>
        <top style="medium">
          <color theme="0" tint="-0.14996795556505021"/>
        </top>
        <bottom style="medium">
          <color theme="0" tint="-0.14996795556505021"/>
        </bottom>
        <vertical/>
        <horizontal/>
      </border>
    </dxf>
    <dxf>
      <font>
        <b val="0"/>
        <i val="0"/>
        <strike val="0"/>
        <condense val="0"/>
        <extend val="0"/>
        <outline val="0"/>
        <shadow val="0"/>
        <u val="none"/>
        <vertAlign val="baseline"/>
        <sz val="12"/>
        <color theme="1"/>
        <name val="Calibri"/>
        <family val="2"/>
        <scheme val="minor"/>
      </font>
      <numFmt numFmtId="168" formatCode="0.000"/>
      <alignment horizontal="center" vertical="bottom" textRotation="0" wrapText="0" indent="0" justifyLastLine="0" shrinkToFit="0" readingOrder="0"/>
      <border diagonalUp="0" diagonalDown="0">
        <left style="medium">
          <color theme="0" tint="-0.14996795556505021"/>
        </left>
        <right style="medium">
          <color theme="0" tint="-0.14996795556505021"/>
        </right>
        <top style="medium">
          <color theme="0" tint="-0.14996795556505021"/>
        </top>
        <bottom style="medium">
          <color theme="0" tint="-0.14996795556505021"/>
        </bottom>
        <vertical/>
        <horizontal/>
      </border>
    </dxf>
    <dxf>
      <font>
        <b val="0"/>
        <i val="0"/>
        <strike val="0"/>
        <condense val="0"/>
        <extend val="0"/>
        <outline val="0"/>
        <shadow val="0"/>
        <u val="none"/>
        <vertAlign val="baseline"/>
        <sz val="12"/>
        <color theme="1"/>
        <name val="Calibri"/>
        <family val="2"/>
        <scheme val="minor"/>
      </font>
      <numFmt numFmtId="168" formatCode="0.000"/>
      <alignment horizontal="center" vertical="bottom" textRotation="0" wrapText="0" indent="0" justifyLastLine="0" shrinkToFit="0" readingOrder="0"/>
      <border diagonalUp="0" diagonalDown="0">
        <left style="medium">
          <color theme="0" tint="-0.14996795556505021"/>
        </left>
        <right style="medium">
          <color theme="0" tint="-0.14996795556505021"/>
        </right>
        <top style="medium">
          <color theme="0" tint="-0.14996795556505021"/>
        </top>
        <bottom style="medium">
          <color theme="0" tint="-0.14996795556505021"/>
        </bottom>
        <vertical/>
        <horizontal/>
      </border>
    </dxf>
    <dxf>
      <font>
        <b val="0"/>
        <i val="0"/>
        <strike val="0"/>
        <condense val="0"/>
        <extend val="0"/>
        <outline val="0"/>
        <shadow val="0"/>
        <u val="none"/>
        <vertAlign val="baseline"/>
        <sz val="12"/>
        <color theme="1"/>
        <name val="Calibri"/>
        <family val="2"/>
        <scheme val="minor"/>
      </font>
      <numFmt numFmtId="168" formatCode="0.000"/>
      <alignment horizontal="center" vertical="bottom" textRotation="0" wrapText="0" indent="0" justifyLastLine="0" shrinkToFit="0" readingOrder="0"/>
      <border diagonalUp="0" diagonalDown="0">
        <left style="medium">
          <color theme="0" tint="-0.14996795556505021"/>
        </left>
        <right style="medium">
          <color theme="0" tint="-0.14996795556505021"/>
        </right>
        <top style="medium">
          <color theme="0" tint="-0.14996795556505021"/>
        </top>
        <bottom style="medium">
          <color theme="0" tint="-0.14996795556505021"/>
        </bottom>
        <vertical/>
        <horizontal/>
      </border>
    </dxf>
    <dxf>
      <font>
        <b val="0"/>
        <i val="0"/>
        <strike val="0"/>
        <condense val="0"/>
        <extend val="0"/>
        <outline val="0"/>
        <shadow val="0"/>
        <u val="none"/>
        <vertAlign val="baseline"/>
        <sz val="12"/>
        <color theme="1"/>
        <name val="Calibri"/>
        <family val="2"/>
        <scheme val="minor"/>
      </font>
      <numFmt numFmtId="168" formatCode="0.000"/>
      <alignment horizontal="center" vertical="bottom" textRotation="0" wrapText="0" indent="0" justifyLastLine="0" shrinkToFit="0" readingOrder="0"/>
      <border diagonalUp="0" diagonalDown="0">
        <left style="medium">
          <color theme="0" tint="-0.14996795556505021"/>
        </left>
        <right style="medium">
          <color theme="0" tint="-0.14996795556505021"/>
        </right>
        <top style="medium">
          <color theme="0" tint="-0.14996795556505021"/>
        </top>
        <bottom style="medium">
          <color theme="0" tint="-0.14996795556505021"/>
        </bottom>
        <vertical/>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medium">
          <color theme="0" tint="-0.14996795556505021"/>
        </left>
        <right style="medium">
          <color theme="0" tint="-0.14996795556505021"/>
        </right>
        <top style="medium">
          <color theme="0" tint="-0.14996795556505021"/>
        </top>
        <bottom style="medium">
          <color theme="0" tint="-0.14996795556505021"/>
        </bottom>
        <vertical/>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right style="medium">
          <color theme="0" tint="-0.14996795556505021"/>
        </right>
        <top style="medium">
          <color theme="0" tint="-0.14996795556505021"/>
        </top>
        <bottom style="medium">
          <color theme="0" tint="-0.14996795556505021"/>
        </bottom>
        <vertical/>
        <horizontal/>
      </border>
    </dxf>
    <dxf>
      <border outline="0">
        <top style="medium">
          <color theme="0" tint="-0.14996795556505021"/>
        </top>
      </border>
    </dxf>
    <dxf>
      <border outline="0">
        <left style="medium">
          <color theme="0" tint="-0.14996795556505021"/>
        </left>
        <right style="medium">
          <color theme="0" tint="-0.14996795556505021"/>
        </right>
        <top style="medium">
          <color indexed="64"/>
        </top>
        <bottom style="medium">
          <color theme="0" tint="-0.14996795556505021"/>
        </bottom>
      </border>
    </dxf>
    <dxf>
      <border outline="0">
        <bottom style="medium">
          <color theme="0" tint="-0.14996795556505021"/>
        </bottom>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medium">
          <color theme="0" tint="-0.14996795556505021"/>
        </left>
        <right style="medium">
          <color theme="0" tint="-0.149967955565050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438150</xdr:colOff>
      <xdr:row>78</xdr:row>
      <xdr:rowOff>0</xdr:rowOff>
    </xdr:from>
    <xdr:to>
      <xdr:col>7</xdr:col>
      <xdr:colOff>276225</xdr:colOff>
      <xdr:row>83</xdr:row>
      <xdr:rowOff>152400</xdr:rowOff>
    </xdr:to>
    <xdr:pic>
      <xdr:nvPicPr>
        <xdr:cNvPr id="2" name="Picture 1">
          <a:extLst>
            <a:ext uri="{FF2B5EF4-FFF2-40B4-BE49-F238E27FC236}">
              <a16:creationId xmlns:a16="http://schemas.microsoft.com/office/drawing/2014/main" id="{31C12A70-95F1-41A4-9A72-ABBA2A2FC7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5981700"/>
          <a:ext cx="2009775" cy="120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171450</xdr:colOff>
      <xdr:row>76</xdr:row>
      <xdr:rowOff>171450</xdr:rowOff>
    </xdr:from>
    <xdr:to>
      <xdr:col>11</xdr:col>
      <xdr:colOff>276225</xdr:colOff>
      <xdr:row>90</xdr:row>
      <xdr:rowOff>81460</xdr:rowOff>
    </xdr:to>
    <xdr:pic>
      <xdr:nvPicPr>
        <xdr:cNvPr id="3" name="Picture 2">
          <a:extLst>
            <a:ext uri="{FF2B5EF4-FFF2-40B4-BE49-F238E27FC236}">
              <a16:creationId xmlns:a16="http://schemas.microsoft.com/office/drawing/2014/main" id="{7A0D77F8-68F4-4E0E-86E0-31C63D8DCBB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10450" y="5791200"/>
          <a:ext cx="3362325" cy="27389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57151</xdr:colOff>
      <xdr:row>76</xdr:row>
      <xdr:rowOff>161926</xdr:rowOff>
    </xdr:from>
    <xdr:to>
      <xdr:col>17</xdr:col>
      <xdr:colOff>47</xdr:colOff>
      <xdr:row>90</xdr:row>
      <xdr:rowOff>95251</xdr:rowOff>
    </xdr:to>
    <xdr:pic>
      <xdr:nvPicPr>
        <xdr:cNvPr id="4" name="Picture 3">
          <a:extLst>
            <a:ext uri="{FF2B5EF4-FFF2-40B4-BE49-F238E27FC236}">
              <a16:creationId xmlns:a16="http://schemas.microsoft.com/office/drawing/2014/main" id="{60BD34F3-6031-4BC5-9765-E4E573FE121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29951" y="5781676"/>
          <a:ext cx="3390946"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bor Walbeek" refreshedDate="43509.259965740741" createdVersion="6" refreshedVersion="6" minRefreshableVersion="3" recordCount="49" xr:uid="{075AA3E0-D315-4002-A716-9D091447038F}">
  <cacheSource type="worksheet">
    <worksheetSource name="=Table1"/>
  </cacheSource>
  <cacheFields count="14">
    <cacheField name="ID" numFmtId="0">
      <sharedItems containsSemiMixedTypes="0" containsString="0" containsNumber="1" containsInteger="1" minValue="1" maxValue="49"/>
    </cacheField>
    <cacheField name="Category" numFmtId="0">
      <sharedItems count="6">
        <s v="C"/>
        <s v="D"/>
        <s v="B"/>
        <s v="E"/>
        <s v="A"/>
        <s v="F"/>
      </sharedItems>
    </cacheField>
    <cacheField name="SPC" numFmtId="168">
      <sharedItems containsSemiMixedTypes="0" containsString="0" containsNumber="1" minValue="9.4787127179725046E-3" maxValue="1"/>
    </cacheField>
    <cacheField name="Age" numFmtId="168">
      <sharedItems containsSemiMixedTypes="0" containsString="0" containsNumber="1" minValue="0.25333333333333335" maxValue="1" count="38">
        <n v="0.36666666666666664"/>
        <n v="0.94444444444444442"/>
        <n v="0.78888888888888886"/>
        <n v="0.7"/>
        <n v="0.84444444444444444"/>
        <n v="0.46666666666666667"/>
        <n v="0.67777777777777781"/>
        <n v="0.71111111111111114"/>
        <n v="1"/>
        <n v="0.78048780487804881"/>
        <n v="0.82926829268292679"/>
        <n v="0.26829268292682928"/>
        <n v="0.41463414634146339"/>
        <n v="0.68292682926829273"/>
        <n v="0.80487804878048785"/>
        <n v="0.69512195121951215"/>
        <n v="0.51219512195121952"/>
        <n v="0.95121951219512191"/>
        <n v="0.48780487804878048"/>
        <n v="0.8902439024390244"/>
        <n v="0.73170731707317072"/>
        <n v="0.87804878048780488"/>
        <n v="0.74390243902439024"/>
        <n v="0.85365853658536583"/>
        <n v="0.5"/>
        <n v="0.3048780487804878"/>
        <n v="0.93902439024390238"/>
        <n v="0.58536585365853655"/>
        <n v="0.56097560975609762"/>
        <n v="0.57317073170731703"/>
        <n v="0.84146341463414631"/>
        <n v="0.59756097560975607"/>
        <n v="0.25333333333333335"/>
        <n v="0.96"/>
        <n v="0.85333333333333339"/>
        <n v="0.50666666666666671"/>
        <n v="0.69333333333333336"/>
        <n v="0.90666666666666662"/>
      </sharedItems>
    </cacheField>
    <cacheField name="Gender" numFmtId="168">
      <sharedItems containsSemiMixedTypes="0" containsString="0" containsNumber="1" containsInteger="1" minValue="0" maxValue="1" count="2">
        <n v="0"/>
        <n v="1"/>
      </sharedItems>
    </cacheField>
    <cacheField name="Quantity" numFmtId="168">
      <sharedItems containsSemiMixedTypes="0" containsString="0" containsNumber="1" minValue="0.5" maxValue="1"/>
    </cacheField>
    <cacheField name="PPC" numFmtId="168">
      <sharedItems containsSemiMixedTypes="0" containsString="0" containsNumber="1" minValue="2.0842169039684943E-2" maxValue="1"/>
    </cacheField>
    <cacheField name="Date" numFmtId="14">
      <sharedItems containsSemiMixedTypes="0" containsNonDate="0" containsDate="1" containsString="0" minDate="2017-01-01T00:00:00" maxDate="2017-02-20T00:00:00"/>
    </cacheField>
    <cacheField name="StateAndCity" numFmtId="0">
      <sharedItems count="20">
        <s v="GH-Town"/>
        <s v="GH-City"/>
        <s v="IJ-Village"/>
        <s v="IJ-City"/>
        <s v="KL-Metropole"/>
        <s v="KL-City"/>
        <s v="KL-Village"/>
        <s v="MN-Village"/>
        <s v="MN-Metropole"/>
        <s v="MN-City"/>
        <s v="OP-Village"/>
        <s v="OP-Metropole"/>
        <s v="QR-City"/>
        <s v="QR-Village"/>
        <s v="ST-Metropole"/>
        <s v="ST-City"/>
        <s v="ST-Village"/>
        <s v="UV-City"/>
        <s v="UV-Village"/>
        <s v="UV-Metropole"/>
      </sharedItems>
    </cacheField>
    <cacheField name="PostalCode1" numFmtId="0">
      <sharedItems containsSemiMixedTypes="0" containsString="0" containsNumber="1" containsInteger="1" minValue="1234" maxValue="458586"/>
    </cacheField>
    <cacheField name="PostalCode2" numFmtId="0">
      <sharedItems/>
    </cacheField>
    <cacheField name="SPC_Group" numFmtId="168">
      <sharedItems count="3">
        <s v="B"/>
        <s v="A"/>
        <s v="C"/>
      </sharedItems>
    </cacheField>
    <cacheField name="CitySize" numFmtId="168">
      <sharedItems count="2">
        <s v="Small"/>
        <s v="Large"/>
      </sharedItems>
    </cacheField>
    <cacheField name="TotalPrice" numFmtId="168">
      <sharedItems containsSemiMixedTypes="0" containsString="0" containsNumber="1" minValue="1.3338988185398365E-2" maxValue="0.854637584570332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n v="1"/>
    <x v="0"/>
    <n v="0.27461078841441056"/>
    <x v="0"/>
    <x v="0"/>
    <n v="0.56999999999999995"/>
    <n v="0.56910027264465313"/>
    <d v="2017-01-01T00:00:00"/>
    <x v="0"/>
    <n v="1234"/>
    <s v="AAA"/>
    <x v="0"/>
    <x v="0"/>
    <n v="0.32438715540745228"/>
  </r>
  <r>
    <n v="2"/>
    <x v="1"/>
    <n v="0.47061605340783025"/>
    <x v="1"/>
    <x v="0"/>
    <n v="0.74"/>
    <n v="0.38871049177017064"/>
    <d v="2017-01-02T00:00:00"/>
    <x v="1"/>
    <n v="2345"/>
    <s v="BB"/>
    <x v="0"/>
    <x v="0"/>
    <n v="0.28764576390992624"/>
  </r>
  <r>
    <n v="3"/>
    <x v="2"/>
    <n v="0.39153640845720955"/>
    <x v="2"/>
    <x v="0"/>
    <n v="0.5"/>
    <n v="0.44174492578006663"/>
    <d v="2017-01-03T00:00:00"/>
    <x v="2"/>
    <n v="458586"/>
    <s v="USI"/>
    <x v="0"/>
    <x v="0"/>
    <n v="0.22087246289003332"/>
  </r>
  <r>
    <n v="4"/>
    <x v="2"/>
    <n v="0.1223226640848919"/>
    <x v="3"/>
    <x v="1"/>
    <n v="0.98"/>
    <n v="0.87207916792891038"/>
    <d v="2017-01-04T00:00:00"/>
    <x v="3"/>
    <n v="22283"/>
    <s v="GGF"/>
    <x v="1"/>
    <x v="0"/>
    <n v="0.85463758457033212"/>
  </r>
  <r>
    <n v="5"/>
    <x v="2"/>
    <n v="0.27725309343883803"/>
    <x v="4"/>
    <x v="1"/>
    <n v="0.61"/>
    <n v="0.98424719781884273"/>
    <d v="2017-01-05T00:00:00"/>
    <x v="4"/>
    <n v="1234"/>
    <s v="AAA"/>
    <x v="0"/>
    <x v="1"/>
    <n v="0.60039079066949408"/>
  </r>
  <r>
    <n v="6"/>
    <x v="1"/>
    <n v="0.23177872626207763"/>
    <x v="4"/>
    <x v="0"/>
    <n v="0.74"/>
    <n v="0.15960819953549429"/>
    <d v="2017-01-06T00:00:00"/>
    <x v="5"/>
    <n v="2345"/>
    <s v="BB"/>
    <x v="1"/>
    <x v="0"/>
    <n v="0.11811006765626578"/>
  </r>
  <r>
    <n v="7"/>
    <x v="3"/>
    <n v="0.13918238734903171"/>
    <x v="5"/>
    <x v="0"/>
    <n v="0.63"/>
    <n v="0.54284560234272439"/>
    <d v="2017-01-07T00:00:00"/>
    <x v="6"/>
    <n v="458586"/>
    <s v="USI"/>
    <x v="1"/>
    <x v="0"/>
    <n v="0.34199272947591636"/>
  </r>
  <r>
    <n v="8"/>
    <x v="3"/>
    <n v="5.1607562786072578E-2"/>
    <x v="6"/>
    <x v="0"/>
    <n v="0.68"/>
    <n v="0.84174492578006666"/>
    <d v="2017-01-08T00:00:00"/>
    <x v="4"/>
    <n v="22283"/>
    <s v="GGF"/>
    <x v="1"/>
    <x v="1"/>
    <n v="0.57238654953044532"/>
  </r>
  <r>
    <n v="9"/>
    <x v="2"/>
    <n v="0.28848920907329217"/>
    <x v="7"/>
    <x v="0"/>
    <n v="0.93"/>
    <n v="0.87383621124911648"/>
    <d v="2017-01-09T00:00:00"/>
    <x v="5"/>
    <n v="1234"/>
    <s v="AAA"/>
    <x v="0"/>
    <x v="0"/>
    <n v="0.81266767646167837"/>
  </r>
  <r>
    <n v="10"/>
    <x v="0"/>
    <n v="0.27453649665076729"/>
    <x v="5"/>
    <x v="0"/>
    <n v="0.9"/>
    <n v="0.34159345652832473"/>
    <d v="2017-01-10T00:00:00"/>
    <x v="6"/>
    <n v="2345"/>
    <s v="BB"/>
    <x v="0"/>
    <x v="0"/>
    <n v="0.30743411087549227"/>
  </r>
  <r>
    <n v="11"/>
    <x v="1"/>
    <n v="0.57079450634060147"/>
    <x v="8"/>
    <x v="0"/>
    <n v="0.92"/>
    <n v="0.77400787640109059"/>
    <d v="2017-01-11T00:00:00"/>
    <x v="4"/>
    <n v="458586"/>
    <s v="USI"/>
    <x v="0"/>
    <x v="1"/>
    <n v="0.71208724628900333"/>
  </r>
  <r>
    <n v="12"/>
    <x v="1"/>
    <n v="0.43377778154416974"/>
    <x v="9"/>
    <x v="1"/>
    <n v="0.73"/>
    <n v="0.85737655255983036"/>
    <d v="2017-01-12T00:00:00"/>
    <x v="5"/>
    <n v="22283"/>
    <s v="GGF"/>
    <x v="0"/>
    <x v="0"/>
    <n v="0.6258848833686762"/>
  </r>
  <r>
    <n v="13"/>
    <x v="3"/>
    <n v="9.4787127179725046E-3"/>
    <x v="10"/>
    <x v="0"/>
    <n v="0.64"/>
    <n v="2.0842169039684943E-2"/>
    <d v="2017-01-13T00:00:00"/>
    <x v="6"/>
    <n v="1234"/>
    <s v="AAA"/>
    <x v="1"/>
    <x v="0"/>
    <n v="1.3338988185398365E-2"/>
  </r>
  <r>
    <n v="14"/>
    <x v="0"/>
    <n v="0.14625338080585085"/>
    <x v="11"/>
    <x v="1"/>
    <n v="0.56000000000000005"/>
    <n v="0.99923255579117443"/>
    <d v="2017-01-14T00:00:00"/>
    <x v="5"/>
    <n v="458586"/>
    <s v="USI"/>
    <x v="1"/>
    <x v="0"/>
    <n v="0.55957023124305771"/>
  </r>
  <r>
    <n v="15"/>
    <x v="1"/>
    <n v="0.39982118660873306"/>
    <x v="12"/>
    <x v="0"/>
    <n v="0.59"/>
    <n v="0.93654448147026159"/>
    <d v="2017-01-15T00:00:00"/>
    <x v="6"/>
    <n v="22283"/>
    <s v="GGF"/>
    <x v="0"/>
    <x v="0"/>
    <n v="0.55256124406745433"/>
  </r>
  <r>
    <n v="16"/>
    <x v="2"/>
    <n v="0.27043726615502023"/>
    <x v="13"/>
    <x v="1"/>
    <n v="0.75"/>
    <n v="0.58022821367262445"/>
    <d v="2017-01-16T00:00:00"/>
    <x v="6"/>
    <n v="458586"/>
    <s v="USI"/>
    <x v="0"/>
    <x v="0"/>
    <n v="0.43517116025446834"/>
  </r>
  <r>
    <n v="17"/>
    <x v="2"/>
    <n v="0.40379438556813663"/>
    <x v="14"/>
    <x v="1"/>
    <n v="0.8"/>
    <n v="0.89461779258810459"/>
    <d v="2017-01-17T00:00:00"/>
    <x v="4"/>
    <n v="22283"/>
    <s v="GGF"/>
    <x v="0"/>
    <x v="1"/>
    <n v="0.71569423407048371"/>
  </r>
  <r>
    <n v="18"/>
    <x v="2"/>
    <n v="0.18131116972848563"/>
    <x v="8"/>
    <x v="1"/>
    <n v="0.99"/>
    <n v="0.67803695849742507"/>
    <d v="2017-01-18T00:00:00"/>
    <x v="6"/>
    <n v="1234"/>
    <s v="AAA"/>
    <x v="1"/>
    <x v="0"/>
    <n v="0.67125658891245077"/>
  </r>
  <r>
    <n v="19"/>
    <x v="1"/>
    <n v="0.25857298459474604"/>
    <x v="15"/>
    <x v="1"/>
    <n v="0.71"/>
    <n v="0.11957992527516914"/>
    <d v="2017-01-19T00:00:00"/>
    <x v="5"/>
    <n v="2345"/>
    <s v="BB"/>
    <x v="0"/>
    <x v="0"/>
    <n v="8.4901746945370088E-2"/>
  </r>
  <r>
    <n v="20"/>
    <x v="3"/>
    <n v="2.466806826654128E-2"/>
    <x v="14"/>
    <x v="1"/>
    <n v="0.82"/>
    <n v="0.94856104210845194"/>
    <d v="2017-01-20T00:00:00"/>
    <x v="4"/>
    <n v="458586"/>
    <s v="USI"/>
    <x v="1"/>
    <x v="1"/>
    <n v="0.77782005452893055"/>
  </r>
  <r>
    <n v="21"/>
    <x v="2"/>
    <n v="0.32173870263099341"/>
    <x v="16"/>
    <x v="1"/>
    <n v="0.88"/>
    <n v="0.3077653236393012"/>
    <d v="2017-01-22T00:00:00"/>
    <x v="7"/>
    <n v="1234"/>
    <s v="AAA"/>
    <x v="0"/>
    <x v="0"/>
    <n v="0.27083348480258507"/>
  </r>
  <r>
    <n v="22"/>
    <x v="0"/>
    <n v="0.59165336116006884"/>
    <x v="17"/>
    <x v="0"/>
    <n v="0.61"/>
    <n v="0.14351206705038877"/>
    <d v="2017-01-23T00:00:00"/>
    <x v="8"/>
    <n v="2345"/>
    <s v="BB"/>
    <x v="0"/>
    <x v="1"/>
    <n v="8.7542360900737151E-2"/>
  </r>
  <r>
    <n v="23"/>
    <x v="1"/>
    <n v="0.60821170195027396"/>
    <x v="18"/>
    <x v="0"/>
    <n v="0.96"/>
    <n v="0.27304857114005859"/>
    <d v="2017-01-24T00:00:00"/>
    <x v="9"/>
    <n v="458586"/>
    <s v="USI"/>
    <x v="2"/>
    <x v="0"/>
    <n v="0.26212662829445627"/>
  </r>
  <r>
    <n v="24"/>
    <x v="1"/>
    <n v="0.35725129291688157"/>
    <x v="19"/>
    <x v="0"/>
    <n v="0.65"/>
    <n v="0.79337574472382111"/>
    <d v="2017-01-25T00:00:00"/>
    <x v="7"/>
    <n v="22283"/>
    <s v="GGF"/>
    <x v="0"/>
    <x v="0"/>
    <n v="0.51569423407048376"/>
  </r>
  <r>
    <n v="25"/>
    <x v="3"/>
    <n v="0.28422519289920745"/>
    <x v="20"/>
    <x v="1"/>
    <n v="0.93"/>
    <n v="0.21060284762193274"/>
    <d v="2017-01-26T00:00:00"/>
    <x v="8"/>
    <n v="1234"/>
    <s v="AAA"/>
    <x v="0"/>
    <x v="1"/>
    <n v="0.19586064828839744"/>
  </r>
  <r>
    <n v="26"/>
    <x v="0"/>
    <n v="0.41985058900641015"/>
    <x v="21"/>
    <x v="1"/>
    <n v="0.73"/>
    <n v="0.96356659598101591"/>
    <d v="2017-01-27T00:00:00"/>
    <x v="9"/>
    <n v="2345"/>
    <s v="BB"/>
    <x v="0"/>
    <x v="0"/>
    <n v="0.70340361506614157"/>
  </r>
  <r>
    <n v="27"/>
    <x v="0"/>
    <n v="0.60943695796321828"/>
    <x v="9"/>
    <x v="1"/>
    <n v="0.82"/>
    <n v="0.39868726648490355"/>
    <d v="2017-01-28T00:00:00"/>
    <x v="7"/>
    <n v="458586"/>
    <s v="USI"/>
    <x v="2"/>
    <x v="0"/>
    <n v="0.32692355851762089"/>
  </r>
  <r>
    <n v="28"/>
    <x v="4"/>
    <n v="3.1722468351961887E-2"/>
    <x v="22"/>
    <x v="0"/>
    <n v="0.57999999999999996"/>
    <n v="0.37877410885590224"/>
    <d v="2017-01-29T00:00:00"/>
    <x v="7"/>
    <n v="22283"/>
    <s v="GGF"/>
    <x v="1"/>
    <x v="0"/>
    <n v="0.21968898313642329"/>
  </r>
  <r>
    <n v="29"/>
    <x v="4"/>
    <n v="0.44640355920965652"/>
    <x v="23"/>
    <x v="1"/>
    <n v="0.54"/>
    <n v="0.73296980712915283"/>
    <d v="2017-01-30T00:00:00"/>
    <x v="8"/>
    <n v="2345"/>
    <s v="BB"/>
    <x v="0"/>
    <x v="1"/>
    <n v="0.39580369584974257"/>
  </r>
  <r>
    <n v="30"/>
    <x v="4"/>
    <n v="0.42944207255864519"/>
    <x v="24"/>
    <x v="0"/>
    <n v="0.67"/>
    <n v="0.85440775522568924"/>
    <d v="2017-01-31T00:00:00"/>
    <x v="9"/>
    <n v="458586"/>
    <s v="USI"/>
    <x v="0"/>
    <x v="0"/>
    <n v="0.57245319600121181"/>
  </r>
  <r>
    <n v="31"/>
    <x v="5"/>
    <n v="0.43920319780130651"/>
    <x v="25"/>
    <x v="1"/>
    <n v="0.91"/>
    <n v="8.823588811471271E-2"/>
    <d v="2017-02-01T00:00:00"/>
    <x v="7"/>
    <n v="22283"/>
    <s v="GGF"/>
    <x v="0"/>
    <x v="0"/>
    <n v="8.0294658184388565E-2"/>
  </r>
  <r>
    <n v="32"/>
    <x v="1"/>
    <n v="1"/>
    <x v="9"/>
    <x v="0"/>
    <n v="0.82"/>
    <n v="0.4546703019287085"/>
    <d v="2017-02-02T00:00:00"/>
    <x v="8"/>
    <n v="1234"/>
    <s v="AAA"/>
    <x v="2"/>
    <x v="1"/>
    <n v="0.37282964758154097"/>
  </r>
  <r>
    <n v="33"/>
    <x v="0"/>
    <n v="0.18887748007303048"/>
    <x v="26"/>
    <x v="1"/>
    <n v="0.51"/>
    <n v="0.40973442391194587"/>
    <d v="2017-02-03T00:00:00"/>
    <x v="9"/>
    <n v="2345"/>
    <s v="BB"/>
    <x v="1"/>
    <x v="0"/>
    <n v="0.20896455619509238"/>
  </r>
  <r>
    <n v="34"/>
    <x v="2"/>
    <n v="0.31306962409134548"/>
    <x v="27"/>
    <x v="1"/>
    <n v="0.97"/>
    <n v="0.10186812077148338"/>
    <d v="2017-02-04T00:00:00"/>
    <x v="10"/>
    <n v="458586"/>
    <s v="USI"/>
    <x v="0"/>
    <x v="0"/>
    <n v="9.8812077148338881E-2"/>
  </r>
  <r>
    <n v="35"/>
    <x v="1"/>
    <n v="2.2353304140039911E-2"/>
    <x v="28"/>
    <x v="0"/>
    <n v="0.69"/>
    <n v="0.18761991315762899"/>
    <d v="2017-02-05T00:00:00"/>
    <x v="11"/>
    <n v="22283"/>
    <s v="GGF"/>
    <x v="1"/>
    <x v="1"/>
    <n v="0.12945774007876398"/>
  </r>
  <r>
    <n v="36"/>
    <x v="1"/>
    <n v="9.6771575093943213E-2"/>
    <x v="29"/>
    <x v="1"/>
    <n v="0.99"/>
    <n v="0.5401797435120671"/>
    <d v="2017-02-06T00:00:00"/>
    <x v="12"/>
    <n v="1234"/>
    <s v="AAA"/>
    <x v="1"/>
    <x v="0"/>
    <n v="0.5347779460769464"/>
  </r>
  <r>
    <n v="37"/>
    <x v="2"/>
    <n v="0.4420290478813938"/>
    <x v="30"/>
    <x v="1"/>
    <n v="0.99"/>
    <n v="0.33165707361405633"/>
    <d v="2017-02-07T00:00:00"/>
    <x v="13"/>
    <n v="2345"/>
    <s v="BB"/>
    <x v="0"/>
    <x v="0"/>
    <n v="0.32834050287791577"/>
  </r>
  <r>
    <n v="38"/>
    <x v="4"/>
    <n v="0.31306962409134548"/>
    <x v="17"/>
    <x v="1"/>
    <n v="0.71"/>
    <n v="0.92852670907805712"/>
    <d v="2017-02-08T00:00:00"/>
    <x v="13"/>
    <n v="1234"/>
    <s v="AAA"/>
    <x v="0"/>
    <x v="0"/>
    <n v="0.65925396344542053"/>
  </r>
  <r>
    <n v="39"/>
    <x v="4"/>
    <n v="0.47384194769840393"/>
    <x v="30"/>
    <x v="1"/>
    <n v="0.72"/>
    <n v="0.30532161971119864"/>
    <d v="2017-02-09T00:00:00"/>
    <x v="14"/>
    <n v="2345"/>
    <s v="BB"/>
    <x v="0"/>
    <x v="1"/>
    <n v="0.21983156619206301"/>
  </r>
  <r>
    <n v="40"/>
    <x v="5"/>
    <n v="0.43229111229966022"/>
    <x v="31"/>
    <x v="1"/>
    <n v="0.53"/>
    <n v="0.62379077047359388"/>
    <d v="2017-02-10T00:00:00"/>
    <x v="15"/>
    <n v="458586"/>
    <s v="USI"/>
    <x v="0"/>
    <x v="0"/>
    <n v="0.33060910835100477"/>
  </r>
  <r>
    <n v="41"/>
    <x v="1"/>
    <n v="0.23210179036360912"/>
    <x v="8"/>
    <x v="1"/>
    <n v="0.56000000000000005"/>
    <n v="5.7598707462385136E-2"/>
    <d v="2017-02-11T00:00:00"/>
    <x v="16"/>
    <n v="22283"/>
    <s v="GGF"/>
    <x v="1"/>
    <x v="0"/>
    <n v="3.2255276178935678E-2"/>
  </r>
  <r>
    <n v="42"/>
    <x v="0"/>
    <n v="0.31306962409134548"/>
    <x v="32"/>
    <x v="1"/>
    <n v="0.52"/>
    <n v="0.77903665555892154"/>
    <d v="2017-02-12T00:00:00"/>
    <x v="14"/>
    <n v="1234"/>
    <s v="AAA"/>
    <x v="0"/>
    <x v="1"/>
    <n v="0.40509906089063924"/>
  </r>
  <r>
    <n v="43"/>
    <x v="2"/>
    <n v="0.39799811232118787"/>
    <x v="33"/>
    <x v="1"/>
    <n v="0.81"/>
    <n v="0.59672826416237501"/>
    <d v="2017-02-13T00:00:00"/>
    <x v="17"/>
    <n v="2345"/>
    <s v="BB"/>
    <x v="0"/>
    <x v="0"/>
    <n v="0.48334989397152378"/>
  </r>
  <r>
    <n v="44"/>
    <x v="1"/>
    <n v="0.21222019595850852"/>
    <x v="8"/>
    <x v="1"/>
    <n v="0.5"/>
    <n v="1"/>
    <d v="2017-02-14T00:00:00"/>
    <x v="18"/>
    <n v="1234"/>
    <s v="AAA"/>
    <x v="1"/>
    <x v="0"/>
    <n v="0.5"/>
  </r>
  <r>
    <n v="45"/>
    <x v="1"/>
    <n v="0.54680397383178347"/>
    <x v="34"/>
    <x v="0"/>
    <n v="1"/>
    <n v="0.23275775017671413"/>
    <d v="2017-02-15T00:00:00"/>
    <x v="18"/>
    <n v="2345"/>
    <s v="BB"/>
    <x v="0"/>
    <x v="0"/>
    <n v="0.23275775017671413"/>
  </r>
  <r>
    <n v="46"/>
    <x v="2"/>
    <n v="0.1512868091666528"/>
    <x v="35"/>
    <x v="1"/>
    <n v="0.67"/>
    <n v="0.43726143592850653"/>
    <d v="2017-02-16T00:00:00"/>
    <x v="18"/>
    <n v="458586"/>
    <s v="USI"/>
    <x v="1"/>
    <x v="0"/>
    <n v="0.29296516207209938"/>
  </r>
  <r>
    <n v="47"/>
    <x v="4"/>
    <n v="0.30460241574352276"/>
    <x v="36"/>
    <x v="0"/>
    <n v="0.71"/>
    <n v="0.11198626678784207"/>
    <d v="2017-02-17T00:00:00"/>
    <x v="19"/>
    <n v="22283"/>
    <s v="GGF"/>
    <x v="0"/>
    <x v="1"/>
    <n v="7.9510249419367865E-2"/>
  </r>
  <r>
    <n v="48"/>
    <x v="4"/>
    <n v="0.5226520281147754"/>
    <x v="37"/>
    <x v="1"/>
    <n v="0.54"/>
    <n v="0.29934363324245178"/>
    <d v="2017-02-18T00:00:00"/>
    <x v="17"/>
    <n v="1234"/>
    <s v="AAA"/>
    <x v="0"/>
    <x v="0"/>
    <n v="0.16164556195092397"/>
  </r>
  <r>
    <n v="49"/>
    <x v="4"/>
    <n v="0.52997320584780661"/>
    <x v="8"/>
    <x v="0"/>
    <n v="0.53"/>
    <n v="0.64382510350398869"/>
    <d v="2017-02-19T00:00:00"/>
    <x v="18"/>
    <n v="2345"/>
    <s v="BB"/>
    <x v="0"/>
    <x v="0"/>
    <n v="0.341227304857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BE4450-AC52-4B5A-A16A-C876D97640E5}"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7:J22" firstHeaderRow="1" firstDataRow="2" firstDataCol="1"/>
  <pivotFields count="14">
    <pivotField showAll="0"/>
    <pivotField showAll="0"/>
    <pivotField dataField="1" numFmtId="168" showAll="0"/>
    <pivotField numFmtId="168" showAll="0"/>
    <pivotField axis="axisCol" numFmtId="168" showAll="0">
      <items count="3">
        <item x="0"/>
        <item x="1"/>
        <item t="default"/>
      </items>
    </pivotField>
    <pivotField numFmtId="168" showAll="0"/>
    <pivotField numFmtId="168" showAll="0"/>
    <pivotField numFmtId="14" showAll="0"/>
    <pivotField showAll="0"/>
    <pivotField showAll="0"/>
    <pivotField showAll="0"/>
    <pivotField axis="axisRow" showAll="0">
      <items count="4">
        <item x="1"/>
        <item x="0"/>
        <item x="2"/>
        <item t="default"/>
      </items>
    </pivotField>
    <pivotField showAll="0"/>
    <pivotField numFmtId="168" showAll="0"/>
  </pivotFields>
  <rowFields count="1">
    <field x="11"/>
  </rowFields>
  <rowItems count="4">
    <i>
      <x/>
    </i>
    <i>
      <x v="1"/>
    </i>
    <i>
      <x v="2"/>
    </i>
    <i t="grand">
      <x/>
    </i>
  </rowItems>
  <colFields count="1">
    <field x="4"/>
  </colFields>
  <colItems count="3">
    <i>
      <x/>
    </i>
    <i>
      <x v="1"/>
    </i>
    <i t="grand">
      <x/>
    </i>
  </colItems>
  <dataFields count="1">
    <dataField name="Sum of SPC" fld="2" baseField="0" baseItem="0"/>
  </dataField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18D364-1C1C-4447-8DE0-7909C9C53531}"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7:E57" firstHeaderRow="1" firstDataRow="2" firstDataCol="1"/>
  <pivotFields count="14">
    <pivotField showAll="0"/>
    <pivotField showAll="0"/>
    <pivotField dataField="1" numFmtId="168" showAll="0"/>
    <pivotField axis="axisRow" numFmtId="168" showAll="0">
      <items count="39">
        <item x="32"/>
        <item x="11"/>
        <item x="25"/>
        <item x="0"/>
        <item x="12"/>
        <item x="5"/>
        <item x="18"/>
        <item x="24"/>
        <item x="35"/>
        <item x="16"/>
        <item x="28"/>
        <item x="29"/>
        <item x="27"/>
        <item x="31"/>
        <item x="6"/>
        <item x="13"/>
        <item x="36"/>
        <item x="15"/>
        <item x="3"/>
        <item x="7"/>
        <item x="20"/>
        <item x="22"/>
        <item x="9"/>
        <item x="2"/>
        <item x="14"/>
        <item x="10"/>
        <item x="30"/>
        <item x="4"/>
        <item x="34"/>
        <item x="23"/>
        <item x="21"/>
        <item x="19"/>
        <item x="37"/>
        <item x="26"/>
        <item x="1"/>
        <item x="17"/>
        <item x="33"/>
        <item x="8"/>
        <item t="default"/>
      </items>
    </pivotField>
    <pivotField axis="axisCol" numFmtId="168" showAll="0">
      <items count="3">
        <item x="0"/>
        <item x="1"/>
        <item t="default"/>
      </items>
    </pivotField>
    <pivotField numFmtId="168" showAll="0"/>
    <pivotField numFmtId="168" showAll="0"/>
    <pivotField numFmtId="14" showAll="0"/>
    <pivotField showAll="0"/>
    <pivotField showAll="0"/>
    <pivotField showAll="0"/>
    <pivotField showAll="0"/>
    <pivotField showAll="0"/>
    <pivotField numFmtId="168" showAll="0"/>
  </pivotFields>
  <rowFields count="1">
    <field x="3"/>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4"/>
  </colFields>
  <colItems count="3">
    <i>
      <x/>
    </i>
    <i>
      <x v="1"/>
    </i>
    <i t="grand">
      <x/>
    </i>
  </colItems>
  <dataFields count="1">
    <dataField name="Sum of SPC" fld="2" baseField="0" baseItem="0"/>
  </dataField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D8B5DB-14D6-4624-8107-3652C1C7C88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C11" firstHeaderRow="1" firstDataRow="1" firstDataCol="1"/>
  <pivotFields count="14">
    <pivotField showAll="0"/>
    <pivotField axis="axisRow" showAll="0">
      <items count="7">
        <item x="4"/>
        <item x="2"/>
        <item x="0"/>
        <item x="1"/>
        <item x="3"/>
        <item x="5"/>
        <item t="default"/>
      </items>
    </pivotField>
    <pivotField numFmtId="168" showAll="0"/>
    <pivotField numFmtId="168" showAll="0"/>
    <pivotField numFmtId="168" showAll="0"/>
    <pivotField dataField="1" numFmtId="168" showAll="0"/>
    <pivotField numFmtId="168" showAll="0"/>
    <pivotField numFmtId="14" showAll="0"/>
    <pivotField showAll="0"/>
    <pivotField showAll="0"/>
    <pivotField showAll="0"/>
    <pivotField showAll="0"/>
    <pivotField showAll="0"/>
    <pivotField numFmtId="168" showAll="0"/>
  </pivotFields>
  <rowFields count="1">
    <field x="1"/>
  </rowFields>
  <rowItems count="7">
    <i>
      <x/>
    </i>
    <i>
      <x v="1"/>
    </i>
    <i>
      <x v="2"/>
    </i>
    <i>
      <x v="3"/>
    </i>
    <i>
      <x v="4"/>
    </i>
    <i>
      <x v="5"/>
    </i>
    <i t="grand">
      <x/>
    </i>
  </rowItems>
  <colItems count="1">
    <i/>
  </colItems>
  <dataFields count="1">
    <dataField name="Sum of Quantity" fld="5" baseField="0" baseItem="0"/>
  </dataField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BB4786-7997-48BB-A9CE-DBB38DFA7A08}"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4:O69" firstHeaderRow="1" firstDataRow="2" firstDataCol="1"/>
  <pivotFields count="14">
    <pivotField showAll="0"/>
    <pivotField axis="axisRow" showAll="0">
      <items count="7">
        <item x="4"/>
        <item x="2"/>
        <item x="0"/>
        <item x="1"/>
        <item x="3"/>
        <item x="5"/>
        <item t="default"/>
      </items>
    </pivotField>
    <pivotField numFmtId="168" showAll="0"/>
    <pivotField numFmtId="168" showAll="0"/>
    <pivotField axis="axisCol" numFmtId="168" showAll="0">
      <items count="3">
        <item x="0"/>
        <item x="1"/>
        <item t="default"/>
      </items>
    </pivotField>
    <pivotField numFmtId="168" showAll="0"/>
    <pivotField numFmtId="168" showAll="0"/>
    <pivotField numFmtId="14" showAll="0"/>
    <pivotField axis="axisRow" showAll="0">
      <items count="21">
        <item x="1"/>
        <item x="0"/>
        <item x="3"/>
        <item x="2"/>
        <item x="5"/>
        <item x="4"/>
        <item x="6"/>
        <item x="9"/>
        <item x="8"/>
        <item x="7"/>
        <item x="11"/>
        <item x="10"/>
        <item x="12"/>
        <item x="13"/>
        <item x="15"/>
        <item x="14"/>
        <item x="16"/>
        <item x="17"/>
        <item x="19"/>
        <item x="18"/>
        <item t="default"/>
      </items>
    </pivotField>
    <pivotField showAll="0"/>
    <pivotField showAll="0"/>
    <pivotField showAll="0"/>
    <pivotField axis="axisRow" showAll="0">
      <items count="3">
        <item x="1"/>
        <item x="0"/>
        <item t="default"/>
      </items>
    </pivotField>
    <pivotField dataField="1" numFmtId="168" showAll="0"/>
  </pivotFields>
  <rowFields count="3">
    <field x="12"/>
    <field x="8"/>
    <field x="1"/>
  </rowFields>
  <rowItems count="64">
    <i>
      <x/>
    </i>
    <i r="1">
      <x v="5"/>
    </i>
    <i r="2">
      <x v="1"/>
    </i>
    <i r="2">
      <x v="3"/>
    </i>
    <i r="2">
      <x v="4"/>
    </i>
    <i r="1">
      <x v="8"/>
    </i>
    <i r="2">
      <x/>
    </i>
    <i r="2">
      <x v="2"/>
    </i>
    <i r="2">
      <x v="3"/>
    </i>
    <i r="2">
      <x v="4"/>
    </i>
    <i r="1">
      <x v="10"/>
    </i>
    <i r="2">
      <x v="3"/>
    </i>
    <i r="1">
      <x v="15"/>
    </i>
    <i r="2">
      <x/>
    </i>
    <i r="2">
      <x v="2"/>
    </i>
    <i r="1">
      <x v="18"/>
    </i>
    <i r="2">
      <x/>
    </i>
    <i>
      <x v="1"/>
    </i>
    <i r="1">
      <x/>
    </i>
    <i r="2">
      <x v="3"/>
    </i>
    <i r="1">
      <x v="1"/>
    </i>
    <i r="2">
      <x v="2"/>
    </i>
    <i r="1">
      <x v="2"/>
    </i>
    <i r="2">
      <x v="1"/>
    </i>
    <i r="1">
      <x v="3"/>
    </i>
    <i r="2">
      <x v="1"/>
    </i>
    <i r="1">
      <x v="4"/>
    </i>
    <i r="2">
      <x v="1"/>
    </i>
    <i r="2">
      <x v="2"/>
    </i>
    <i r="2">
      <x v="3"/>
    </i>
    <i r="1">
      <x v="6"/>
    </i>
    <i r="2">
      <x v="1"/>
    </i>
    <i r="2">
      <x v="2"/>
    </i>
    <i r="2">
      <x v="3"/>
    </i>
    <i r="2">
      <x v="4"/>
    </i>
    <i r="1">
      <x v="7"/>
    </i>
    <i r="2">
      <x/>
    </i>
    <i r="2">
      <x v="2"/>
    </i>
    <i r="2">
      <x v="3"/>
    </i>
    <i r="1">
      <x v="9"/>
    </i>
    <i r="2">
      <x/>
    </i>
    <i r="2">
      <x v="1"/>
    </i>
    <i r="2">
      <x v="2"/>
    </i>
    <i r="2">
      <x v="3"/>
    </i>
    <i r="2">
      <x v="5"/>
    </i>
    <i r="1">
      <x v="11"/>
    </i>
    <i r="2">
      <x v="1"/>
    </i>
    <i r="1">
      <x v="12"/>
    </i>
    <i r="2">
      <x v="3"/>
    </i>
    <i r="1">
      <x v="13"/>
    </i>
    <i r="2">
      <x/>
    </i>
    <i r="2">
      <x v="1"/>
    </i>
    <i r="1">
      <x v="14"/>
    </i>
    <i r="2">
      <x v="5"/>
    </i>
    <i r="1">
      <x v="16"/>
    </i>
    <i r="2">
      <x v="3"/>
    </i>
    <i r="1">
      <x v="17"/>
    </i>
    <i r="2">
      <x/>
    </i>
    <i r="2">
      <x v="1"/>
    </i>
    <i r="1">
      <x v="19"/>
    </i>
    <i r="2">
      <x/>
    </i>
    <i r="2">
      <x v="1"/>
    </i>
    <i r="2">
      <x v="3"/>
    </i>
    <i t="grand">
      <x/>
    </i>
  </rowItems>
  <colFields count="1">
    <field x="4"/>
  </colFields>
  <colItems count="3">
    <i>
      <x/>
    </i>
    <i>
      <x v="1"/>
    </i>
    <i t="grand">
      <x/>
    </i>
  </colItems>
  <dataFields count="1">
    <dataField name="Sum of TotalPrice" fld="13" baseField="0" baseItem="0"/>
  </dataField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F7D9D0-A15E-4A3F-B19A-18A731CE117A}" name="Table1" displayName="Table1" ref="A1:N50" totalsRowShown="0" headerRowDxfId="17" headerRowBorderDxfId="16" tableBorderDxfId="15" totalsRowBorderDxfId="14">
  <tableColumns count="14">
    <tableColumn id="1" xr3:uid="{C7FAFA6F-E734-4C20-9312-FA4FBE6F885C}" name="ID" dataDxfId="13"/>
    <tableColumn id="2" xr3:uid="{13632D0F-477F-4AA9-B0A1-91BC439187F4}" name="Category" dataDxfId="12"/>
    <tableColumn id="3" xr3:uid="{BCAFF5E8-EE4B-4E81-977B-CBC42F961AB1}" name="SPC" dataDxfId="11"/>
    <tableColumn id="4" xr3:uid="{EEBEACF5-A0B7-4454-854F-C2A84634DECC}" name="Age" dataDxfId="10"/>
    <tableColumn id="5" xr3:uid="{9C6BFA68-957E-4B48-9ED8-D6465C85F887}" name="Gender" dataDxfId="9"/>
    <tableColumn id="6" xr3:uid="{40AA1E8E-EEFB-459E-AA5A-6BC41026E7EB}" name="Quantity" dataDxfId="8"/>
    <tableColumn id="7" xr3:uid="{82207DF3-30EE-433D-9428-047B092C5662}" name="PPC" dataDxfId="7"/>
    <tableColumn id="8" xr3:uid="{C5FF5E07-0F22-4D81-877F-4F9F81B9E967}" name="Date" dataDxfId="6"/>
    <tableColumn id="9" xr3:uid="{B0134520-8B2C-46B3-927A-613D27FC7988}" name="StateAndCity" dataDxfId="5"/>
    <tableColumn id="10" xr3:uid="{0A95EBC9-7168-4D81-82EE-7379C3ED629E}" name="PostalCode1" dataDxfId="4"/>
    <tableColumn id="11" xr3:uid="{8A3046D3-7F2D-4352-BD67-4507ADFE008D}" name="PostalCode2" dataDxfId="3"/>
    <tableColumn id="12" xr3:uid="{00ABFAAD-E9EF-446D-BBAD-3512FA927D75}" name="SPC_Group" dataDxfId="2"/>
    <tableColumn id="13" xr3:uid="{F9B8258C-917F-43FE-8FD7-B969F8CE15F0}" name="CitySize" dataDxfId="1"/>
    <tableColumn id="14" xr3:uid="{7FD91F0D-8CC0-46AC-B9F0-92A3A26D6E3A}" name="TotalPrice" dataDxfId="0">
      <calculatedColumnFormula>Table1[[#This Row],[Quantity]]*Table1[[#This Row],[PPC]]</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4.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5A374-578E-47B2-BE91-E166B28336F3}">
  <dimension ref="A1:B15"/>
  <sheetViews>
    <sheetView showGridLines="0" zoomScale="150" zoomScaleNormal="150" workbookViewId="0">
      <selection activeCell="B7" sqref="B7"/>
    </sheetView>
  </sheetViews>
  <sheetFormatPr defaultRowHeight="13.2" x14ac:dyDescent="0.25"/>
  <cols>
    <col min="1" max="1" width="14.109375" customWidth="1"/>
    <col min="2" max="2" width="61.109375" customWidth="1"/>
  </cols>
  <sheetData>
    <row r="1" spans="1:2" ht="22.8" x14ac:dyDescent="0.4">
      <c r="A1" s="25" t="s">
        <v>68</v>
      </c>
      <c r="B1" s="26"/>
    </row>
    <row r="2" spans="1:2" ht="13.8" thickBot="1" x14ac:dyDescent="0.3"/>
    <row r="3" spans="1:2" ht="16.2" thickBot="1" x14ac:dyDescent="0.35">
      <c r="A3" s="23" t="s">
        <v>0</v>
      </c>
      <c r="B3" s="24" t="s">
        <v>69</v>
      </c>
    </row>
    <row r="4" spans="1:2" ht="16.2" thickBot="1" x14ac:dyDescent="0.35">
      <c r="A4" s="23" t="s">
        <v>84</v>
      </c>
      <c r="B4" s="24" t="s">
        <v>85</v>
      </c>
    </row>
    <row r="5" spans="1:2" ht="16.2" thickBot="1" x14ac:dyDescent="0.35">
      <c r="A5" s="23" t="s">
        <v>20</v>
      </c>
      <c r="B5" s="24" t="s">
        <v>72</v>
      </c>
    </row>
    <row r="6" spans="1:2" ht="16.2" thickBot="1" x14ac:dyDescent="0.35">
      <c r="A6" s="23" t="s">
        <v>19</v>
      </c>
      <c r="B6" s="24" t="s">
        <v>70</v>
      </c>
    </row>
    <row r="7" spans="1:2" ht="16.2" thickBot="1" x14ac:dyDescent="0.35">
      <c r="A7" s="23"/>
      <c r="B7" s="24" t="s">
        <v>71</v>
      </c>
    </row>
    <row r="8" spans="1:2" ht="16.2" thickBot="1" x14ac:dyDescent="0.35">
      <c r="A8" s="23" t="s">
        <v>18</v>
      </c>
      <c r="B8" s="24" t="s">
        <v>73</v>
      </c>
    </row>
    <row r="9" spans="1:2" ht="16.2" thickBot="1" x14ac:dyDescent="0.35">
      <c r="A9" s="23" t="s">
        <v>17</v>
      </c>
      <c r="B9" s="24" t="s">
        <v>74</v>
      </c>
    </row>
    <row r="10" spans="1:2" ht="16.2" thickBot="1" x14ac:dyDescent="0.35">
      <c r="A10" s="23" t="s">
        <v>124</v>
      </c>
      <c r="B10" s="24" t="s">
        <v>125</v>
      </c>
    </row>
    <row r="11" spans="1:2" ht="16.2" thickBot="1" x14ac:dyDescent="0.35">
      <c r="A11" s="23" t="s">
        <v>22</v>
      </c>
      <c r="B11" s="24" t="s">
        <v>75</v>
      </c>
    </row>
    <row r="12" spans="1:2" ht="16.2" thickBot="1" x14ac:dyDescent="0.35">
      <c r="A12" s="23" t="s">
        <v>22</v>
      </c>
      <c r="B12" s="24" t="s">
        <v>76</v>
      </c>
    </row>
    <row r="13" spans="1:2" ht="16.2" thickBot="1" x14ac:dyDescent="0.35">
      <c r="A13" s="23" t="s">
        <v>26</v>
      </c>
      <c r="B13" s="24" t="s">
        <v>78</v>
      </c>
    </row>
    <row r="14" spans="1:2" ht="16.2" thickBot="1" x14ac:dyDescent="0.35">
      <c r="A14" s="23" t="s">
        <v>28</v>
      </c>
      <c r="B14" s="24" t="s">
        <v>77</v>
      </c>
    </row>
    <row r="15" spans="1:2" ht="16.2" thickBot="1" x14ac:dyDescent="0.35">
      <c r="A15" s="23" t="s">
        <v>42</v>
      </c>
      <c r="B15" s="24" t="s">
        <v>79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F5920-1058-4679-9E78-81B45BE611F0}">
  <dimension ref="A1:Q50"/>
  <sheetViews>
    <sheetView showGridLines="0" zoomScale="110" zoomScaleNormal="110" workbookViewId="0"/>
  </sheetViews>
  <sheetFormatPr defaultColWidth="9.109375" defaultRowHeight="15.6" x14ac:dyDescent="0.3"/>
  <cols>
    <col min="1" max="7" width="14.109375" style="8" customWidth="1"/>
    <col min="8" max="8" width="16.109375" style="8" customWidth="1"/>
    <col min="9" max="9" width="14.109375" style="8" customWidth="1"/>
    <col min="10" max="10" width="13.5546875" style="8" customWidth="1"/>
    <col min="11" max="11" width="13.109375" style="8" bestFit="1" customWidth="1"/>
    <col min="12" max="17" width="9.109375" style="8"/>
    <col min="18" max="16384" width="9.109375" style="9"/>
  </cols>
  <sheetData>
    <row r="1" spans="1:17" s="6" customFormat="1" ht="16.2" thickBot="1" x14ac:dyDescent="0.35">
      <c r="A1" s="17" t="s">
        <v>0</v>
      </c>
      <c r="B1" s="17" t="s">
        <v>85</v>
      </c>
      <c r="C1" s="17" t="s">
        <v>80</v>
      </c>
      <c r="D1" s="17" t="s">
        <v>11</v>
      </c>
      <c r="E1" s="17" t="s">
        <v>14</v>
      </c>
      <c r="F1" s="17" t="s">
        <v>15</v>
      </c>
      <c r="G1" s="17" t="s">
        <v>81</v>
      </c>
      <c r="H1" s="17" t="s">
        <v>134</v>
      </c>
      <c r="I1" s="17" t="s">
        <v>83</v>
      </c>
      <c r="J1" s="17" t="s">
        <v>92</v>
      </c>
      <c r="K1" s="17" t="s">
        <v>93</v>
      </c>
      <c r="L1" s="5"/>
      <c r="M1" s="5"/>
      <c r="N1" s="5"/>
      <c r="O1" s="5"/>
      <c r="P1" s="5"/>
      <c r="Q1" s="5"/>
    </row>
    <row r="2" spans="1:17" ht="16.2" thickBot="1" x14ac:dyDescent="0.35">
      <c r="A2" s="7">
        <v>1</v>
      </c>
      <c r="B2" s="7" t="s">
        <v>87</v>
      </c>
      <c r="C2" s="7">
        <v>0.44111289611918048</v>
      </c>
      <c r="D2" s="7">
        <v>33</v>
      </c>
      <c r="E2" s="7">
        <v>0</v>
      </c>
      <c r="F2" s="7">
        <v>57</v>
      </c>
      <c r="G2" s="7">
        <v>28179</v>
      </c>
      <c r="H2" s="31">
        <v>42736</v>
      </c>
      <c r="I2" s="7" t="s">
        <v>99</v>
      </c>
      <c r="J2" s="7">
        <v>1234</v>
      </c>
      <c r="K2" s="7" t="s">
        <v>60</v>
      </c>
    </row>
    <row r="3" spans="1:17" ht="16.2" thickBot="1" x14ac:dyDescent="0.35">
      <c r="A3" s="7">
        <v>2</v>
      </c>
      <c r="B3" s="7" t="s">
        <v>88</v>
      </c>
      <c r="C3" s="7">
        <v>0.75596014081438434</v>
      </c>
      <c r="D3" s="7">
        <v>85</v>
      </c>
      <c r="E3" s="7">
        <v>0</v>
      </c>
      <c r="F3" s="7">
        <v>74</v>
      </c>
      <c r="G3" s="7">
        <v>19247</v>
      </c>
      <c r="H3" s="31">
        <v>42737</v>
      </c>
      <c r="I3" s="7" t="s">
        <v>100</v>
      </c>
      <c r="J3" s="7">
        <v>2345</v>
      </c>
      <c r="K3" s="7" t="s">
        <v>61</v>
      </c>
    </row>
    <row r="4" spans="1:17" ht="16.2" thickBot="1" x14ac:dyDescent="0.35">
      <c r="A4" s="7">
        <v>3</v>
      </c>
      <c r="B4" s="7" t="s">
        <v>86</v>
      </c>
      <c r="C4" s="7">
        <v>0.62893289833182242</v>
      </c>
      <c r="D4" s="7">
        <v>71</v>
      </c>
      <c r="E4" s="7">
        <v>0</v>
      </c>
      <c r="F4" s="7">
        <v>50</v>
      </c>
      <c r="G4" s="7">
        <v>21873</v>
      </c>
      <c r="H4" s="31">
        <v>42738</v>
      </c>
      <c r="I4" s="7" t="s">
        <v>101</v>
      </c>
      <c r="J4" s="7">
        <v>458586</v>
      </c>
      <c r="K4" s="7" t="s">
        <v>62</v>
      </c>
    </row>
    <row r="5" spans="1:17" ht="16.2" thickBot="1" x14ac:dyDescent="0.35">
      <c r="A5" s="7">
        <v>4</v>
      </c>
      <c r="B5" s="7" t="s">
        <v>86</v>
      </c>
      <c r="C5" s="7">
        <v>0.19648938385506198</v>
      </c>
      <c r="D5" s="7">
        <v>63</v>
      </c>
      <c r="E5" s="7">
        <v>1</v>
      </c>
      <c r="F5" s="7">
        <v>98</v>
      </c>
      <c r="G5" s="7">
        <v>43181</v>
      </c>
      <c r="H5" s="31">
        <v>42739</v>
      </c>
      <c r="I5" s="7" t="s">
        <v>102</v>
      </c>
      <c r="J5" s="7">
        <v>22283</v>
      </c>
      <c r="K5" s="7" t="s">
        <v>63</v>
      </c>
    </row>
    <row r="6" spans="1:17" ht="16.2" thickBot="1" x14ac:dyDescent="0.35">
      <c r="A6" s="7">
        <v>5</v>
      </c>
      <c r="B6" s="7" t="s">
        <v>86</v>
      </c>
      <c r="C6" s="7">
        <v>0.4453572844350413</v>
      </c>
      <c r="D6" s="7">
        <v>76</v>
      </c>
      <c r="E6" s="7">
        <v>1</v>
      </c>
      <c r="F6" s="7">
        <v>61</v>
      </c>
      <c r="G6" s="7">
        <v>48735</v>
      </c>
      <c r="H6" s="31">
        <v>42740</v>
      </c>
      <c r="I6" s="7" t="s">
        <v>103</v>
      </c>
      <c r="J6" s="7">
        <v>1234</v>
      </c>
      <c r="K6" s="7" t="s">
        <v>60</v>
      </c>
    </row>
    <row r="7" spans="1:17" ht="16.2" thickBot="1" x14ac:dyDescent="0.35">
      <c r="A7" s="7">
        <v>6</v>
      </c>
      <c r="B7" s="7" t="s">
        <v>88</v>
      </c>
      <c r="C7" s="7">
        <v>0.37231088330728745</v>
      </c>
      <c r="D7" s="7">
        <v>76</v>
      </c>
      <c r="E7" s="7">
        <v>0</v>
      </c>
      <c r="F7" s="7">
        <v>74</v>
      </c>
      <c r="G7" s="7">
        <v>7903</v>
      </c>
      <c r="H7" s="31">
        <v>42741</v>
      </c>
      <c r="I7" s="7" t="s">
        <v>104</v>
      </c>
      <c r="J7" s="7">
        <v>2345</v>
      </c>
      <c r="K7" s="7" t="s">
        <v>61</v>
      </c>
    </row>
    <row r="8" spans="1:17" ht="16.2" thickBot="1" x14ac:dyDescent="0.35">
      <c r="A8" s="7">
        <v>7</v>
      </c>
      <c r="B8" s="7" t="s">
        <v>89</v>
      </c>
      <c r="C8" s="7">
        <v>0.22357150032890394</v>
      </c>
      <c r="D8" s="7">
        <v>42</v>
      </c>
      <c r="E8" s="7" t="s">
        <v>6</v>
      </c>
      <c r="F8" s="7">
        <v>63</v>
      </c>
      <c r="G8" s="7">
        <v>26879</v>
      </c>
      <c r="H8" s="31">
        <v>42742</v>
      </c>
      <c r="I8" s="7" t="s">
        <v>105</v>
      </c>
      <c r="J8" s="7">
        <v>458586</v>
      </c>
      <c r="K8" s="7" t="s">
        <v>62</v>
      </c>
    </row>
    <row r="9" spans="1:17" ht="16.2" thickBot="1" x14ac:dyDescent="0.35">
      <c r="A9" s="7">
        <v>8</v>
      </c>
      <c r="B9" s="7" t="s">
        <v>89</v>
      </c>
      <c r="C9" s="7">
        <v>8.2898278008885051E-2</v>
      </c>
      <c r="D9" s="7">
        <v>61</v>
      </c>
      <c r="E9" s="7">
        <v>0</v>
      </c>
      <c r="F9" s="7">
        <v>68</v>
      </c>
      <c r="G9" s="7">
        <v>41679</v>
      </c>
      <c r="H9" s="31">
        <v>42743</v>
      </c>
      <c r="I9" s="7" t="s">
        <v>103</v>
      </c>
      <c r="J9" s="7">
        <v>22283</v>
      </c>
      <c r="K9" s="7" t="s">
        <v>63</v>
      </c>
    </row>
    <row r="10" spans="1:17" ht="16.2" thickBot="1" x14ac:dyDescent="0.35">
      <c r="A10" s="7">
        <v>9</v>
      </c>
      <c r="B10" s="7" t="s">
        <v>86</v>
      </c>
      <c r="C10" s="7">
        <v>0.46340608556649743</v>
      </c>
      <c r="D10" s="7" t="s">
        <v>140</v>
      </c>
      <c r="E10" s="7" t="s">
        <v>6</v>
      </c>
      <c r="F10" s="7">
        <v>93</v>
      </c>
      <c r="G10" s="7">
        <v>43268</v>
      </c>
      <c r="H10" s="31">
        <v>42744</v>
      </c>
      <c r="I10" s="7" t="s">
        <v>104</v>
      </c>
      <c r="J10" s="7">
        <v>1234</v>
      </c>
      <c r="K10" s="7" t="s">
        <v>60</v>
      </c>
    </row>
    <row r="11" spans="1:17" ht="16.2" thickBot="1" x14ac:dyDescent="0.35">
      <c r="A11" s="7">
        <v>10</v>
      </c>
      <c r="B11" s="7" t="s">
        <v>87</v>
      </c>
      <c r="C11" s="7">
        <v>0.44099355974784671</v>
      </c>
      <c r="D11" s="7">
        <v>42</v>
      </c>
      <c r="E11" s="7" t="s">
        <v>6</v>
      </c>
      <c r="F11" s="7">
        <v>90</v>
      </c>
      <c r="G11" s="7">
        <v>16914</v>
      </c>
      <c r="H11" s="31">
        <v>42745</v>
      </c>
      <c r="I11" s="7" t="s">
        <v>105</v>
      </c>
      <c r="J11" s="7">
        <v>2345</v>
      </c>
      <c r="K11" s="7" t="s">
        <v>61</v>
      </c>
    </row>
    <row r="12" spans="1:17" ht="16.2" thickBot="1" x14ac:dyDescent="0.35">
      <c r="A12" s="7">
        <v>11</v>
      </c>
      <c r="B12" s="7" t="s">
        <v>88</v>
      </c>
      <c r="C12" s="7">
        <v>0.91687882779337981</v>
      </c>
      <c r="D12" s="7">
        <v>90</v>
      </c>
      <c r="E12" s="7" t="s">
        <v>6</v>
      </c>
      <c r="F12" s="7">
        <v>92</v>
      </c>
      <c r="G12" s="7">
        <v>38325</v>
      </c>
      <c r="H12" s="31">
        <v>42746</v>
      </c>
      <c r="I12" s="7" t="s">
        <v>103</v>
      </c>
      <c r="J12" s="7">
        <v>458586</v>
      </c>
      <c r="K12" s="7" t="s">
        <v>62</v>
      </c>
    </row>
    <row r="13" spans="1:17" ht="16.2" thickBot="1" x14ac:dyDescent="0.35">
      <c r="A13" s="7">
        <v>12</v>
      </c>
      <c r="B13" s="7" t="s">
        <v>88</v>
      </c>
      <c r="C13" s="7">
        <v>0.69678607528101333</v>
      </c>
      <c r="D13" s="7" t="s">
        <v>140</v>
      </c>
      <c r="E13" s="7">
        <v>1</v>
      </c>
      <c r="F13" s="7">
        <v>73</v>
      </c>
      <c r="G13" s="7">
        <v>42453</v>
      </c>
      <c r="H13" s="31">
        <v>42747</v>
      </c>
      <c r="I13" s="7" t="s">
        <v>104</v>
      </c>
      <c r="J13" s="7">
        <v>22283</v>
      </c>
      <c r="K13" s="7" t="s">
        <v>63</v>
      </c>
    </row>
    <row r="14" spans="1:17" ht="16.2" thickBot="1" x14ac:dyDescent="0.35">
      <c r="A14" s="7">
        <v>13</v>
      </c>
      <c r="B14" s="7" t="s">
        <v>89</v>
      </c>
      <c r="C14" s="7">
        <v>1.5225849074060438E-2</v>
      </c>
      <c r="D14" s="7">
        <v>68</v>
      </c>
      <c r="E14" s="7">
        <v>0</v>
      </c>
      <c r="F14" s="7">
        <v>64</v>
      </c>
      <c r="G14" s="7">
        <v>1032</v>
      </c>
      <c r="H14" s="31">
        <v>42748</v>
      </c>
      <c r="I14" s="7" t="s">
        <v>105</v>
      </c>
      <c r="J14" s="7">
        <v>1234</v>
      </c>
      <c r="K14" s="7" t="s">
        <v>60</v>
      </c>
    </row>
    <row r="15" spans="1:17" ht="16.2" thickBot="1" x14ac:dyDescent="0.35">
      <c r="A15" s="7">
        <v>14</v>
      </c>
      <c r="B15" s="7" t="s">
        <v>87</v>
      </c>
      <c r="C15" s="7">
        <v>0.23492978097106965</v>
      </c>
      <c r="D15" s="7">
        <v>22</v>
      </c>
      <c r="E15" s="7">
        <v>1</v>
      </c>
      <c r="F15" s="7">
        <v>56</v>
      </c>
      <c r="G15" s="7">
        <v>49477</v>
      </c>
      <c r="H15" s="31">
        <v>42749</v>
      </c>
      <c r="I15" s="7" t="s">
        <v>104</v>
      </c>
      <c r="J15" s="7">
        <v>458586</v>
      </c>
      <c r="K15" s="7" t="s">
        <v>62</v>
      </c>
    </row>
    <row r="16" spans="1:17" ht="16.2" thickBot="1" x14ac:dyDescent="0.35">
      <c r="A16" s="7">
        <v>15</v>
      </c>
      <c r="B16" s="7" t="s">
        <v>88</v>
      </c>
      <c r="C16" s="7">
        <v>0.64224090602235961</v>
      </c>
      <c r="D16" s="7">
        <v>34</v>
      </c>
      <c r="E16" s="7">
        <v>0</v>
      </c>
      <c r="F16" s="7">
        <v>59</v>
      </c>
      <c r="G16" s="7">
        <v>46373</v>
      </c>
      <c r="H16" s="31">
        <v>42750</v>
      </c>
      <c r="I16" s="7" t="s">
        <v>105</v>
      </c>
      <c r="J16" s="7">
        <v>22283</v>
      </c>
      <c r="K16" s="7" t="s">
        <v>63</v>
      </c>
    </row>
    <row r="17" spans="1:11" ht="16.2" thickBot="1" x14ac:dyDescent="0.35">
      <c r="A17" s="7">
        <v>16</v>
      </c>
      <c r="B17" s="7" t="s">
        <v>86</v>
      </c>
      <c r="C17" s="7">
        <v>0.43440888240767495</v>
      </c>
      <c r="D17" s="7">
        <v>56</v>
      </c>
      <c r="E17" s="7">
        <v>1</v>
      </c>
      <c r="F17" s="7">
        <v>75</v>
      </c>
      <c r="G17" s="7">
        <v>28730</v>
      </c>
      <c r="H17" s="31">
        <v>42751</v>
      </c>
      <c r="I17" s="7" t="s">
        <v>105</v>
      </c>
      <c r="J17" s="7">
        <v>458586</v>
      </c>
      <c r="K17" s="7" t="s">
        <v>62</v>
      </c>
    </row>
    <row r="18" spans="1:11" ht="16.2" thickBot="1" x14ac:dyDescent="0.35">
      <c r="A18" s="7">
        <v>17</v>
      </c>
      <c r="B18" s="7" t="s">
        <v>86</v>
      </c>
      <c r="C18" s="7">
        <v>0.64862313634171387</v>
      </c>
      <c r="D18" s="7">
        <v>66</v>
      </c>
      <c r="E18" s="7" t="s">
        <v>7</v>
      </c>
      <c r="F18" s="7">
        <v>80</v>
      </c>
      <c r="G18" s="7">
        <v>44297</v>
      </c>
      <c r="H18" s="31">
        <v>42752</v>
      </c>
      <c r="I18" s="7" t="s">
        <v>103</v>
      </c>
      <c r="J18" s="7">
        <v>22283</v>
      </c>
      <c r="K18" s="7" t="s">
        <v>63</v>
      </c>
    </row>
    <row r="19" spans="1:11" ht="16.2" thickBot="1" x14ac:dyDescent="0.35">
      <c r="A19" s="7">
        <v>18</v>
      </c>
      <c r="B19" s="7" t="s">
        <v>86</v>
      </c>
      <c r="C19" s="7">
        <v>0.29124382053407916</v>
      </c>
      <c r="D19" s="7">
        <v>82</v>
      </c>
      <c r="E19" s="7">
        <v>1</v>
      </c>
      <c r="F19" s="7">
        <v>99</v>
      </c>
      <c r="G19" s="7">
        <v>33573</v>
      </c>
      <c r="H19" s="31">
        <v>42753</v>
      </c>
      <c r="I19" s="7" t="s">
        <v>105</v>
      </c>
      <c r="J19" s="7">
        <v>1234</v>
      </c>
      <c r="K19" s="7" t="s">
        <v>60</v>
      </c>
    </row>
    <row r="20" spans="1:11" ht="16.2" thickBot="1" x14ac:dyDescent="0.35">
      <c r="A20" s="7">
        <v>19</v>
      </c>
      <c r="B20" s="7" t="s">
        <v>88</v>
      </c>
      <c r="C20" s="7">
        <v>0.41535104557015001</v>
      </c>
      <c r="D20" s="7">
        <v>57</v>
      </c>
      <c r="E20" s="7">
        <v>1</v>
      </c>
      <c r="F20" s="7">
        <v>71</v>
      </c>
      <c r="G20" s="7">
        <v>5921</v>
      </c>
      <c r="H20" s="31">
        <v>42754</v>
      </c>
      <c r="I20" s="7" t="s">
        <v>104</v>
      </c>
      <c r="J20" s="7">
        <v>2345</v>
      </c>
      <c r="K20" s="7" t="s">
        <v>61</v>
      </c>
    </row>
    <row r="21" spans="1:11" ht="16.2" thickBot="1" x14ac:dyDescent="0.35">
      <c r="A21" s="7">
        <v>20</v>
      </c>
      <c r="B21" s="7" t="s">
        <v>89</v>
      </c>
      <c r="C21" s="7">
        <v>3.962481990437583E-2</v>
      </c>
      <c r="D21" s="7">
        <v>66</v>
      </c>
      <c r="E21" s="7">
        <v>1</v>
      </c>
      <c r="F21" s="7">
        <v>82</v>
      </c>
      <c r="G21" s="7">
        <v>46968</v>
      </c>
      <c r="H21" s="31">
        <v>42755</v>
      </c>
      <c r="I21" s="7" t="s">
        <v>103</v>
      </c>
      <c r="J21" s="7">
        <v>458586</v>
      </c>
      <c r="K21" s="7" t="s">
        <v>62</v>
      </c>
    </row>
    <row r="22" spans="1:11" ht="16.2" thickBot="1" x14ac:dyDescent="0.35">
      <c r="A22" s="7">
        <v>21</v>
      </c>
      <c r="B22" s="7" t="s">
        <v>86</v>
      </c>
      <c r="C22" s="7">
        <v>0.51681542349680565</v>
      </c>
      <c r="D22" s="7">
        <v>42</v>
      </c>
      <c r="E22" s="7">
        <v>1</v>
      </c>
      <c r="F22" s="7">
        <v>88</v>
      </c>
      <c r="G22" s="7">
        <v>15239</v>
      </c>
      <c r="H22" s="31">
        <v>42757</v>
      </c>
      <c r="I22" s="7" t="s">
        <v>107</v>
      </c>
      <c r="J22" s="7">
        <v>1234</v>
      </c>
      <c r="K22" s="7" t="s">
        <v>60</v>
      </c>
    </row>
    <row r="23" spans="1:11" ht="16.2" thickBot="1" x14ac:dyDescent="0.35">
      <c r="A23" s="7">
        <v>22</v>
      </c>
      <c r="B23" s="7" t="s">
        <v>87</v>
      </c>
      <c r="C23" s="7">
        <v>0.95038483064298218</v>
      </c>
      <c r="D23" s="7">
        <v>78</v>
      </c>
      <c r="E23" s="7">
        <v>0</v>
      </c>
      <c r="F23" s="7">
        <v>61</v>
      </c>
      <c r="G23" s="7">
        <v>7106</v>
      </c>
      <c r="H23" s="31">
        <v>42758</v>
      </c>
      <c r="I23" s="7" t="s">
        <v>108</v>
      </c>
      <c r="J23" s="7">
        <v>2345</v>
      </c>
      <c r="K23" s="7" t="s">
        <v>61</v>
      </c>
    </row>
    <row r="24" spans="1:11" ht="16.2" thickBot="1" x14ac:dyDescent="0.35">
      <c r="A24" s="7">
        <v>23</v>
      </c>
      <c r="B24" s="7" t="s">
        <v>88</v>
      </c>
      <c r="C24" s="7">
        <v>0.9769828303176098</v>
      </c>
      <c r="D24" s="7">
        <v>40</v>
      </c>
      <c r="E24" s="7">
        <v>0</v>
      </c>
      <c r="F24" s="7">
        <v>96</v>
      </c>
      <c r="G24" s="7">
        <v>13520</v>
      </c>
      <c r="H24" s="31">
        <v>42759</v>
      </c>
      <c r="I24" s="7" t="s">
        <v>106</v>
      </c>
      <c r="J24" s="7">
        <v>458586</v>
      </c>
      <c r="K24" s="7" t="s">
        <v>62</v>
      </c>
    </row>
    <row r="25" spans="1:11" ht="16.2" thickBot="1" x14ac:dyDescent="0.35">
      <c r="A25" s="7">
        <v>24</v>
      </c>
      <c r="B25" s="7" t="s">
        <v>88</v>
      </c>
      <c r="C25" s="7">
        <v>5738600197421</v>
      </c>
      <c r="D25" s="7">
        <v>73</v>
      </c>
      <c r="E25" s="7">
        <v>0</v>
      </c>
      <c r="F25" s="7">
        <v>65</v>
      </c>
      <c r="G25" s="7">
        <v>39284</v>
      </c>
      <c r="H25" s="31">
        <v>42760</v>
      </c>
      <c r="I25" s="7" t="s">
        <v>107</v>
      </c>
      <c r="J25" s="7">
        <v>22283</v>
      </c>
      <c r="K25" s="7" t="s">
        <v>63</v>
      </c>
    </row>
    <row r="26" spans="1:11" ht="16.2" thickBot="1" x14ac:dyDescent="0.35">
      <c r="A26" s="7">
        <v>25</v>
      </c>
      <c r="B26" s="7" t="s">
        <v>89</v>
      </c>
      <c r="C26" s="7">
        <v>0.45655670963880779</v>
      </c>
      <c r="D26" s="7">
        <v>60</v>
      </c>
      <c r="E26" s="7" t="s">
        <v>7</v>
      </c>
      <c r="F26" s="7">
        <v>93</v>
      </c>
      <c r="G26" s="7">
        <v>10428</v>
      </c>
      <c r="H26" s="31">
        <v>42761</v>
      </c>
      <c r="I26" s="7" t="s">
        <v>108</v>
      </c>
      <c r="J26" s="7">
        <v>1234</v>
      </c>
      <c r="K26" s="7" t="s">
        <v>60</v>
      </c>
    </row>
    <row r="27" spans="1:11" ht="18.75" customHeight="1" thickBot="1" x14ac:dyDescent="0.35">
      <c r="A27" s="7">
        <v>26</v>
      </c>
      <c r="B27" s="7" t="s">
        <v>87</v>
      </c>
      <c r="C27" s="7">
        <v>0.67441454257243827</v>
      </c>
      <c r="D27" s="7">
        <v>72</v>
      </c>
      <c r="E27" s="7" t="s">
        <v>7</v>
      </c>
      <c r="F27" s="7">
        <v>73</v>
      </c>
      <c r="G27" s="7">
        <v>47711</v>
      </c>
      <c r="H27" s="31">
        <v>42762</v>
      </c>
      <c r="I27" s="7" t="s">
        <v>106</v>
      </c>
      <c r="J27" s="7">
        <v>2345</v>
      </c>
      <c r="K27" s="7" t="s">
        <v>61</v>
      </c>
    </row>
    <row r="28" spans="1:11" ht="16.2" thickBot="1" x14ac:dyDescent="0.35">
      <c r="A28" s="7">
        <v>27</v>
      </c>
      <c r="B28" s="7" t="s">
        <v>87</v>
      </c>
      <c r="C28" s="7">
        <v>978950983977843</v>
      </c>
      <c r="D28" s="7" t="s">
        <v>140</v>
      </c>
      <c r="E28" s="7" t="s">
        <v>7</v>
      </c>
      <c r="F28" s="7">
        <v>82</v>
      </c>
      <c r="G28" s="7">
        <v>19741</v>
      </c>
      <c r="H28" s="34">
        <v>42763</v>
      </c>
      <c r="I28" s="7" t="s">
        <v>107</v>
      </c>
      <c r="J28" s="7">
        <v>458586</v>
      </c>
      <c r="K28" s="7" t="s">
        <v>62</v>
      </c>
    </row>
    <row r="29" spans="1:11" ht="16.2" thickBot="1" x14ac:dyDescent="0.35">
      <c r="A29" s="7">
        <v>28</v>
      </c>
      <c r="B29" s="7" t="s">
        <v>90</v>
      </c>
      <c r="C29" s="7">
        <v>5.0956446276488099E-2</v>
      </c>
      <c r="D29" s="7">
        <v>61</v>
      </c>
      <c r="E29" s="7">
        <v>0</v>
      </c>
      <c r="F29" s="7">
        <v>58</v>
      </c>
      <c r="G29" s="7">
        <v>18755</v>
      </c>
      <c r="H29" s="31">
        <v>42764</v>
      </c>
      <c r="I29" s="7" t="s">
        <v>107</v>
      </c>
      <c r="J29" s="7">
        <v>22283</v>
      </c>
      <c r="K29" s="7" t="s">
        <v>63</v>
      </c>
    </row>
    <row r="30" spans="1:11" ht="16.2" thickBot="1" x14ac:dyDescent="0.35">
      <c r="A30" s="7">
        <v>29</v>
      </c>
      <c r="B30" s="7" t="s">
        <v>90</v>
      </c>
      <c r="C30" s="7">
        <v>0.71706711880423812</v>
      </c>
      <c r="D30" s="7">
        <v>70</v>
      </c>
      <c r="E30" s="7">
        <v>1</v>
      </c>
      <c r="F30" s="7">
        <v>54</v>
      </c>
      <c r="G30" s="7">
        <v>36293</v>
      </c>
      <c r="H30" s="31">
        <v>42765</v>
      </c>
      <c r="I30" s="7" t="s">
        <v>108</v>
      </c>
      <c r="J30" s="7">
        <v>2345</v>
      </c>
      <c r="K30" s="7" t="s">
        <v>61</v>
      </c>
    </row>
    <row r="31" spans="1:11" ht="16.2" thickBot="1" x14ac:dyDescent="0.35">
      <c r="A31" s="7">
        <v>30</v>
      </c>
      <c r="B31" s="7" t="s">
        <v>90</v>
      </c>
      <c r="C31" s="7">
        <v>0.68982153773178745</v>
      </c>
      <c r="D31" s="7">
        <v>41</v>
      </c>
      <c r="E31" s="7">
        <v>0</v>
      </c>
      <c r="F31" s="7">
        <v>67</v>
      </c>
      <c r="G31" s="7">
        <v>42306</v>
      </c>
      <c r="H31" s="31">
        <v>42766</v>
      </c>
      <c r="I31" s="7" t="s">
        <v>106</v>
      </c>
      <c r="J31" s="7">
        <v>458586</v>
      </c>
      <c r="K31" s="7" t="s">
        <v>62</v>
      </c>
    </row>
    <row r="32" spans="1:11" ht="16.2" thickBot="1" x14ac:dyDescent="0.35">
      <c r="A32" s="7">
        <v>31</v>
      </c>
      <c r="B32" s="7" t="s">
        <v>6</v>
      </c>
      <c r="C32" s="7">
        <v>0.70550103178966339</v>
      </c>
      <c r="D32" s="7">
        <v>25</v>
      </c>
      <c r="E32" s="7">
        <v>1</v>
      </c>
      <c r="F32" s="7">
        <v>91</v>
      </c>
      <c r="G32" s="7">
        <v>4369</v>
      </c>
      <c r="H32" s="31">
        <v>42767</v>
      </c>
      <c r="I32" s="7" t="s">
        <v>107</v>
      </c>
      <c r="J32" s="7">
        <v>22283</v>
      </c>
      <c r="K32" s="7" t="s">
        <v>63</v>
      </c>
    </row>
    <row r="33" spans="1:11" ht="16.2" thickBot="1" x14ac:dyDescent="0.35">
      <c r="A33" s="7">
        <v>32</v>
      </c>
      <c r="B33" s="7" t="s">
        <v>88</v>
      </c>
      <c r="C33" s="7">
        <v>1.6063203440263401</v>
      </c>
      <c r="D33" s="7" t="s">
        <v>140</v>
      </c>
      <c r="E33" s="7">
        <v>0</v>
      </c>
      <c r="F33" s="7">
        <v>82</v>
      </c>
      <c r="G33" s="7">
        <v>22513</v>
      </c>
      <c r="H33" s="33">
        <v>42768</v>
      </c>
      <c r="I33" s="7" t="s">
        <v>108</v>
      </c>
      <c r="J33" s="7">
        <v>1234</v>
      </c>
      <c r="K33" s="7" t="s">
        <v>60</v>
      </c>
    </row>
    <row r="34" spans="1:11" ht="16.2" thickBot="1" x14ac:dyDescent="0.35">
      <c r="A34" s="7">
        <v>33</v>
      </c>
      <c r="B34" s="7" t="s">
        <v>87</v>
      </c>
      <c r="C34" s="7">
        <v>0.30339773876973852</v>
      </c>
      <c r="D34" s="7">
        <v>77</v>
      </c>
      <c r="E34" s="7">
        <v>1</v>
      </c>
      <c r="F34" s="7">
        <v>51</v>
      </c>
      <c r="G34" s="7">
        <v>20288</v>
      </c>
      <c r="H34" s="31">
        <v>42769</v>
      </c>
      <c r="I34" s="7" t="s">
        <v>106</v>
      </c>
      <c r="J34" s="7">
        <v>2345</v>
      </c>
      <c r="K34" s="7" t="s">
        <v>61</v>
      </c>
    </row>
    <row r="35" spans="1:11" ht="16.2" thickBot="1" x14ac:dyDescent="0.35">
      <c r="A35" s="7">
        <v>34</v>
      </c>
      <c r="B35" s="7" t="s">
        <v>86</v>
      </c>
      <c r="C35" s="7"/>
      <c r="D35" s="7">
        <v>48</v>
      </c>
      <c r="E35" s="7">
        <v>1</v>
      </c>
      <c r="F35" s="7">
        <v>97</v>
      </c>
      <c r="G35" s="7">
        <v>5044</v>
      </c>
      <c r="H35" s="31">
        <v>42770</v>
      </c>
      <c r="I35" s="7" t="s">
        <v>109</v>
      </c>
      <c r="J35" s="7">
        <v>458586</v>
      </c>
      <c r="K35" s="7" t="s">
        <v>62</v>
      </c>
    </row>
    <row r="36" spans="1:11" ht="16.2" thickBot="1" x14ac:dyDescent="0.35">
      <c r="A36" s="7">
        <v>35</v>
      </c>
      <c r="B36" s="7" t="s">
        <v>88</v>
      </c>
      <c r="C36" s="7">
        <v>3.5906567196354322E-2</v>
      </c>
      <c r="D36" s="7">
        <v>46</v>
      </c>
      <c r="E36" s="7">
        <v>0</v>
      </c>
      <c r="F36" s="7">
        <v>69</v>
      </c>
      <c r="G36" s="7">
        <v>9290</v>
      </c>
      <c r="H36" s="31">
        <v>42771</v>
      </c>
      <c r="I36" s="7" t="s">
        <v>110</v>
      </c>
      <c r="J36" s="7">
        <v>22283</v>
      </c>
      <c r="K36" s="7" t="s">
        <v>63</v>
      </c>
    </row>
    <row r="37" spans="1:11" ht="16.2" thickBot="1" x14ac:dyDescent="0.35">
      <c r="A37" s="7">
        <v>36</v>
      </c>
      <c r="B37" s="7" t="s">
        <v>88</v>
      </c>
      <c r="C37" s="7">
        <v>0.15544614979687366</v>
      </c>
      <c r="D37" s="7">
        <v>47</v>
      </c>
      <c r="E37" s="7">
        <v>1</v>
      </c>
      <c r="F37" s="7">
        <v>99</v>
      </c>
      <c r="G37" s="7">
        <v>26747</v>
      </c>
      <c r="H37" s="31">
        <v>42772</v>
      </c>
      <c r="I37" s="7" t="s">
        <v>111</v>
      </c>
      <c r="J37" s="7">
        <v>1234</v>
      </c>
      <c r="K37" s="7" t="s">
        <v>60</v>
      </c>
    </row>
    <row r="38" spans="1:11" ht="16.2" thickBot="1" x14ac:dyDescent="0.35">
      <c r="A38" s="7">
        <v>37</v>
      </c>
      <c r="B38" s="7" t="s">
        <v>86</v>
      </c>
      <c r="C38" s="7">
        <v>0.71004025226247602</v>
      </c>
      <c r="D38" s="7">
        <v>69</v>
      </c>
      <c r="E38" s="7">
        <v>1</v>
      </c>
      <c r="F38" s="7">
        <v>99</v>
      </c>
      <c r="G38" s="7">
        <v>16422</v>
      </c>
      <c r="H38" s="31">
        <v>42773</v>
      </c>
      <c r="I38" s="7" t="s">
        <v>112</v>
      </c>
      <c r="J38" s="7">
        <v>2345</v>
      </c>
      <c r="K38" s="7" t="s">
        <v>61</v>
      </c>
    </row>
    <row r="39" spans="1:11" ht="16.2" thickBot="1" x14ac:dyDescent="0.35">
      <c r="A39" s="7">
        <v>38</v>
      </c>
      <c r="B39" s="7" t="s">
        <v>90</v>
      </c>
      <c r="C39" s="7">
        <v>0.50289010627460706</v>
      </c>
      <c r="D39" s="7">
        <v>78</v>
      </c>
      <c r="E39" s="7">
        <v>1</v>
      </c>
      <c r="F39" s="7">
        <v>71</v>
      </c>
      <c r="G39" s="7">
        <v>45976</v>
      </c>
      <c r="H39" s="31">
        <v>42774</v>
      </c>
      <c r="I39" s="7" t="s">
        <v>112</v>
      </c>
      <c r="J39" s="7">
        <v>1234</v>
      </c>
      <c r="K39" s="7" t="s">
        <v>60</v>
      </c>
    </row>
    <row r="40" spans="1:11" ht="16.2" thickBot="1" x14ac:dyDescent="0.35">
      <c r="A40" s="7">
        <v>39</v>
      </c>
      <c r="B40" s="7" t="s">
        <v>90</v>
      </c>
      <c r="C40" s="7">
        <v>0.76114196044101123</v>
      </c>
      <c r="D40" s="7">
        <v>69</v>
      </c>
      <c r="E40" s="7">
        <v>1</v>
      </c>
      <c r="F40" s="7">
        <v>72</v>
      </c>
      <c r="G40" s="7">
        <v>15118</v>
      </c>
      <c r="H40" s="31">
        <v>42775</v>
      </c>
      <c r="I40" s="7" t="s">
        <v>113</v>
      </c>
      <c r="J40" s="7">
        <v>2345</v>
      </c>
      <c r="K40" s="7" t="s">
        <v>61</v>
      </c>
    </row>
    <row r="41" spans="1:11" ht="16.2" thickBot="1" x14ac:dyDescent="0.35">
      <c r="A41" s="7">
        <v>40</v>
      </c>
      <c r="B41" s="7" t="s">
        <v>6</v>
      </c>
      <c r="C41" s="7">
        <v>0.69439800822871944</v>
      </c>
      <c r="D41" s="7">
        <v>49</v>
      </c>
      <c r="E41" s="7">
        <v>1</v>
      </c>
      <c r="F41" s="7">
        <v>53</v>
      </c>
      <c r="G41" s="7">
        <v>30887</v>
      </c>
      <c r="H41" s="31">
        <v>42776</v>
      </c>
      <c r="I41" s="7" t="s">
        <v>114</v>
      </c>
      <c r="J41" s="7">
        <v>458586</v>
      </c>
      <c r="K41" s="7" t="s">
        <v>62</v>
      </c>
    </row>
    <row r="42" spans="1:11" ht="16.2" thickBot="1" x14ac:dyDescent="0.35">
      <c r="A42" s="7">
        <v>41</v>
      </c>
      <c r="B42" s="7" t="s">
        <v>88</v>
      </c>
      <c r="C42" s="7">
        <v>0.37282982774600204</v>
      </c>
      <c r="D42" s="7">
        <v>82</v>
      </c>
      <c r="E42" s="7">
        <v>1</v>
      </c>
      <c r="F42" s="7">
        <v>56</v>
      </c>
      <c r="G42" s="7">
        <v>2852</v>
      </c>
      <c r="H42" s="31">
        <v>42777</v>
      </c>
      <c r="I42" s="7" t="s">
        <v>115</v>
      </c>
      <c r="J42" s="7">
        <v>22283</v>
      </c>
      <c r="K42" s="7" t="s">
        <v>63</v>
      </c>
    </row>
    <row r="43" spans="1:11" ht="16.2" thickBot="1" x14ac:dyDescent="0.35">
      <c r="A43" s="7">
        <v>42</v>
      </c>
      <c r="B43" s="7" t="s">
        <v>87</v>
      </c>
      <c r="C43" s="7"/>
      <c r="D43" s="7">
        <v>19</v>
      </c>
      <c r="E43" s="7">
        <v>1</v>
      </c>
      <c r="F43" s="7">
        <v>52</v>
      </c>
      <c r="G43" s="7">
        <v>38574</v>
      </c>
      <c r="H43" s="31">
        <v>42778</v>
      </c>
      <c r="I43" s="7" t="s">
        <v>113</v>
      </c>
      <c r="J43" s="7">
        <v>1234</v>
      </c>
      <c r="K43" s="7" t="s">
        <v>60</v>
      </c>
    </row>
    <row r="44" spans="1:11" ht="16.2" thickBot="1" x14ac:dyDescent="0.35">
      <c r="A44" s="7">
        <v>43</v>
      </c>
      <c r="B44" s="7" t="s">
        <v>86</v>
      </c>
      <c r="C44" s="7">
        <v>0.63931246470560443</v>
      </c>
      <c r="D44" s="7">
        <v>72</v>
      </c>
      <c r="E44" s="7">
        <v>1</v>
      </c>
      <c r="F44" s="7">
        <v>81</v>
      </c>
      <c r="G44" s="7">
        <v>29547</v>
      </c>
      <c r="H44" s="32">
        <v>42779</v>
      </c>
      <c r="I44" s="7" t="s">
        <v>116</v>
      </c>
      <c r="J44" s="7">
        <v>2345</v>
      </c>
      <c r="K44" s="7" t="s">
        <v>61</v>
      </c>
    </row>
    <row r="45" spans="1:11" ht="16.2" thickBot="1" x14ac:dyDescent="0.35">
      <c r="A45" s="7">
        <v>44</v>
      </c>
      <c r="B45" s="7" t="s">
        <v>88</v>
      </c>
      <c r="C45" s="7">
        <v>0.34089361818140873</v>
      </c>
      <c r="D45" s="7">
        <v>75</v>
      </c>
      <c r="E45" s="7">
        <v>1</v>
      </c>
      <c r="F45" s="7">
        <v>50</v>
      </c>
      <c r="G45" s="7">
        <v>49515</v>
      </c>
      <c r="H45" s="32">
        <v>42780</v>
      </c>
      <c r="I45" s="7" t="s">
        <v>117</v>
      </c>
      <c r="J45" s="7">
        <v>1234</v>
      </c>
      <c r="K45" s="7" t="s">
        <v>60</v>
      </c>
    </row>
    <row r="46" spans="1:11" ht="16.2" thickBot="1" x14ac:dyDescent="0.35">
      <c r="A46" s="7">
        <v>45</v>
      </c>
      <c r="B46" s="7" t="s">
        <v>88</v>
      </c>
      <c r="C46" s="7">
        <v>0.87834234736044026</v>
      </c>
      <c r="D46" s="7">
        <v>64</v>
      </c>
      <c r="E46" s="7">
        <v>0</v>
      </c>
      <c r="F46" s="7">
        <v>100</v>
      </c>
      <c r="G46" s="7">
        <v>11525</v>
      </c>
      <c r="H46" s="32">
        <v>42781</v>
      </c>
      <c r="I46" s="7" t="s">
        <v>117</v>
      </c>
      <c r="J46" s="7">
        <v>2345</v>
      </c>
      <c r="K46" s="7" t="s">
        <v>61</v>
      </c>
    </row>
    <row r="47" spans="1:11" ht="16.2" thickBot="1" x14ac:dyDescent="0.35">
      <c r="A47" s="7">
        <v>46</v>
      </c>
      <c r="B47" s="7" t="s">
        <v>86</v>
      </c>
      <c r="C47" s="7">
        <v>0.24301507934722499</v>
      </c>
      <c r="D47" s="7">
        <v>38</v>
      </c>
      <c r="E47" s="7">
        <v>1</v>
      </c>
      <c r="F47" s="7">
        <v>67</v>
      </c>
      <c r="G47" s="7">
        <v>21651</v>
      </c>
      <c r="H47" s="31">
        <v>42782</v>
      </c>
      <c r="I47" s="7" t="s">
        <v>117</v>
      </c>
      <c r="J47" s="7">
        <v>458586</v>
      </c>
      <c r="K47" s="7" t="s">
        <v>62</v>
      </c>
    </row>
    <row r="48" spans="1:11" ht="16.2" thickBot="1" x14ac:dyDescent="0.35">
      <c r="A48" s="7">
        <v>47</v>
      </c>
      <c r="B48" s="7" t="s">
        <v>90</v>
      </c>
      <c r="C48" s="7">
        <v>0.48928905724838978</v>
      </c>
      <c r="D48" s="7">
        <v>52</v>
      </c>
      <c r="E48" s="7">
        <v>0</v>
      </c>
      <c r="F48" s="7">
        <v>71</v>
      </c>
      <c r="G48" s="7">
        <v>5545</v>
      </c>
      <c r="H48" s="31">
        <v>42783</v>
      </c>
      <c r="I48" s="7" t="s">
        <v>118</v>
      </c>
      <c r="J48" s="7">
        <v>22283</v>
      </c>
      <c r="K48" s="7" t="s">
        <v>63</v>
      </c>
    </row>
    <row r="49" spans="1:11" ht="16.2" thickBot="1" x14ac:dyDescent="0.35">
      <c r="A49" s="7">
        <v>48</v>
      </c>
      <c r="B49" s="7" t="s">
        <v>90</v>
      </c>
      <c r="C49" s="7">
        <v>0.83954658560739037</v>
      </c>
      <c r="D49" s="7">
        <v>68</v>
      </c>
      <c r="E49" s="7">
        <v>1</v>
      </c>
      <c r="F49" s="7">
        <v>54</v>
      </c>
      <c r="G49" s="7">
        <v>14822</v>
      </c>
      <c r="H49" s="31">
        <v>42784</v>
      </c>
      <c r="I49" s="7" t="s">
        <v>116</v>
      </c>
      <c r="J49" s="7">
        <v>1234</v>
      </c>
      <c r="K49" s="7" t="s">
        <v>60</v>
      </c>
    </row>
    <row r="50" spans="1:11" ht="16.2" thickBot="1" x14ac:dyDescent="0.35">
      <c r="A50" s="7">
        <v>49</v>
      </c>
      <c r="B50" s="7" t="s">
        <v>90</v>
      </c>
      <c r="C50" s="7">
        <v>0.85130674234219106</v>
      </c>
      <c r="D50" s="7">
        <v>75</v>
      </c>
      <c r="E50" s="7">
        <v>0</v>
      </c>
      <c r="F50" s="7">
        <v>53</v>
      </c>
      <c r="G50" s="7">
        <v>31879</v>
      </c>
      <c r="H50" s="31">
        <v>42785</v>
      </c>
      <c r="I50" s="7" t="s">
        <v>117</v>
      </c>
      <c r="J50" s="7">
        <v>2345</v>
      </c>
      <c r="K50" s="7"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5B3A8-615B-497F-BD92-ECBA1018DE2D}">
  <dimension ref="A1:M167"/>
  <sheetViews>
    <sheetView showGridLines="0" topLeftCell="A154" workbookViewId="0">
      <selection activeCell="A182" sqref="A182"/>
    </sheetView>
  </sheetViews>
  <sheetFormatPr defaultColWidth="9.109375" defaultRowHeight="13.8" x14ac:dyDescent="0.3"/>
  <cols>
    <col min="1" max="1" width="20.33203125" style="1" bestFit="1" customWidth="1"/>
    <col min="2" max="2" width="13.6640625" style="1" bestFit="1" customWidth="1"/>
    <col min="3" max="3" width="41.33203125" style="1" customWidth="1"/>
    <col min="4" max="4" width="18.6640625" style="1" bestFit="1" customWidth="1"/>
    <col min="5" max="5" width="14" style="1" bestFit="1" customWidth="1"/>
    <col min="6" max="6" width="10.88671875" style="1" bestFit="1" customWidth="1"/>
    <col min="7" max="7" width="9.33203125" style="1" bestFit="1" customWidth="1"/>
    <col min="8" max="8" width="19.44140625" style="1" bestFit="1" customWidth="1"/>
    <col min="9" max="9" width="18.33203125" style="1" bestFit="1" customWidth="1"/>
    <col min="10" max="11" width="13.109375" style="1" bestFit="1" customWidth="1"/>
    <col min="12" max="12" width="12.44140625" style="1" bestFit="1" customWidth="1"/>
    <col min="13" max="15" width="13.44140625" style="1" customWidth="1"/>
    <col min="16" max="16384" width="9.109375" style="1"/>
  </cols>
  <sheetData>
    <row r="1" spans="2:12" ht="14.4" thickBot="1" x14ac:dyDescent="0.35"/>
    <row r="2" spans="2:12" ht="12.75" customHeight="1" x14ac:dyDescent="0.3">
      <c r="B2" s="109" t="s">
        <v>150</v>
      </c>
      <c r="C2" s="110"/>
      <c r="D2" s="110"/>
      <c r="E2" s="110"/>
      <c r="F2" s="110"/>
      <c r="G2" s="110"/>
      <c r="H2" s="110"/>
      <c r="I2" s="110"/>
      <c r="J2" s="110"/>
      <c r="K2" s="110"/>
      <c r="L2" s="111"/>
    </row>
    <row r="3" spans="2:12" ht="12.75" customHeight="1" x14ac:dyDescent="0.3">
      <c r="B3" s="112"/>
      <c r="C3" s="113"/>
      <c r="D3" s="113"/>
      <c r="E3" s="113"/>
      <c r="F3" s="113"/>
      <c r="G3" s="113"/>
      <c r="H3" s="113"/>
      <c r="I3" s="113"/>
      <c r="J3" s="113"/>
      <c r="K3" s="113"/>
      <c r="L3" s="114"/>
    </row>
    <row r="4" spans="2:12" ht="12.75" customHeight="1" x14ac:dyDescent="0.3">
      <c r="B4" s="112"/>
      <c r="C4" s="113"/>
      <c r="D4" s="113"/>
      <c r="E4" s="113"/>
      <c r="F4" s="113"/>
      <c r="G4" s="113"/>
      <c r="H4" s="113"/>
      <c r="I4" s="113"/>
      <c r="J4" s="113"/>
      <c r="K4" s="113"/>
      <c r="L4" s="114"/>
    </row>
    <row r="5" spans="2:12" ht="12.75" customHeight="1" x14ac:dyDescent="0.3">
      <c r="B5" s="112"/>
      <c r="C5" s="113"/>
      <c r="D5" s="113"/>
      <c r="E5" s="113"/>
      <c r="F5" s="113"/>
      <c r="G5" s="113"/>
      <c r="H5" s="113"/>
      <c r="I5" s="113"/>
      <c r="J5" s="113"/>
      <c r="K5" s="113"/>
      <c r="L5" s="114"/>
    </row>
    <row r="6" spans="2:12" ht="12.75" customHeight="1" x14ac:dyDescent="0.3">
      <c r="B6" s="112"/>
      <c r="C6" s="113"/>
      <c r="D6" s="113"/>
      <c r="E6" s="113"/>
      <c r="F6" s="113"/>
      <c r="G6" s="113"/>
      <c r="H6" s="113"/>
      <c r="I6" s="113"/>
      <c r="J6" s="113"/>
      <c r="K6" s="113"/>
      <c r="L6" s="114"/>
    </row>
    <row r="7" spans="2:12" ht="12.75" customHeight="1" x14ac:dyDescent="0.3">
      <c r="B7" s="112"/>
      <c r="C7" s="113"/>
      <c r="D7" s="113"/>
      <c r="E7" s="113"/>
      <c r="F7" s="113"/>
      <c r="G7" s="113"/>
      <c r="H7" s="113"/>
      <c r="I7" s="113"/>
      <c r="J7" s="113"/>
      <c r="K7" s="113"/>
      <c r="L7" s="114"/>
    </row>
    <row r="8" spans="2:12" ht="12.75" customHeight="1" x14ac:dyDescent="0.3">
      <c r="B8" s="112"/>
      <c r="C8" s="113"/>
      <c r="D8" s="113"/>
      <c r="E8" s="113"/>
      <c r="F8" s="113"/>
      <c r="G8" s="113"/>
      <c r="H8" s="113"/>
      <c r="I8" s="113"/>
      <c r="J8" s="113"/>
      <c r="K8" s="113"/>
      <c r="L8" s="114"/>
    </row>
    <row r="9" spans="2:12" ht="239.25" customHeight="1" thickBot="1" x14ac:dyDescent="0.35">
      <c r="B9" s="115"/>
      <c r="C9" s="116"/>
      <c r="D9" s="116"/>
      <c r="E9" s="116"/>
      <c r="F9" s="116"/>
      <c r="G9" s="116"/>
      <c r="H9" s="116"/>
      <c r="I9" s="116"/>
      <c r="J9" s="116"/>
      <c r="K9" s="116"/>
      <c r="L9" s="117"/>
    </row>
    <row r="27" spans="1:1" x14ac:dyDescent="0.3">
      <c r="A27" s="52" t="s">
        <v>186</v>
      </c>
    </row>
    <row r="32" spans="1:1" ht="18" x14ac:dyDescent="0.35">
      <c r="A32" s="18" t="s">
        <v>47</v>
      </c>
    </row>
    <row r="33" spans="1:13" ht="14.4" x14ac:dyDescent="0.3">
      <c r="A33" s="19" t="s">
        <v>151</v>
      </c>
    </row>
    <row r="34" spans="1:13" ht="14.4" thickBot="1" x14ac:dyDescent="0.35"/>
    <row r="35" spans="1:13" ht="16.2" thickBot="1" x14ac:dyDescent="0.35">
      <c r="A35" s="17" t="s">
        <v>0</v>
      </c>
      <c r="B35" s="17" t="s">
        <v>85</v>
      </c>
      <c r="C35" s="17" t="s">
        <v>80</v>
      </c>
      <c r="D35" s="17" t="s">
        <v>11</v>
      </c>
      <c r="E35" s="17" t="s">
        <v>14</v>
      </c>
      <c r="F35" s="17" t="s">
        <v>15</v>
      </c>
      <c r="G35" s="17" t="s">
        <v>81</v>
      </c>
      <c r="H35" s="17" t="s">
        <v>134</v>
      </c>
      <c r="I35" s="17" t="s">
        <v>83</v>
      </c>
      <c r="J35" s="17" t="s">
        <v>92</v>
      </c>
      <c r="K35" s="17" t="s">
        <v>93</v>
      </c>
      <c r="L35" s="5"/>
      <c r="M35" s="5"/>
    </row>
    <row r="36" spans="1:13" ht="16.2" thickBot="1" x14ac:dyDescent="0.35">
      <c r="A36" s="7">
        <v>1</v>
      </c>
      <c r="B36" s="7" t="s">
        <v>87</v>
      </c>
      <c r="C36" s="7">
        <v>0.44111289611918048</v>
      </c>
      <c r="D36" s="7">
        <v>33</v>
      </c>
      <c r="E36" s="13">
        <v>0</v>
      </c>
      <c r="F36" s="7">
        <v>57</v>
      </c>
      <c r="G36" s="7">
        <v>28179</v>
      </c>
      <c r="H36" s="31">
        <v>42736</v>
      </c>
      <c r="I36" s="7" t="s">
        <v>99</v>
      </c>
      <c r="J36" s="7">
        <v>1234</v>
      </c>
      <c r="K36" s="7" t="s">
        <v>60</v>
      </c>
      <c r="L36" s="29"/>
      <c r="M36" s="29"/>
    </row>
    <row r="37" spans="1:13" ht="16.2" thickBot="1" x14ac:dyDescent="0.35">
      <c r="A37" s="7">
        <v>2</v>
      </c>
      <c r="B37" s="7" t="s">
        <v>88</v>
      </c>
      <c r="C37" s="7">
        <v>0.75596014081438434</v>
      </c>
      <c r="D37" s="7">
        <v>85</v>
      </c>
      <c r="E37" s="13">
        <v>0</v>
      </c>
      <c r="F37" s="7">
        <v>74</v>
      </c>
      <c r="G37" s="7">
        <v>19247</v>
      </c>
      <c r="H37" s="31">
        <v>42737</v>
      </c>
      <c r="I37" s="7" t="s">
        <v>100</v>
      </c>
      <c r="J37" s="7">
        <v>2345</v>
      </c>
      <c r="K37" s="7" t="s">
        <v>61</v>
      </c>
      <c r="L37" s="29"/>
      <c r="M37" s="29"/>
    </row>
    <row r="38" spans="1:13" ht="16.2" thickBot="1" x14ac:dyDescent="0.35">
      <c r="A38" s="7">
        <v>3</v>
      </c>
      <c r="B38" s="7" t="s">
        <v>86</v>
      </c>
      <c r="C38" s="7">
        <v>0.62893289833182242</v>
      </c>
      <c r="D38" s="7">
        <v>71</v>
      </c>
      <c r="E38" s="13">
        <v>0</v>
      </c>
      <c r="F38" s="7">
        <v>50</v>
      </c>
      <c r="G38" s="7">
        <v>21873</v>
      </c>
      <c r="H38" s="31">
        <v>42738</v>
      </c>
      <c r="I38" s="7" t="s">
        <v>101</v>
      </c>
      <c r="J38" s="7">
        <v>458586</v>
      </c>
      <c r="K38" s="7" t="s">
        <v>62</v>
      </c>
      <c r="L38" s="29"/>
      <c r="M38" s="29"/>
    </row>
    <row r="39" spans="1:13" ht="16.2" thickBot="1" x14ac:dyDescent="0.35">
      <c r="A39" s="7">
        <v>4</v>
      </c>
      <c r="B39" s="7" t="s">
        <v>86</v>
      </c>
      <c r="C39" s="7">
        <v>0.19648938385506198</v>
      </c>
      <c r="D39" s="7">
        <v>63</v>
      </c>
      <c r="E39" s="13">
        <v>1</v>
      </c>
      <c r="F39" s="7">
        <v>98</v>
      </c>
      <c r="G39" s="7">
        <v>43181</v>
      </c>
      <c r="H39" s="31">
        <v>42739</v>
      </c>
      <c r="I39" s="7" t="s">
        <v>102</v>
      </c>
      <c r="J39" s="7">
        <v>22283</v>
      </c>
      <c r="K39" s="7" t="s">
        <v>63</v>
      </c>
      <c r="L39" s="29"/>
      <c r="M39" s="29"/>
    </row>
    <row r="40" spans="1:13" ht="16.2" thickBot="1" x14ac:dyDescent="0.35">
      <c r="A40" s="7">
        <v>5</v>
      </c>
      <c r="B40" s="7" t="s">
        <v>86</v>
      </c>
      <c r="C40" s="7">
        <v>0.4453572844350413</v>
      </c>
      <c r="D40" s="7">
        <v>76</v>
      </c>
      <c r="E40" s="13">
        <v>1</v>
      </c>
      <c r="F40" s="7">
        <v>61</v>
      </c>
      <c r="G40" s="7">
        <v>48735</v>
      </c>
      <c r="H40" s="31">
        <v>42740</v>
      </c>
      <c r="I40" s="7" t="s">
        <v>103</v>
      </c>
      <c r="J40" s="7">
        <v>1234</v>
      </c>
      <c r="K40" s="7" t="s">
        <v>60</v>
      </c>
      <c r="L40" s="29"/>
      <c r="M40" s="29"/>
    </row>
    <row r="41" spans="1:13" ht="16.2" thickBot="1" x14ac:dyDescent="0.35">
      <c r="A41" s="7">
        <v>6</v>
      </c>
      <c r="B41" s="7" t="s">
        <v>88</v>
      </c>
      <c r="C41" s="7">
        <v>0.37231088330728745</v>
      </c>
      <c r="D41" s="7">
        <v>76</v>
      </c>
      <c r="E41" s="13">
        <v>0</v>
      </c>
      <c r="F41" s="7">
        <v>74</v>
      </c>
      <c r="G41" s="7">
        <v>7903</v>
      </c>
      <c r="H41" s="31">
        <v>42741</v>
      </c>
      <c r="I41" s="7" t="s">
        <v>104</v>
      </c>
      <c r="J41" s="7">
        <v>2345</v>
      </c>
      <c r="K41" s="7" t="s">
        <v>61</v>
      </c>
      <c r="L41" s="29"/>
      <c r="M41" s="29"/>
    </row>
    <row r="42" spans="1:13" ht="16.2" thickBot="1" x14ac:dyDescent="0.35">
      <c r="A42" s="7">
        <v>7</v>
      </c>
      <c r="B42" s="7" t="s">
        <v>89</v>
      </c>
      <c r="C42" s="7">
        <v>0.22357150032890394</v>
      </c>
      <c r="D42" s="7">
        <v>42</v>
      </c>
      <c r="E42" s="13" t="s">
        <v>6</v>
      </c>
      <c r="F42" s="7">
        <v>63</v>
      </c>
      <c r="G42" s="7">
        <v>26879</v>
      </c>
      <c r="H42" s="31">
        <v>42742</v>
      </c>
      <c r="I42" s="7" t="s">
        <v>105</v>
      </c>
      <c r="J42" s="7">
        <v>458586</v>
      </c>
      <c r="K42" s="7" t="s">
        <v>62</v>
      </c>
      <c r="L42" s="29"/>
      <c r="M42" s="29"/>
    </row>
    <row r="43" spans="1:13" ht="16.2" thickBot="1" x14ac:dyDescent="0.35">
      <c r="A43" s="7">
        <v>8</v>
      </c>
      <c r="B43" s="7" t="s">
        <v>89</v>
      </c>
      <c r="C43" s="7">
        <v>8.2898278008885051E-2</v>
      </c>
      <c r="D43" s="7">
        <v>61</v>
      </c>
      <c r="E43" s="13">
        <v>0</v>
      </c>
      <c r="F43" s="7">
        <v>68</v>
      </c>
      <c r="G43" s="7">
        <v>41679</v>
      </c>
      <c r="H43" s="31">
        <v>42743</v>
      </c>
      <c r="I43" s="7" t="s">
        <v>103</v>
      </c>
      <c r="J43" s="7">
        <v>22283</v>
      </c>
      <c r="K43" s="7" t="s">
        <v>63</v>
      </c>
      <c r="L43" s="29"/>
      <c r="M43" s="29"/>
    </row>
    <row r="44" spans="1:13" ht="16.2" thickBot="1" x14ac:dyDescent="0.35">
      <c r="A44" s="7">
        <v>9</v>
      </c>
      <c r="B44" s="7" t="s">
        <v>86</v>
      </c>
      <c r="C44" s="7">
        <v>0.46340608556649743</v>
      </c>
      <c r="D44" s="7" t="s">
        <v>140</v>
      </c>
      <c r="E44" s="13" t="s">
        <v>6</v>
      </c>
      <c r="F44" s="7">
        <v>93</v>
      </c>
      <c r="G44" s="7">
        <v>43268</v>
      </c>
      <c r="H44" s="31">
        <v>42744</v>
      </c>
      <c r="I44" s="7" t="s">
        <v>104</v>
      </c>
      <c r="J44" s="7">
        <v>1234</v>
      </c>
      <c r="K44" s="7" t="s">
        <v>60</v>
      </c>
      <c r="L44" s="29"/>
      <c r="M44" s="29"/>
    </row>
    <row r="45" spans="1:13" ht="16.2" thickBot="1" x14ac:dyDescent="0.35">
      <c r="A45" s="7">
        <v>10</v>
      </c>
      <c r="B45" s="7" t="s">
        <v>87</v>
      </c>
      <c r="C45" s="7">
        <v>0.44099355974784671</v>
      </c>
      <c r="D45" s="7">
        <v>42</v>
      </c>
      <c r="E45" s="13" t="s">
        <v>6</v>
      </c>
      <c r="F45" s="7">
        <v>90</v>
      </c>
      <c r="G45" s="7">
        <v>16914</v>
      </c>
      <c r="H45" s="31">
        <v>42745</v>
      </c>
      <c r="I45" s="7" t="s">
        <v>105</v>
      </c>
      <c r="J45" s="7">
        <v>2345</v>
      </c>
      <c r="K45" s="7" t="s">
        <v>61</v>
      </c>
      <c r="L45" s="29"/>
      <c r="M45" s="29"/>
    </row>
    <row r="46" spans="1:13" ht="16.2" thickBot="1" x14ac:dyDescent="0.35">
      <c r="A46" s="7">
        <v>11</v>
      </c>
      <c r="B46" s="7" t="s">
        <v>88</v>
      </c>
      <c r="C46" s="7">
        <v>0.91687882779337981</v>
      </c>
      <c r="D46" s="7">
        <v>90</v>
      </c>
      <c r="E46" s="13" t="s">
        <v>6</v>
      </c>
      <c r="F46" s="7">
        <v>92</v>
      </c>
      <c r="G46" s="7">
        <v>38325</v>
      </c>
      <c r="H46" s="31">
        <v>42746</v>
      </c>
      <c r="I46" s="7" t="s">
        <v>103</v>
      </c>
      <c r="J46" s="7">
        <v>458586</v>
      </c>
      <c r="K46" s="7" t="s">
        <v>62</v>
      </c>
      <c r="L46" s="29"/>
      <c r="M46" s="29"/>
    </row>
    <row r="47" spans="1:13" ht="16.2" thickBot="1" x14ac:dyDescent="0.35">
      <c r="A47" s="7">
        <v>12</v>
      </c>
      <c r="B47" s="7" t="s">
        <v>88</v>
      </c>
      <c r="C47" s="7">
        <v>0.69678607528101333</v>
      </c>
      <c r="D47" s="7" t="s">
        <v>140</v>
      </c>
      <c r="E47" s="13">
        <v>1</v>
      </c>
      <c r="F47" s="7">
        <v>73</v>
      </c>
      <c r="G47" s="7">
        <v>42453</v>
      </c>
      <c r="H47" s="31">
        <v>42747</v>
      </c>
      <c r="I47" s="7" t="s">
        <v>104</v>
      </c>
      <c r="J47" s="7">
        <v>22283</v>
      </c>
      <c r="K47" s="7" t="s">
        <v>63</v>
      </c>
      <c r="L47" s="29"/>
      <c r="M47" s="29"/>
    </row>
    <row r="48" spans="1:13" ht="16.2" thickBot="1" x14ac:dyDescent="0.35">
      <c r="A48" s="7">
        <v>13</v>
      </c>
      <c r="B48" s="7" t="s">
        <v>89</v>
      </c>
      <c r="C48" s="7">
        <v>1.5225849074060438E-2</v>
      </c>
      <c r="D48" s="7">
        <v>68</v>
      </c>
      <c r="E48" s="13">
        <v>0</v>
      </c>
      <c r="F48" s="7">
        <v>64</v>
      </c>
      <c r="G48" s="7">
        <v>1032</v>
      </c>
      <c r="H48" s="31">
        <v>42748</v>
      </c>
      <c r="I48" s="7" t="s">
        <v>105</v>
      </c>
      <c r="J48" s="7">
        <v>1234</v>
      </c>
      <c r="K48" s="7" t="s">
        <v>60</v>
      </c>
      <c r="L48" s="29"/>
      <c r="M48" s="29"/>
    </row>
    <row r="49" spans="1:13" ht="16.2" thickBot="1" x14ac:dyDescent="0.35">
      <c r="A49" s="7">
        <v>14</v>
      </c>
      <c r="B49" s="7" t="s">
        <v>87</v>
      </c>
      <c r="C49" s="7">
        <v>0.23492978097106965</v>
      </c>
      <c r="D49" s="7">
        <v>22</v>
      </c>
      <c r="E49" s="13">
        <v>1</v>
      </c>
      <c r="F49" s="7">
        <v>56</v>
      </c>
      <c r="G49" s="7">
        <v>49477</v>
      </c>
      <c r="H49" s="31">
        <v>42749</v>
      </c>
      <c r="I49" s="7" t="s">
        <v>104</v>
      </c>
      <c r="J49" s="7">
        <v>458586</v>
      </c>
      <c r="K49" s="7" t="s">
        <v>62</v>
      </c>
      <c r="L49" s="29"/>
      <c r="M49" s="29"/>
    </row>
    <row r="50" spans="1:13" ht="16.2" thickBot="1" x14ac:dyDescent="0.35">
      <c r="A50" s="7">
        <v>15</v>
      </c>
      <c r="B50" s="7" t="s">
        <v>88</v>
      </c>
      <c r="C50" s="7">
        <v>0.64224090602235961</v>
      </c>
      <c r="D50" s="7">
        <v>34</v>
      </c>
      <c r="E50" s="13">
        <v>0</v>
      </c>
      <c r="F50" s="7">
        <v>59</v>
      </c>
      <c r="G50" s="7">
        <v>46373</v>
      </c>
      <c r="H50" s="31">
        <v>42750</v>
      </c>
      <c r="I50" s="7" t="s">
        <v>105</v>
      </c>
      <c r="J50" s="7">
        <v>22283</v>
      </c>
      <c r="K50" s="7" t="s">
        <v>63</v>
      </c>
      <c r="L50" s="29"/>
      <c r="M50" s="29"/>
    </row>
    <row r="51" spans="1:13" ht="16.2" thickBot="1" x14ac:dyDescent="0.35">
      <c r="A51" s="7">
        <v>16</v>
      </c>
      <c r="B51" s="7" t="s">
        <v>86</v>
      </c>
      <c r="C51" s="7">
        <v>0.43440888240767495</v>
      </c>
      <c r="D51" s="7">
        <v>56</v>
      </c>
      <c r="E51" s="13">
        <v>1</v>
      </c>
      <c r="F51" s="7">
        <v>75</v>
      </c>
      <c r="G51" s="7">
        <v>28730</v>
      </c>
      <c r="H51" s="31">
        <v>42751</v>
      </c>
      <c r="I51" s="7" t="s">
        <v>105</v>
      </c>
      <c r="J51" s="7">
        <v>458586</v>
      </c>
      <c r="K51" s="7" t="s">
        <v>62</v>
      </c>
      <c r="L51" s="29"/>
      <c r="M51" s="29"/>
    </row>
    <row r="52" spans="1:13" ht="16.2" thickBot="1" x14ac:dyDescent="0.35">
      <c r="A52" s="7">
        <v>17</v>
      </c>
      <c r="B52" s="7" t="s">
        <v>86</v>
      </c>
      <c r="C52" s="7">
        <v>0.64862313634171387</v>
      </c>
      <c r="D52" s="7">
        <v>66</v>
      </c>
      <c r="E52" s="13" t="s">
        <v>7</v>
      </c>
      <c r="F52" s="7">
        <v>80</v>
      </c>
      <c r="G52" s="7">
        <v>44297</v>
      </c>
      <c r="H52" s="31">
        <v>42752</v>
      </c>
      <c r="I52" s="7" t="s">
        <v>103</v>
      </c>
      <c r="J52" s="7">
        <v>22283</v>
      </c>
      <c r="K52" s="7" t="s">
        <v>63</v>
      </c>
      <c r="L52" s="29"/>
      <c r="M52" s="29"/>
    </row>
    <row r="53" spans="1:13" ht="16.2" thickBot="1" x14ac:dyDescent="0.35">
      <c r="A53" s="7">
        <v>18</v>
      </c>
      <c r="B53" s="7" t="s">
        <v>86</v>
      </c>
      <c r="C53" s="7">
        <v>0.29124382053407916</v>
      </c>
      <c r="D53" s="7">
        <v>82</v>
      </c>
      <c r="E53" s="13">
        <v>1</v>
      </c>
      <c r="F53" s="7">
        <v>99</v>
      </c>
      <c r="G53" s="7">
        <v>33573</v>
      </c>
      <c r="H53" s="31">
        <v>42753</v>
      </c>
      <c r="I53" s="7" t="s">
        <v>105</v>
      </c>
      <c r="J53" s="7">
        <v>1234</v>
      </c>
      <c r="K53" s="7" t="s">
        <v>60</v>
      </c>
      <c r="L53" s="29"/>
      <c r="M53" s="29"/>
    </row>
    <row r="54" spans="1:13" ht="16.2" thickBot="1" x14ac:dyDescent="0.35">
      <c r="A54" s="7">
        <v>19</v>
      </c>
      <c r="B54" s="7" t="s">
        <v>88</v>
      </c>
      <c r="C54" s="7">
        <v>0.41535104557015001</v>
      </c>
      <c r="D54" s="7">
        <v>57</v>
      </c>
      <c r="E54" s="13">
        <v>1</v>
      </c>
      <c r="F54" s="7">
        <v>71</v>
      </c>
      <c r="G54" s="7">
        <v>5921</v>
      </c>
      <c r="H54" s="31">
        <v>42754</v>
      </c>
      <c r="I54" s="7" t="s">
        <v>104</v>
      </c>
      <c r="J54" s="7">
        <v>2345</v>
      </c>
      <c r="K54" s="7" t="s">
        <v>61</v>
      </c>
      <c r="L54" s="29"/>
      <c r="M54" s="29"/>
    </row>
    <row r="55" spans="1:13" ht="16.2" thickBot="1" x14ac:dyDescent="0.35">
      <c r="A55" s="7">
        <v>20</v>
      </c>
      <c r="B55" s="7" t="s">
        <v>89</v>
      </c>
      <c r="C55" s="7">
        <v>3.962481990437583E-2</v>
      </c>
      <c r="D55" s="7">
        <v>66</v>
      </c>
      <c r="E55" s="13">
        <v>1</v>
      </c>
      <c r="F55" s="7">
        <v>82</v>
      </c>
      <c r="G55" s="7">
        <v>46968</v>
      </c>
      <c r="H55" s="31">
        <v>42755</v>
      </c>
      <c r="I55" s="7" t="s">
        <v>103</v>
      </c>
      <c r="J55" s="7">
        <v>458586</v>
      </c>
      <c r="K55" s="7" t="s">
        <v>62</v>
      </c>
      <c r="L55" s="29"/>
      <c r="M55" s="29"/>
    </row>
    <row r="56" spans="1:13" ht="16.2" thickBot="1" x14ac:dyDescent="0.35">
      <c r="A56" s="7">
        <v>21</v>
      </c>
      <c r="B56" s="7" t="s">
        <v>86</v>
      </c>
      <c r="C56" s="7">
        <v>0.51681542349680565</v>
      </c>
      <c r="D56" s="7">
        <v>42</v>
      </c>
      <c r="E56" s="13">
        <v>1</v>
      </c>
      <c r="F56" s="7">
        <v>88</v>
      </c>
      <c r="G56" s="7">
        <v>15239</v>
      </c>
      <c r="H56" s="31">
        <v>42757</v>
      </c>
      <c r="I56" s="7" t="s">
        <v>107</v>
      </c>
      <c r="J56" s="7">
        <v>1234</v>
      </c>
      <c r="K56" s="7" t="s">
        <v>60</v>
      </c>
      <c r="L56" s="29"/>
      <c r="M56" s="29"/>
    </row>
    <row r="57" spans="1:13" ht="16.2" thickBot="1" x14ac:dyDescent="0.35">
      <c r="A57" s="7">
        <v>22</v>
      </c>
      <c r="B57" s="7" t="s">
        <v>87</v>
      </c>
      <c r="C57" s="7">
        <v>0.95038483064298218</v>
      </c>
      <c r="D57" s="7">
        <v>78</v>
      </c>
      <c r="E57" s="13">
        <v>0</v>
      </c>
      <c r="F57" s="7">
        <v>61</v>
      </c>
      <c r="G57" s="7">
        <v>7106</v>
      </c>
      <c r="H57" s="31">
        <v>42758</v>
      </c>
      <c r="I57" s="7" t="s">
        <v>108</v>
      </c>
      <c r="J57" s="7">
        <v>2345</v>
      </c>
      <c r="K57" s="7" t="s">
        <v>61</v>
      </c>
      <c r="L57" s="29"/>
      <c r="M57" s="29"/>
    </row>
    <row r="58" spans="1:13" ht="16.2" thickBot="1" x14ac:dyDescent="0.35">
      <c r="A58" s="7">
        <v>23</v>
      </c>
      <c r="B58" s="7" t="s">
        <v>88</v>
      </c>
      <c r="C58" s="41">
        <v>0.9769828303176098</v>
      </c>
      <c r="D58" s="7">
        <v>40</v>
      </c>
      <c r="E58" s="13">
        <v>0</v>
      </c>
      <c r="F58" s="7">
        <v>96</v>
      </c>
      <c r="G58" s="7">
        <v>13520</v>
      </c>
      <c r="H58" s="31">
        <v>42759</v>
      </c>
      <c r="I58" s="7" t="s">
        <v>106</v>
      </c>
      <c r="J58" s="7">
        <v>458586</v>
      </c>
      <c r="K58" s="7" t="s">
        <v>62</v>
      </c>
      <c r="L58" s="29"/>
      <c r="M58" s="29"/>
    </row>
    <row r="59" spans="1:13" ht="16.2" thickBot="1" x14ac:dyDescent="0.35">
      <c r="A59" s="7">
        <v>24</v>
      </c>
      <c r="B59" s="7" t="s">
        <v>88</v>
      </c>
      <c r="C59" s="41">
        <v>5738600197421</v>
      </c>
      <c r="D59" s="7">
        <v>73</v>
      </c>
      <c r="E59" s="13">
        <v>0</v>
      </c>
      <c r="F59" s="7">
        <v>65</v>
      </c>
      <c r="G59" s="7">
        <v>39284</v>
      </c>
      <c r="H59" s="31">
        <v>42760</v>
      </c>
      <c r="I59" s="7" t="s">
        <v>107</v>
      </c>
      <c r="J59" s="7">
        <v>22283</v>
      </c>
      <c r="K59" s="7" t="s">
        <v>63</v>
      </c>
      <c r="L59" s="29"/>
      <c r="M59" s="29"/>
    </row>
    <row r="60" spans="1:13" ht="16.2" thickBot="1" x14ac:dyDescent="0.35">
      <c r="A60" s="7">
        <v>25</v>
      </c>
      <c r="B60" s="7" t="s">
        <v>89</v>
      </c>
      <c r="C60" s="41">
        <v>0.45655670963880779</v>
      </c>
      <c r="D60" s="7">
        <v>60</v>
      </c>
      <c r="E60" s="13" t="s">
        <v>7</v>
      </c>
      <c r="F60" s="7">
        <v>93</v>
      </c>
      <c r="G60" s="7">
        <v>10428</v>
      </c>
      <c r="H60" s="31">
        <v>42761</v>
      </c>
      <c r="I60" s="7" t="s">
        <v>108</v>
      </c>
      <c r="J60" s="7">
        <v>1234</v>
      </c>
      <c r="K60" s="7" t="s">
        <v>60</v>
      </c>
      <c r="L60" s="29"/>
      <c r="M60" s="29"/>
    </row>
    <row r="61" spans="1:13" ht="16.2" thickBot="1" x14ac:dyDescent="0.35">
      <c r="A61" s="7">
        <v>26</v>
      </c>
      <c r="B61" s="7" t="s">
        <v>87</v>
      </c>
      <c r="C61" s="41">
        <v>0.67441454257243827</v>
      </c>
      <c r="D61" s="7">
        <v>72</v>
      </c>
      <c r="E61" s="13" t="s">
        <v>7</v>
      </c>
      <c r="F61" s="7">
        <v>73</v>
      </c>
      <c r="G61" s="7">
        <v>47711</v>
      </c>
      <c r="H61" s="31">
        <v>42762</v>
      </c>
      <c r="I61" s="7" t="s">
        <v>106</v>
      </c>
      <c r="J61" s="7">
        <v>2345</v>
      </c>
      <c r="K61" s="7" t="s">
        <v>61</v>
      </c>
      <c r="L61" s="29"/>
      <c r="M61" s="29"/>
    </row>
    <row r="62" spans="1:13" ht="16.2" thickBot="1" x14ac:dyDescent="0.35">
      <c r="A62" s="7">
        <v>27</v>
      </c>
      <c r="B62" s="7" t="s">
        <v>87</v>
      </c>
      <c r="C62" s="41">
        <v>978950983977843</v>
      </c>
      <c r="D62" s="7" t="s">
        <v>140</v>
      </c>
      <c r="E62" s="13" t="s">
        <v>7</v>
      </c>
      <c r="F62" s="7">
        <v>82</v>
      </c>
      <c r="G62" s="7">
        <v>19741</v>
      </c>
      <c r="H62" s="48">
        <v>42763</v>
      </c>
      <c r="I62" s="7" t="s">
        <v>107</v>
      </c>
      <c r="J62" s="7">
        <v>458586</v>
      </c>
      <c r="K62" s="7" t="s">
        <v>62</v>
      </c>
      <c r="L62" s="29"/>
      <c r="M62" s="29"/>
    </row>
    <row r="63" spans="1:13" ht="16.2" thickBot="1" x14ac:dyDescent="0.35">
      <c r="A63" s="7">
        <v>28</v>
      </c>
      <c r="B63" s="7" t="s">
        <v>90</v>
      </c>
      <c r="C63" s="41">
        <v>5.0956446276488099E-2</v>
      </c>
      <c r="D63" s="7">
        <v>61</v>
      </c>
      <c r="E63" s="13">
        <v>0</v>
      </c>
      <c r="F63" s="7">
        <v>58</v>
      </c>
      <c r="G63" s="7">
        <v>18755</v>
      </c>
      <c r="H63" s="31">
        <v>42764</v>
      </c>
      <c r="I63" s="7" t="s">
        <v>107</v>
      </c>
      <c r="J63" s="7">
        <v>22283</v>
      </c>
      <c r="K63" s="7" t="s">
        <v>63</v>
      </c>
      <c r="L63" s="30"/>
      <c r="M63" s="30"/>
    </row>
    <row r="64" spans="1:13" ht="16.2" thickBot="1" x14ac:dyDescent="0.35">
      <c r="A64" s="7">
        <v>29</v>
      </c>
      <c r="B64" s="7" t="s">
        <v>90</v>
      </c>
      <c r="C64" s="41">
        <v>0.71706711880423812</v>
      </c>
      <c r="D64" s="7">
        <v>70</v>
      </c>
      <c r="E64" s="13">
        <v>1</v>
      </c>
      <c r="F64" s="7">
        <v>54</v>
      </c>
      <c r="G64" s="7">
        <v>36293</v>
      </c>
      <c r="H64" s="31">
        <v>42765</v>
      </c>
      <c r="I64" s="7" t="s">
        <v>108</v>
      </c>
      <c r="J64" s="7">
        <v>2345</v>
      </c>
      <c r="K64" s="7" t="s">
        <v>61</v>
      </c>
    </row>
    <row r="65" spans="1:11" ht="16.2" thickBot="1" x14ac:dyDescent="0.35">
      <c r="A65" s="7">
        <v>30</v>
      </c>
      <c r="B65" s="7" t="s">
        <v>90</v>
      </c>
      <c r="C65" s="7">
        <v>0.68982153773178745</v>
      </c>
      <c r="D65" s="7">
        <v>41</v>
      </c>
      <c r="E65" s="13">
        <v>0</v>
      </c>
      <c r="F65" s="7">
        <v>67</v>
      </c>
      <c r="G65" s="7">
        <v>42306</v>
      </c>
      <c r="H65" s="31">
        <v>42766</v>
      </c>
      <c r="I65" s="7" t="s">
        <v>106</v>
      </c>
      <c r="J65" s="7">
        <v>458586</v>
      </c>
      <c r="K65" s="7" t="s">
        <v>62</v>
      </c>
    </row>
    <row r="66" spans="1:11" ht="16.2" thickBot="1" x14ac:dyDescent="0.35">
      <c r="A66" s="7">
        <v>31</v>
      </c>
      <c r="B66" s="7" t="s">
        <v>6</v>
      </c>
      <c r="C66" s="7">
        <v>0.70550103178966339</v>
      </c>
      <c r="D66" s="7">
        <v>25</v>
      </c>
      <c r="E66" s="13">
        <v>1</v>
      </c>
      <c r="F66" s="7">
        <v>91</v>
      </c>
      <c r="G66" s="7">
        <v>4369</v>
      </c>
      <c r="H66" s="31">
        <v>42767</v>
      </c>
      <c r="I66" s="7" t="s">
        <v>107</v>
      </c>
      <c r="J66" s="7">
        <v>22283</v>
      </c>
      <c r="K66" s="7" t="s">
        <v>63</v>
      </c>
    </row>
    <row r="67" spans="1:11" ht="16.2" thickBot="1" x14ac:dyDescent="0.35">
      <c r="A67" s="7">
        <v>32</v>
      </c>
      <c r="B67" s="7" t="s">
        <v>88</v>
      </c>
      <c r="C67" s="7">
        <v>1.6063203440263401</v>
      </c>
      <c r="D67" s="7" t="s">
        <v>140</v>
      </c>
      <c r="E67" s="13">
        <v>0</v>
      </c>
      <c r="F67" s="7">
        <v>82</v>
      </c>
      <c r="G67" s="7">
        <v>22513</v>
      </c>
      <c r="H67" s="49">
        <v>42768</v>
      </c>
      <c r="I67" s="7" t="s">
        <v>108</v>
      </c>
      <c r="J67" s="7">
        <v>1234</v>
      </c>
      <c r="K67" s="7" t="s">
        <v>60</v>
      </c>
    </row>
    <row r="68" spans="1:11" ht="16.2" thickBot="1" x14ac:dyDescent="0.35">
      <c r="A68" s="7">
        <v>33</v>
      </c>
      <c r="B68" s="7" t="s">
        <v>87</v>
      </c>
      <c r="C68" s="7">
        <v>0.30339773876973852</v>
      </c>
      <c r="D68" s="7">
        <v>77</v>
      </c>
      <c r="E68" s="13">
        <v>1</v>
      </c>
      <c r="F68" s="7">
        <v>51</v>
      </c>
      <c r="G68" s="7">
        <v>20288</v>
      </c>
      <c r="H68" s="31">
        <v>42769</v>
      </c>
      <c r="I68" s="7" t="s">
        <v>106</v>
      </c>
      <c r="J68" s="7">
        <v>2345</v>
      </c>
      <c r="K68" s="7" t="s">
        <v>61</v>
      </c>
    </row>
    <row r="69" spans="1:11" ht="16.2" thickBot="1" x14ac:dyDescent="0.35">
      <c r="A69" s="7">
        <v>34</v>
      </c>
      <c r="B69" s="7" t="s">
        <v>86</v>
      </c>
      <c r="C69" s="7"/>
      <c r="D69" s="7">
        <v>48</v>
      </c>
      <c r="E69" s="13">
        <v>1</v>
      </c>
      <c r="F69" s="7">
        <v>97</v>
      </c>
      <c r="G69" s="7">
        <v>5044</v>
      </c>
      <c r="H69" s="31">
        <v>42770</v>
      </c>
      <c r="I69" s="7" t="s">
        <v>109</v>
      </c>
      <c r="J69" s="7">
        <v>458586</v>
      </c>
      <c r="K69" s="7" t="s">
        <v>62</v>
      </c>
    </row>
    <row r="70" spans="1:11" ht="16.2" thickBot="1" x14ac:dyDescent="0.35">
      <c r="A70" s="7">
        <v>35</v>
      </c>
      <c r="B70" s="7" t="s">
        <v>88</v>
      </c>
      <c r="C70" s="7">
        <v>3.5906567196354322E-2</v>
      </c>
      <c r="D70" s="7">
        <v>46</v>
      </c>
      <c r="E70" s="13">
        <v>0</v>
      </c>
      <c r="F70" s="7">
        <v>69</v>
      </c>
      <c r="G70" s="7">
        <v>9290</v>
      </c>
      <c r="H70" s="31">
        <v>42771</v>
      </c>
      <c r="I70" s="7" t="s">
        <v>110</v>
      </c>
      <c r="J70" s="7">
        <v>22283</v>
      </c>
      <c r="K70" s="7" t="s">
        <v>63</v>
      </c>
    </row>
    <row r="71" spans="1:11" ht="16.2" thickBot="1" x14ac:dyDescent="0.35">
      <c r="A71" s="7">
        <v>36</v>
      </c>
      <c r="B71" s="7" t="s">
        <v>88</v>
      </c>
      <c r="C71" s="7">
        <v>0.15544614979687366</v>
      </c>
      <c r="D71" s="7">
        <v>47</v>
      </c>
      <c r="E71" s="13">
        <v>1</v>
      </c>
      <c r="F71" s="7">
        <v>99</v>
      </c>
      <c r="G71" s="7">
        <v>26747</v>
      </c>
      <c r="H71" s="31">
        <v>42772</v>
      </c>
      <c r="I71" s="7" t="s">
        <v>111</v>
      </c>
      <c r="J71" s="7">
        <v>1234</v>
      </c>
      <c r="K71" s="7" t="s">
        <v>60</v>
      </c>
    </row>
    <row r="72" spans="1:11" ht="16.2" thickBot="1" x14ac:dyDescent="0.35">
      <c r="A72" s="7">
        <v>37</v>
      </c>
      <c r="B72" s="7" t="s">
        <v>86</v>
      </c>
      <c r="C72" s="7">
        <v>0.71004025226247602</v>
      </c>
      <c r="D72" s="7">
        <v>69</v>
      </c>
      <c r="E72" s="13">
        <v>1</v>
      </c>
      <c r="F72" s="7">
        <v>99</v>
      </c>
      <c r="G72" s="7">
        <v>16422</v>
      </c>
      <c r="H72" s="31">
        <v>42773</v>
      </c>
      <c r="I72" s="7" t="s">
        <v>112</v>
      </c>
      <c r="J72" s="7">
        <v>2345</v>
      </c>
      <c r="K72" s="7" t="s">
        <v>61</v>
      </c>
    </row>
    <row r="73" spans="1:11" ht="16.2" thickBot="1" x14ac:dyDescent="0.35">
      <c r="A73" s="7">
        <v>38</v>
      </c>
      <c r="B73" s="7" t="s">
        <v>90</v>
      </c>
      <c r="C73" s="7">
        <v>0.50289010627460706</v>
      </c>
      <c r="D73" s="7">
        <v>78</v>
      </c>
      <c r="E73" s="13">
        <v>1</v>
      </c>
      <c r="F73" s="7">
        <v>71</v>
      </c>
      <c r="G73" s="7">
        <v>45976</v>
      </c>
      <c r="H73" s="31">
        <v>42774</v>
      </c>
      <c r="I73" s="7" t="s">
        <v>112</v>
      </c>
      <c r="J73" s="7">
        <v>1234</v>
      </c>
      <c r="K73" s="7" t="s">
        <v>60</v>
      </c>
    </row>
    <row r="74" spans="1:11" ht="16.2" thickBot="1" x14ac:dyDescent="0.35">
      <c r="A74" s="7">
        <v>39</v>
      </c>
      <c r="B74" s="7" t="s">
        <v>90</v>
      </c>
      <c r="C74" s="7">
        <v>0.76114196044101123</v>
      </c>
      <c r="D74" s="7">
        <v>69</v>
      </c>
      <c r="E74" s="13">
        <v>1</v>
      </c>
      <c r="F74" s="7">
        <v>72</v>
      </c>
      <c r="G74" s="7">
        <v>15118</v>
      </c>
      <c r="H74" s="31">
        <v>42775</v>
      </c>
      <c r="I74" s="7" t="s">
        <v>113</v>
      </c>
      <c r="J74" s="7">
        <v>2345</v>
      </c>
      <c r="K74" s="7" t="s">
        <v>61</v>
      </c>
    </row>
    <row r="75" spans="1:11" ht="16.2" thickBot="1" x14ac:dyDescent="0.35">
      <c r="A75" s="7">
        <v>40</v>
      </c>
      <c r="B75" s="7" t="s">
        <v>6</v>
      </c>
      <c r="C75" s="7">
        <v>0.69439800822871944</v>
      </c>
      <c r="D75" s="7">
        <v>49</v>
      </c>
      <c r="E75" s="13">
        <v>1</v>
      </c>
      <c r="F75" s="7">
        <v>53</v>
      </c>
      <c r="G75" s="7">
        <v>30887</v>
      </c>
      <c r="H75" s="31">
        <v>42776</v>
      </c>
      <c r="I75" s="7" t="s">
        <v>114</v>
      </c>
      <c r="J75" s="7">
        <v>458586</v>
      </c>
      <c r="K75" s="7" t="s">
        <v>62</v>
      </c>
    </row>
    <row r="76" spans="1:11" ht="16.2" thickBot="1" x14ac:dyDescent="0.35">
      <c r="A76" s="7">
        <v>41</v>
      </c>
      <c r="B76" s="7" t="s">
        <v>88</v>
      </c>
      <c r="C76" s="7">
        <v>0.37282982774600204</v>
      </c>
      <c r="D76" s="7">
        <v>82</v>
      </c>
      <c r="E76" s="13">
        <v>1</v>
      </c>
      <c r="F76" s="7">
        <v>56</v>
      </c>
      <c r="G76" s="7">
        <v>2852</v>
      </c>
      <c r="H76" s="31">
        <v>42777</v>
      </c>
      <c r="I76" s="7" t="s">
        <v>115</v>
      </c>
      <c r="J76" s="7">
        <v>22283</v>
      </c>
      <c r="K76" s="7" t="s">
        <v>63</v>
      </c>
    </row>
    <row r="77" spans="1:11" ht="16.2" thickBot="1" x14ac:dyDescent="0.35">
      <c r="A77" s="7">
        <v>42</v>
      </c>
      <c r="B77" s="7" t="s">
        <v>87</v>
      </c>
      <c r="C77" s="7"/>
      <c r="D77" s="7">
        <v>19</v>
      </c>
      <c r="E77" s="13">
        <v>1</v>
      </c>
      <c r="F77" s="7">
        <v>52</v>
      </c>
      <c r="G77" s="7">
        <v>38574</v>
      </c>
      <c r="H77" s="31">
        <v>42778</v>
      </c>
      <c r="I77" s="7" t="s">
        <v>113</v>
      </c>
      <c r="J77" s="7">
        <v>1234</v>
      </c>
      <c r="K77" s="7" t="s">
        <v>60</v>
      </c>
    </row>
    <row r="78" spans="1:11" ht="16.2" thickBot="1" x14ac:dyDescent="0.35">
      <c r="A78" s="7">
        <v>43</v>
      </c>
      <c r="B78" s="7" t="s">
        <v>86</v>
      </c>
      <c r="C78" s="7">
        <v>0.63931246470560443</v>
      </c>
      <c r="D78" s="7">
        <v>72</v>
      </c>
      <c r="E78" s="13">
        <v>1</v>
      </c>
      <c r="F78" s="7">
        <v>81</v>
      </c>
      <c r="G78" s="7">
        <v>29547</v>
      </c>
      <c r="H78" s="50">
        <v>42779</v>
      </c>
      <c r="I78" s="7" t="s">
        <v>116</v>
      </c>
      <c r="J78" s="7">
        <v>2345</v>
      </c>
      <c r="K78" s="7" t="s">
        <v>61</v>
      </c>
    </row>
    <row r="79" spans="1:11" ht="16.2" thickBot="1" x14ac:dyDescent="0.35">
      <c r="A79" s="7">
        <v>44</v>
      </c>
      <c r="B79" s="7" t="s">
        <v>88</v>
      </c>
      <c r="C79" s="7">
        <v>0.34089361818140873</v>
      </c>
      <c r="D79" s="7">
        <v>75</v>
      </c>
      <c r="E79" s="13">
        <v>1</v>
      </c>
      <c r="F79" s="7">
        <v>50</v>
      </c>
      <c r="G79" s="7">
        <v>49515</v>
      </c>
      <c r="H79" s="50">
        <v>42780</v>
      </c>
      <c r="I79" s="7" t="s">
        <v>117</v>
      </c>
      <c r="J79" s="7">
        <v>1234</v>
      </c>
      <c r="K79" s="7" t="s">
        <v>60</v>
      </c>
    </row>
    <row r="80" spans="1:11" ht="16.2" thickBot="1" x14ac:dyDescent="0.35">
      <c r="A80" s="7">
        <v>45</v>
      </c>
      <c r="B80" s="7" t="s">
        <v>88</v>
      </c>
      <c r="C80" s="7">
        <v>0.87834234736044026</v>
      </c>
      <c r="D80" s="7">
        <v>64</v>
      </c>
      <c r="E80" s="13">
        <v>0</v>
      </c>
      <c r="F80" s="7">
        <v>100</v>
      </c>
      <c r="G80" s="7">
        <v>11525</v>
      </c>
      <c r="H80" s="50">
        <v>42781</v>
      </c>
      <c r="I80" s="7" t="s">
        <v>117</v>
      </c>
      <c r="J80" s="7">
        <v>2345</v>
      </c>
      <c r="K80" s="7" t="s">
        <v>61</v>
      </c>
    </row>
    <row r="81" spans="1:11" ht="16.2" thickBot="1" x14ac:dyDescent="0.35">
      <c r="A81" s="7">
        <v>46</v>
      </c>
      <c r="B81" s="7" t="s">
        <v>86</v>
      </c>
      <c r="C81" s="7">
        <v>0.24301507934722499</v>
      </c>
      <c r="D81" s="7">
        <v>38</v>
      </c>
      <c r="E81" s="13">
        <v>1</v>
      </c>
      <c r="F81" s="7">
        <v>67</v>
      </c>
      <c r="G81" s="7">
        <v>21651</v>
      </c>
      <c r="H81" s="31">
        <v>42782</v>
      </c>
      <c r="I81" s="7" t="s">
        <v>117</v>
      </c>
      <c r="J81" s="7">
        <v>458586</v>
      </c>
      <c r="K81" s="7" t="s">
        <v>62</v>
      </c>
    </row>
    <row r="82" spans="1:11" ht="16.2" thickBot="1" x14ac:dyDescent="0.35">
      <c r="A82" s="7">
        <v>47</v>
      </c>
      <c r="B82" s="7" t="s">
        <v>90</v>
      </c>
      <c r="C82" s="7">
        <v>0.48928905724838978</v>
      </c>
      <c r="D82" s="7">
        <v>52</v>
      </c>
      <c r="E82" s="13">
        <v>0</v>
      </c>
      <c r="F82" s="7">
        <v>71</v>
      </c>
      <c r="G82" s="7">
        <v>5545</v>
      </c>
      <c r="H82" s="31">
        <v>42783</v>
      </c>
      <c r="I82" s="7" t="s">
        <v>118</v>
      </c>
      <c r="J82" s="7">
        <v>22283</v>
      </c>
      <c r="K82" s="7" t="s">
        <v>63</v>
      </c>
    </row>
    <row r="83" spans="1:11" ht="16.2" thickBot="1" x14ac:dyDescent="0.35">
      <c r="A83" s="7">
        <v>48</v>
      </c>
      <c r="B83" s="7" t="s">
        <v>90</v>
      </c>
      <c r="C83" s="7">
        <v>0.83954658560739037</v>
      </c>
      <c r="D83" s="7">
        <v>68</v>
      </c>
      <c r="E83" s="13">
        <v>1</v>
      </c>
      <c r="F83" s="7">
        <v>54</v>
      </c>
      <c r="G83" s="7">
        <v>14822</v>
      </c>
      <c r="H83" s="31">
        <v>42784</v>
      </c>
      <c r="I83" s="7" t="s">
        <v>116</v>
      </c>
      <c r="J83" s="7">
        <v>1234</v>
      </c>
      <c r="K83" s="7" t="s">
        <v>60</v>
      </c>
    </row>
    <row r="84" spans="1:11" ht="16.2" thickBot="1" x14ac:dyDescent="0.35">
      <c r="A84" s="7">
        <v>49</v>
      </c>
      <c r="B84" s="7" t="s">
        <v>90</v>
      </c>
      <c r="C84" s="7">
        <v>0.85130674234219106</v>
      </c>
      <c r="D84" s="7">
        <v>75</v>
      </c>
      <c r="E84" s="13">
        <v>0</v>
      </c>
      <c r="F84" s="7">
        <v>53</v>
      </c>
      <c r="G84" s="7">
        <v>31879</v>
      </c>
      <c r="H84" s="31">
        <v>42785</v>
      </c>
      <c r="I84" s="7" t="s">
        <v>117</v>
      </c>
      <c r="J84" s="7">
        <v>2345</v>
      </c>
      <c r="K84" s="7" t="s">
        <v>61</v>
      </c>
    </row>
    <row r="99" spans="1:9" ht="18" x14ac:dyDescent="0.35">
      <c r="A99" s="18" t="s">
        <v>49</v>
      </c>
    </row>
    <row r="100" spans="1:9" ht="14.4" x14ac:dyDescent="0.3">
      <c r="A100" s="19" t="s">
        <v>14</v>
      </c>
    </row>
    <row r="101" spans="1:9" ht="14.4" thickBot="1" x14ac:dyDescent="0.35"/>
    <row r="102" spans="1:9" ht="18.600000000000001" thickBot="1" x14ac:dyDescent="0.4">
      <c r="A102" s="17" t="s">
        <v>14</v>
      </c>
      <c r="C102" s="42" t="s">
        <v>65</v>
      </c>
      <c r="E102" s="17" t="s">
        <v>14</v>
      </c>
      <c r="G102" s="42" t="s">
        <v>152</v>
      </c>
      <c r="I102" s="17" t="s">
        <v>14</v>
      </c>
    </row>
    <row r="103" spans="1:9" ht="16.2" thickBot="1" x14ac:dyDescent="0.35">
      <c r="A103" s="13">
        <v>0</v>
      </c>
      <c r="E103" s="41">
        <v>0</v>
      </c>
      <c r="I103" s="41" t="s">
        <v>6</v>
      </c>
    </row>
    <row r="104" spans="1:9" ht="16.2" thickBot="1" x14ac:dyDescent="0.35">
      <c r="A104" s="13">
        <v>0</v>
      </c>
      <c r="E104" s="41">
        <v>0</v>
      </c>
      <c r="I104" s="41" t="s">
        <v>6</v>
      </c>
    </row>
    <row r="105" spans="1:9" ht="16.2" thickBot="1" x14ac:dyDescent="0.35">
      <c r="A105" s="13">
        <v>0</v>
      </c>
      <c r="E105" s="41">
        <v>0</v>
      </c>
      <c r="I105" s="41" t="s">
        <v>6</v>
      </c>
    </row>
    <row r="106" spans="1:9" ht="16.2" thickBot="1" x14ac:dyDescent="0.35">
      <c r="A106" s="13">
        <v>1</v>
      </c>
      <c r="E106" s="41">
        <v>1</v>
      </c>
      <c r="I106" s="41" t="s">
        <v>7</v>
      </c>
    </row>
    <row r="107" spans="1:9" ht="16.2" thickBot="1" x14ac:dyDescent="0.35">
      <c r="A107" s="13">
        <v>1</v>
      </c>
      <c r="E107" s="41">
        <v>1</v>
      </c>
      <c r="I107" s="41" t="s">
        <v>7</v>
      </c>
    </row>
    <row r="108" spans="1:9" ht="16.2" thickBot="1" x14ac:dyDescent="0.35">
      <c r="A108" s="13">
        <v>0</v>
      </c>
      <c r="E108" s="41">
        <v>0</v>
      </c>
      <c r="I108" s="41" t="s">
        <v>6</v>
      </c>
    </row>
    <row r="109" spans="1:9" ht="16.2" thickBot="1" x14ac:dyDescent="0.35">
      <c r="A109" s="13" t="s">
        <v>6</v>
      </c>
      <c r="E109" s="41">
        <v>0</v>
      </c>
      <c r="I109" s="41" t="s">
        <v>6</v>
      </c>
    </row>
    <row r="110" spans="1:9" ht="16.2" thickBot="1" x14ac:dyDescent="0.35">
      <c r="A110" s="13">
        <v>0</v>
      </c>
      <c r="E110" s="41">
        <v>0</v>
      </c>
      <c r="I110" s="41" t="s">
        <v>6</v>
      </c>
    </row>
    <row r="111" spans="1:9" ht="16.2" thickBot="1" x14ac:dyDescent="0.35">
      <c r="A111" s="13" t="s">
        <v>6</v>
      </c>
      <c r="E111" s="41">
        <v>0</v>
      </c>
      <c r="I111" s="41" t="s">
        <v>6</v>
      </c>
    </row>
    <row r="112" spans="1:9" ht="16.2" thickBot="1" x14ac:dyDescent="0.35">
      <c r="A112" s="13" t="s">
        <v>6</v>
      </c>
      <c r="E112" s="41">
        <v>0</v>
      </c>
      <c r="I112" s="41" t="s">
        <v>6</v>
      </c>
    </row>
    <row r="113" spans="1:9" ht="16.2" thickBot="1" x14ac:dyDescent="0.35">
      <c r="A113" s="13" t="s">
        <v>6</v>
      </c>
      <c r="E113" s="41">
        <v>0</v>
      </c>
      <c r="I113" s="41" t="s">
        <v>6</v>
      </c>
    </row>
    <row r="114" spans="1:9" ht="16.2" thickBot="1" x14ac:dyDescent="0.35">
      <c r="A114" s="13">
        <v>1</v>
      </c>
      <c r="E114" s="41">
        <v>1</v>
      </c>
      <c r="I114" s="41" t="s">
        <v>7</v>
      </c>
    </row>
    <row r="115" spans="1:9" ht="16.2" thickBot="1" x14ac:dyDescent="0.35">
      <c r="A115" s="13">
        <v>0</v>
      </c>
      <c r="E115" s="41">
        <v>0</v>
      </c>
      <c r="I115" s="41" t="s">
        <v>6</v>
      </c>
    </row>
    <row r="116" spans="1:9" ht="16.2" thickBot="1" x14ac:dyDescent="0.35">
      <c r="A116" s="13">
        <v>1</v>
      </c>
      <c r="E116" s="41">
        <v>1</v>
      </c>
      <c r="I116" s="41" t="s">
        <v>7</v>
      </c>
    </row>
    <row r="117" spans="1:9" ht="16.2" thickBot="1" x14ac:dyDescent="0.35">
      <c r="A117" s="13">
        <v>0</v>
      </c>
      <c r="E117" s="41">
        <v>0</v>
      </c>
      <c r="I117" s="41" t="s">
        <v>6</v>
      </c>
    </row>
    <row r="118" spans="1:9" ht="16.2" thickBot="1" x14ac:dyDescent="0.35">
      <c r="A118" s="13">
        <v>1</v>
      </c>
      <c r="E118" s="41">
        <v>1</v>
      </c>
      <c r="I118" s="41" t="s">
        <v>7</v>
      </c>
    </row>
    <row r="119" spans="1:9" ht="16.2" thickBot="1" x14ac:dyDescent="0.35">
      <c r="A119" s="13" t="s">
        <v>7</v>
      </c>
      <c r="E119" s="41">
        <v>1</v>
      </c>
      <c r="I119" s="41" t="s">
        <v>7</v>
      </c>
    </row>
    <row r="120" spans="1:9" ht="16.2" thickBot="1" x14ac:dyDescent="0.35">
      <c r="A120" s="13">
        <v>1</v>
      </c>
      <c r="E120" s="41">
        <v>1</v>
      </c>
      <c r="I120" s="41" t="s">
        <v>7</v>
      </c>
    </row>
    <row r="121" spans="1:9" ht="16.2" thickBot="1" x14ac:dyDescent="0.35">
      <c r="A121" s="13">
        <v>1</v>
      </c>
      <c r="E121" s="41">
        <v>1</v>
      </c>
      <c r="I121" s="41" t="s">
        <v>7</v>
      </c>
    </row>
    <row r="122" spans="1:9" ht="16.2" thickBot="1" x14ac:dyDescent="0.35">
      <c r="A122" s="13">
        <v>1</v>
      </c>
      <c r="E122" s="41">
        <v>1</v>
      </c>
      <c r="I122" s="41" t="s">
        <v>7</v>
      </c>
    </row>
    <row r="137" spans="1:5" ht="18" x14ac:dyDescent="0.35">
      <c r="A137" s="18" t="s">
        <v>53</v>
      </c>
    </row>
    <row r="138" spans="1:5" ht="14.4" x14ac:dyDescent="0.3">
      <c r="A138" s="19" t="s">
        <v>134</v>
      </c>
    </row>
    <row r="139" spans="1:5" ht="14.4" thickBot="1" x14ac:dyDescent="0.35"/>
    <row r="140" spans="1:5" ht="18.600000000000001" thickBot="1" x14ac:dyDescent="0.4">
      <c r="A140" s="17" t="s">
        <v>134</v>
      </c>
      <c r="C140" s="42" t="s">
        <v>65</v>
      </c>
      <c r="E140" s="17" t="s">
        <v>134</v>
      </c>
    </row>
    <row r="141" spans="1:5" ht="16.2" thickBot="1" x14ac:dyDescent="0.35">
      <c r="A141" s="31">
        <v>42736</v>
      </c>
      <c r="E141" s="31">
        <v>42736</v>
      </c>
    </row>
    <row r="142" spans="1:5" ht="16.2" thickBot="1" x14ac:dyDescent="0.35">
      <c r="A142" s="31">
        <v>42737</v>
      </c>
      <c r="E142" s="31">
        <v>42737</v>
      </c>
    </row>
    <row r="143" spans="1:5" ht="16.2" thickBot="1" x14ac:dyDescent="0.35">
      <c r="A143" s="31" t="s">
        <v>54</v>
      </c>
      <c r="E143" s="31" t="s">
        <v>54</v>
      </c>
    </row>
    <row r="144" spans="1:5" ht="16.2" thickBot="1" x14ac:dyDescent="0.35">
      <c r="A144" s="31">
        <v>42761</v>
      </c>
      <c r="E144" s="31">
        <v>42761</v>
      </c>
    </row>
    <row r="145" spans="1:5" ht="16.2" thickBot="1" x14ac:dyDescent="0.35">
      <c r="A145" s="31">
        <v>42762</v>
      </c>
      <c r="E145" s="31">
        <v>42762</v>
      </c>
    </row>
    <row r="146" spans="1:5" ht="16.2" thickBot="1" x14ac:dyDescent="0.35">
      <c r="A146" s="48">
        <v>42763</v>
      </c>
      <c r="E146" s="51">
        <v>42763</v>
      </c>
    </row>
    <row r="147" spans="1:5" ht="16.2" thickBot="1" x14ac:dyDescent="0.35">
      <c r="A147" s="31">
        <v>42764</v>
      </c>
      <c r="E147" s="31">
        <v>42764</v>
      </c>
    </row>
    <row r="148" spans="1:5" ht="16.2" thickBot="1" x14ac:dyDescent="0.35">
      <c r="A148" s="31">
        <v>42765</v>
      </c>
      <c r="E148" s="31">
        <v>42765</v>
      </c>
    </row>
    <row r="149" spans="1:5" ht="16.2" thickBot="1" x14ac:dyDescent="0.35">
      <c r="A149" s="31">
        <v>42766</v>
      </c>
      <c r="E149" s="31">
        <v>42766</v>
      </c>
    </row>
    <row r="150" spans="1:5" ht="16.2" thickBot="1" x14ac:dyDescent="0.35">
      <c r="A150" s="31">
        <v>42767</v>
      </c>
      <c r="E150" s="31">
        <v>42767</v>
      </c>
    </row>
    <row r="151" spans="1:5" ht="16.2" thickBot="1" x14ac:dyDescent="0.35">
      <c r="A151" s="49">
        <v>42768</v>
      </c>
      <c r="E151" s="51">
        <v>42768</v>
      </c>
    </row>
    <row r="152" spans="1:5" ht="16.2" thickBot="1" x14ac:dyDescent="0.35">
      <c r="A152" s="31">
        <v>42769</v>
      </c>
      <c r="E152" s="31">
        <v>42769</v>
      </c>
    </row>
    <row r="153" spans="1:5" ht="16.2" thickBot="1" x14ac:dyDescent="0.35">
      <c r="A153" s="31">
        <v>42770</v>
      </c>
      <c r="E153" s="31">
        <v>42770</v>
      </c>
    </row>
    <row r="154" spans="1:5" ht="16.2" thickBot="1" x14ac:dyDescent="0.35">
      <c r="A154" s="31" t="s">
        <v>54</v>
      </c>
      <c r="E154" s="31" t="s">
        <v>54</v>
      </c>
    </row>
    <row r="155" spans="1:5" ht="16.2" thickBot="1" x14ac:dyDescent="0.35">
      <c r="A155" s="31">
        <v>42777</v>
      </c>
      <c r="E155" s="31">
        <v>42777</v>
      </c>
    </row>
    <row r="156" spans="1:5" ht="16.2" thickBot="1" x14ac:dyDescent="0.35">
      <c r="A156" s="31">
        <v>42778</v>
      </c>
      <c r="E156" s="31">
        <v>42778</v>
      </c>
    </row>
    <row r="157" spans="1:5" ht="16.2" thickBot="1" x14ac:dyDescent="0.35">
      <c r="A157" s="50">
        <v>42779</v>
      </c>
      <c r="E157" s="51">
        <v>42779</v>
      </c>
    </row>
    <row r="158" spans="1:5" ht="16.2" thickBot="1" x14ac:dyDescent="0.35">
      <c r="A158" s="50">
        <v>42780</v>
      </c>
      <c r="E158" s="51">
        <v>42780</v>
      </c>
    </row>
    <row r="159" spans="1:5" ht="16.2" thickBot="1" x14ac:dyDescent="0.35">
      <c r="A159" s="50">
        <v>42781</v>
      </c>
      <c r="E159" s="51">
        <v>42781</v>
      </c>
    </row>
    <row r="160" spans="1:5" ht="16.2" thickBot="1" x14ac:dyDescent="0.35">
      <c r="A160" s="31">
        <v>42782</v>
      </c>
      <c r="E160" s="31">
        <v>42782</v>
      </c>
    </row>
    <row r="161" spans="1:5" ht="16.2" thickBot="1" x14ac:dyDescent="0.35">
      <c r="A161" s="31">
        <v>42783</v>
      </c>
      <c r="E161" s="31">
        <v>42783</v>
      </c>
    </row>
    <row r="162" spans="1:5" ht="16.2" thickBot="1" x14ac:dyDescent="0.35">
      <c r="A162" s="31">
        <v>42784</v>
      </c>
      <c r="E162" s="31">
        <v>42784</v>
      </c>
    </row>
    <row r="163" spans="1:5" ht="16.2" thickBot="1" x14ac:dyDescent="0.35">
      <c r="A163" s="31">
        <v>42785</v>
      </c>
      <c r="E163" s="31">
        <v>42785</v>
      </c>
    </row>
    <row r="167" spans="1:5" ht="15.6" x14ac:dyDescent="0.3">
      <c r="A167" s="38" t="s">
        <v>128</v>
      </c>
    </row>
  </sheetData>
  <mergeCells count="1">
    <mergeCell ref="B2:L9"/>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ECF97-5B8A-45A6-8937-57693274DF18}">
  <dimension ref="A1:Q50"/>
  <sheetViews>
    <sheetView showGridLines="0" workbookViewId="0">
      <selection activeCell="B28" sqref="B28"/>
    </sheetView>
  </sheetViews>
  <sheetFormatPr defaultColWidth="9.109375" defaultRowHeight="15.6" x14ac:dyDescent="0.3"/>
  <cols>
    <col min="1" max="11" width="15.44140625" style="8" customWidth="1"/>
    <col min="12" max="17" width="9.109375" style="8"/>
    <col min="18" max="16384" width="9.109375" style="9"/>
  </cols>
  <sheetData>
    <row r="1" spans="1:17" s="6" customFormat="1" ht="16.2" thickBot="1" x14ac:dyDescent="0.35">
      <c r="A1" s="17" t="s">
        <v>0</v>
      </c>
      <c r="B1" s="17" t="s">
        <v>85</v>
      </c>
      <c r="C1" s="17" t="s">
        <v>80</v>
      </c>
      <c r="D1" s="17" t="s">
        <v>11</v>
      </c>
      <c r="E1" s="17" t="s">
        <v>14</v>
      </c>
      <c r="F1" s="17" t="s">
        <v>15</v>
      </c>
      <c r="G1" s="17" t="s">
        <v>81</v>
      </c>
      <c r="H1" s="17" t="s">
        <v>134</v>
      </c>
      <c r="I1" s="17" t="s">
        <v>83</v>
      </c>
      <c r="J1" s="17" t="s">
        <v>92</v>
      </c>
      <c r="K1" s="17" t="s">
        <v>93</v>
      </c>
      <c r="L1" s="5"/>
      <c r="M1" s="5"/>
      <c r="N1" s="5"/>
      <c r="O1" s="5"/>
      <c r="P1" s="5"/>
      <c r="Q1" s="5"/>
    </row>
    <row r="2" spans="1:17" ht="16.2" thickBot="1" x14ac:dyDescent="0.35">
      <c r="A2" s="7">
        <v>1</v>
      </c>
      <c r="B2" s="7" t="s">
        <v>87</v>
      </c>
      <c r="C2" s="7">
        <v>0.44111289611918048</v>
      </c>
      <c r="D2" s="7">
        <v>33</v>
      </c>
      <c r="E2" s="7">
        <v>0</v>
      </c>
      <c r="F2" s="7">
        <v>57</v>
      </c>
      <c r="G2" s="7">
        <v>28179</v>
      </c>
      <c r="H2" s="31">
        <v>42736</v>
      </c>
      <c r="I2" s="7" t="s">
        <v>99</v>
      </c>
      <c r="J2" s="7">
        <v>1234</v>
      </c>
      <c r="K2" s="7" t="s">
        <v>60</v>
      </c>
    </row>
    <row r="3" spans="1:17" ht="16.2" thickBot="1" x14ac:dyDescent="0.35">
      <c r="A3" s="7">
        <v>2</v>
      </c>
      <c r="B3" s="7" t="s">
        <v>88</v>
      </c>
      <c r="C3" s="7">
        <v>0.75596014081438434</v>
      </c>
      <c r="D3" s="7">
        <v>85</v>
      </c>
      <c r="E3" s="7">
        <v>0</v>
      </c>
      <c r="F3" s="7">
        <v>74</v>
      </c>
      <c r="G3" s="7">
        <v>19247</v>
      </c>
      <c r="H3" s="31">
        <v>42737</v>
      </c>
      <c r="I3" s="7" t="s">
        <v>100</v>
      </c>
      <c r="J3" s="7">
        <v>2345</v>
      </c>
      <c r="K3" s="7" t="s">
        <v>61</v>
      </c>
    </row>
    <row r="4" spans="1:17" ht="16.2" thickBot="1" x14ac:dyDescent="0.35">
      <c r="A4" s="7">
        <v>3</v>
      </c>
      <c r="B4" s="7" t="s">
        <v>86</v>
      </c>
      <c r="C4" s="7">
        <v>0.62893289833182242</v>
      </c>
      <c r="D4" s="7">
        <v>71</v>
      </c>
      <c r="E4" s="7">
        <v>0</v>
      </c>
      <c r="F4" s="7">
        <v>50</v>
      </c>
      <c r="G4" s="7">
        <v>21873</v>
      </c>
      <c r="H4" s="31">
        <v>42738</v>
      </c>
      <c r="I4" s="7" t="s">
        <v>101</v>
      </c>
      <c r="J4" s="7">
        <v>458586</v>
      </c>
      <c r="K4" s="7" t="s">
        <v>62</v>
      </c>
    </row>
    <row r="5" spans="1:17" ht="16.2" thickBot="1" x14ac:dyDescent="0.35">
      <c r="A5" s="7">
        <v>4</v>
      </c>
      <c r="B5" s="7" t="s">
        <v>86</v>
      </c>
      <c r="C5" s="7">
        <v>0.19648938385506198</v>
      </c>
      <c r="D5" s="7">
        <v>63</v>
      </c>
      <c r="E5" s="7">
        <v>1</v>
      </c>
      <c r="F5" s="7">
        <v>98</v>
      </c>
      <c r="G5" s="7">
        <v>43181</v>
      </c>
      <c r="H5" s="31">
        <v>42739</v>
      </c>
      <c r="I5" s="7" t="s">
        <v>102</v>
      </c>
      <c r="J5" s="7">
        <v>22283</v>
      </c>
      <c r="K5" s="7" t="s">
        <v>63</v>
      </c>
    </row>
    <row r="6" spans="1:17" ht="16.2" thickBot="1" x14ac:dyDescent="0.35">
      <c r="A6" s="7">
        <v>5</v>
      </c>
      <c r="B6" s="7" t="s">
        <v>86</v>
      </c>
      <c r="C6" s="7">
        <v>0.4453572844350413</v>
      </c>
      <c r="D6" s="7">
        <v>76</v>
      </c>
      <c r="E6" s="7">
        <v>1</v>
      </c>
      <c r="F6" s="7">
        <v>61</v>
      </c>
      <c r="G6" s="7">
        <v>48735</v>
      </c>
      <c r="H6" s="31">
        <v>42740</v>
      </c>
      <c r="I6" s="7" t="s">
        <v>103</v>
      </c>
      <c r="J6" s="7">
        <v>1234</v>
      </c>
      <c r="K6" s="7" t="s">
        <v>60</v>
      </c>
    </row>
    <row r="7" spans="1:17" ht="16.2" thickBot="1" x14ac:dyDescent="0.35">
      <c r="A7" s="7">
        <v>6</v>
      </c>
      <c r="B7" s="7" t="s">
        <v>88</v>
      </c>
      <c r="C7" s="7">
        <v>0.37231088330728745</v>
      </c>
      <c r="D7" s="7">
        <v>76</v>
      </c>
      <c r="E7" s="7">
        <v>0</v>
      </c>
      <c r="F7" s="7">
        <v>74</v>
      </c>
      <c r="G7" s="7">
        <v>7903</v>
      </c>
      <c r="H7" s="31">
        <v>42741</v>
      </c>
      <c r="I7" s="7" t="s">
        <v>104</v>
      </c>
      <c r="J7" s="7">
        <v>2345</v>
      </c>
      <c r="K7" s="7" t="s">
        <v>61</v>
      </c>
    </row>
    <row r="8" spans="1:17" ht="16.2" thickBot="1" x14ac:dyDescent="0.35">
      <c r="A8" s="7">
        <v>7</v>
      </c>
      <c r="B8" s="7" t="s">
        <v>89</v>
      </c>
      <c r="C8" s="7">
        <v>0.22357150032890394</v>
      </c>
      <c r="D8" s="7">
        <v>42</v>
      </c>
      <c r="E8" s="7">
        <v>0</v>
      </c>
      <c r="F8" s="7">
        <v>63</v>
      </c>
      <c r="G8" s="7">
        <v>26879</v>
      </c>
      <c r="H8" s="31">
        <v>42742</v>
      </c>
      <c r="I8" s="7" t="s">
        <v>105</v>
      </c>
      <c r="J8" s="7">
        <v>458586</v>
      </c>
      <c r="K8" s="7" t="s">
        <v>62</v>
      </c>
    </row>
    <row r="9" spans="1:17" ht="16.2" thickBot="1" x14ac:dyDescent="0.35">
      <c r="A9" s="7">
        <v>8</v>
      </c>
      <c r="B9" s="7" t="s">
        <v>89</v>
      </c>
      <c r="C9" s="7">
        <v>8.2898278008885051E-2</v>
      </c>
      <c r="D9" s="7">
        <v>61</v>
      </c>
      <c r="E9" s="7">
        <v>0</v>
      </c>
      <c r="F9" s="7">
        <v>68</v>
      </c>
      <c r="G9" s="7">
        <v>41679</v>
      </c>
      <c r="H9" s="31">
        <v>42743</v>
      </c>
      <c r="I9" s="7" t="s">
        <v>103</v>
      </c>
      <c r="J9" s="7">
        <v>22283</v>
      </c>
      <c r="K9" s="7" t="s">
        <v>63</v>
      </c>
    </row>
    <row r="10" spans="1:17" ht="16.2" thickBot="1" x14ac:dyDescent="0.35">
      <c r="A10" s="7">
        <v>9</v>
      </c>
      <c r="B10" s="7" t="s">
        <v>86</v>
      </c>
      <c r="C10" s="7">
        <v>0.46340608556649743</v>
      </c>
      <c r="D10" s="7" t="s">
        <v>140</v>
      </c>
      <c r="E10" s="7">
        <v>0</v>
      </c>
      <c r="F10" s="7">
        <v>93</v>
      </c>
      <c r="G10" s="7">
        <v>43268</v>
      </c>
      <c r="H10" s="31">
        <v>42744</v>
      </c>
      <c r="I10" s="7" t="s">
        <v>104</v>
      </c>
      <c r="J10" s="7">
        <v>1234</v>
      </c>
      <c r="K10" s="7" t="s">
        <v>60</v>
      </c>
    </row>
    <row r="11" spans="1:17" ht="16.2" thickBot="1" x14ac:dyDescent="0.35">
      <c r="A11" s="7">
        <v>10</v>
      </c>
      <c r="B11" s="7" t="s">
        <v>87</v>
      </c>
      <c r="C11" s="7">
        <v>0.44099355974784671</v>
      </c>
      <c r="D11" s="7">
        <v>42</v>
      </c>
      <c r="E11" s="7">
        <v>0</v>
      </c>
      <c r="F11" s="7">
        <v>90</v>
      </c>
      <c r="G11" s="7">
        <v>16914</v>
      </c>
      <c r="H11" s="31">
        <v>42745</v>
      </c>
      <c r="I11" s="7" t="s">
        <v>105</v>
      </c>
      <c r="J11" s="7">
        <v>2345</v>
      </c>
      <c r="K11" s="7" t="s">
        <v>61</v>
      </c>
    </row>
    <row r="12" spans="1:17" ht="16.2" thickBot="1" x14ac:dyDescent="0.35">
      <c r="A12" s="7">
        <v>11</v>
      </c>
      <c r="B12" s="7" t="s">
        <v>88</v>
      </c>
      <c r="C12" s="7">
        <v>0.91687882779337981</v>
      </c>
      <c r="D12" s="7">
        <v>90</v>
      </c>
      <c r="E12" s="7">
        <v>0</v>
      </c>
      <c r="F12" s="7">
        <v>92</v>
      </c>
      <c r="G12" s="7">
        <v>38325</v>
      </c>
      <c r="H12" s="31">
        <v>42746</v>
      </c>
      <c r="I12" s="7" t="s">
        <v>103</v>
      </c>
      <c r="J12" s="7">
        <v>458586</v>
      </c>
      <c r="K12" s="7" t="s">
        <v>62</v>
      </c>
    </row>
    <row r="13" spans="1:17" ht="16.2" thickBot="1" x14ac:dyDescent="0.35">
      <c r="A13" s="7">
        <v>12</v>
      </c>
      <c r="B13" s="7" t="s">
        <v>88</v>
      </c>
      <c r="C13" s="7">
        <v>0.69678607528101333</v>
      </c>
      <c r="D13" s="7" t="s">
        <v>140</v>
      </c>
      <c r="E13" s="7">
        <v>1</v>
      </c>
      <c r="F13" s="7">
        <v>73</v>
      </c>
      <c r="G13" s="7">
        <v>42453</v>
      </c>
      <c r="H13" s="31">
        <v>42747</v>
      </c>
      <c r="I13" s="7" t="s">
        <v>104</v>
      </c>
      <c r="J13" s="7">
        <v>22283</v>
      </c>
      <c r="K13" s="7" t="s">
        <v>63</v>
      </c>
    </row>
    <row r="14" spans="1:17" ht="16.2" thickBot="1" x14ac:dyDescent="0.35">
      <c r="A14" s="7">
        <v>13</v>
      </c>
      <c r="B14" s="7" t="s">
        <v>89</v>
      </c>
      <c r="C14" s="7">
        <v>1.5225849074060438E-2</v>
      </c>
      <c r="D14" s="7">
        <v>68</v>
      </c>
      <c r="E14" s="7">
        <v>0</v>
      </c>
      <c r="F14" s="7">
        <v>64</v>
      </c>
      <c r="G14" s="7">
        <v>1032</v>
      </c>
      <c r="H14" s="31">
        <v>42748</v>
      </c>
      <c r="I14" s="7" t="s">
        <v>105</v>
      </c>
      <c r="J14" s="7">
        <v>1234</v>
      </c>
      <c r="K14" s="7" t="s">
        <v>60</v>
      </c>
    </row>
    <row r="15" spans="1:17" ht="16.2" thickBot="1" x14ac:dyDescent="0.35">
      <c r="A15" s="7">
        <v>14</v>
      </c>
      <c r="B15" s="7" t="s">
        <v>87</v>
      </c>
      <c r="C15" s="7">
        <v>0.23492978097106965</v>
      </c>
      <c r="D15" s="7">
        <v>22</v>
      </c>
      <c r="E15" s="7">
        <v>1</v>
      </c>
      <c r="F15" s="7">
        <v>56</v>
      </c>
      <c r="G15" s="7">
        <v>49477</v>
      </c>
      <c r="H15" s="31">
        <v>42749</v>
      </c>
      <c r="I15" s="7" t="s">
        <v>104</v>
      </c>
      <c r="J15" s="7">
        <v>458586</v>
      </c>
      <c r="K15" s="7" t="s">
        <v>62</v>
      </c>
    </row>
    <row r="16" spans="1:17" ht="16.2" thickBot="1" x14ac:dyDescent="0.35">
      <c r="A16" s="7">
        <v>15</v>
      </c>
      <c r="B16" s="7" t="s">
        <v>88</v>
      </c>
      <c r="C16" s="7">
        <v>0.64224090602235961</v>
      </c>
      <c r="D16" s="7">
        <v>34</v>
      </c>
      <c r="E16" s="7">
        <v>0</v>
      </c>
      <c r="F16" s="7">
        <v>59</v>
      </c>
      <c r="G16" s="7">
        <v>46373</v>
      </c>
      <c r="H16" s="31">
        <v>42750</v>
      </c>
      <c r="I16" s="7" t="s">
        <v>105</v>
      </c>
      <c r="J16" s="7">
        <v>22283</v>
      </c>
      <c r="K16" s="7" t="s">
        <v>63</v>
      </c>
    </row>
    <row r="17" spans="1:11" ht="16.2" thickBot="1" x14ac:dyDescent="0.35">
      <c r="A17" s="7">
        <v>16</v>
      </c>
      <c r="B17" s="7" t="s">
        <v>86</v>
      </c>
      <c r="C17" s="7">
        <v>0.43440888240767495</v>
      </c>
      <c r="D17" s="7">
        <v>56</v>
      </c>
      <c r="E17" s="7">
        <v>1</v>
      </c>
      <c r="F17" s="7">
        <v>75</v>
      </c>
      <c r="G17" s="7">
        <v>28730</v>
      </c>
      <c r="H17" s="31">
        <v>42751</v>
      </c>
      <c r="I17" s="7" t="s">
        <v>105</v>
      </c>
      <c r="J17" s="7">
        <v>458586</v>
      </c>
      <c r="K17" s="7" t="s">
        <v>62</v>
      </c>
    </row>
    <row r="18" spans="1:11" ht="16.2" thickBot="1" x14ac:dyDescent="0.35">
      <c r="A18" s="7">
        <v>17</v>
      </c>
      <c r="B18" s="7" t="s">
        <v>86</v>
      </c>
      <c r="C18" s="7">
        <v>0.64862313634171387</v>
      </c>
      <c r="D18" s="7">
        <v>66</v>
      </c>
      <c r="E18" s="7">
        <v>1</v>
      </c>
      <c r="F18" s="7">
        <v>80</v>
      </c>
      <c r="G18" s="7">
        <v>44297</v>
      </c>
      <c r="H18" s="31">
        <v>42752</v>
      </c>
      <c r="I18" s="7" t="s">
        <v>103</v>
      </c>
      <c r="J18" s="7">
        <v>22283</v>
      </c>
      <c r="K18" s="7" t="s">
        <v>63</v>
      </c>
    </row>
    <row r="19" spans="1:11" ht="16.2" thickBot="1" x14ac:dyDescent="0.35">
      <c r="A19" s="7">
        <v>18</v>
      </c>
      <c r="B19" s="7" t="s">
        <v>86</v>
      </c>
      <c r="C19" s="7">
        <v>0.29124382053407916</v>
      </c>
      <c r="D19" s="7">
        <v>82</v>
      </c>
      <c r="E19" s="7">
        <v>1</v>
      </c>
      <c r="F19" s="7">
        <v>99</v>
      </c>
      <c r="G19" s="7">
        <v>33573</v>
      </c>
      <c r="H19" s="31">
        <v>42753</v>
      </c>
      <c r="I19" s="7" t="s">
        <v>105</v>
      </c>
      <c r="J19" s="7">
        <v>1234</v>
      </c>
      <c r="K19" s="7" t="s">
        <v>60</v>
      </c>
    </row>
    <row r="20" spans="1:11" ht="16.2" thickBot="1" x14ac:dyDescent="0.35">
      <c r="A20" s="7">
        <v>19</v>
      </c>
      <c r="B20" s="7" t="s">
        <v>88</v>
      </c>
      <c r="C20" s="7">
        <v>0.41535104557015001</v>
      </c>
      <c r="D20" s="7">
        <v>57</v>
      </c>
      <c r="E20" s="7">
        <v>1</v>
      </c>
      <c r="F20" s="7">
        <v>71</v>
      </c>
      <c r="G20" s="7">
        <v>5921</v>
      </c>
      <c r="H20" s="31">
        <v>42754</v>
      </c>
      <c r="I20" s="7" t="s">
        <v>104</v>
      </c>
      <c r="J20" s="7">
        <v>2345</v>
      </c>
      <c r="K20" s="7" t="s">
        <v>61</v>
      </c>
    </row>
    <row r="21" spans="1:11" ht="16.2" thickBot="1" x14ac:dyDescent="0.35">
      <c r="A21" s="7">
        <v>20</v>
      </c>
      <c r="B21" s="7" t="s">
        <v>89</v>
      </c>
      <c r="C21" s="7">
        <v>3.962481990437583E-2</v>
      </c>
      <c r="D21" s="7">
        <v>66</v>
      </c>
      <c r="E21" s="7">
        <v>1</v>
      </c>
      <c r="F21" s="7">
        <v>82</v>
      </c>
      <c r="G21" s="7">
        <v>46968</v>
      </c>
      <c r="H21" s="31">
        <v>42755</v>
      </c>
      <c r="I21" s="7" t="s">
        <v>103</v>
      </c>
      <c r="J21" s="7">
        <v>458586</v>
      </c>
      <c r="K21" s="7" t="s">
        <v>62</v>
      </c>
    </row>
    <row r="22" spans="1:11" ht="16.2" thickBot="1" x14ac:dyDescent="0.35">
      <c r="A22" s="7">
        <v>21</v>
      </c>
      <c r="B22" s="7" t="s">
        <v>86</v>
      </c>
      <c r="C22" s="7">
        <v>0.51681542349680565</v>
      </c>
      <c r="D22" s="7">
        <v>42</v>
      </c>
      <c r="E22" s="7">
        <v>1</v>
      </c>
      <c r="F22" s="7">
        <v>88</v>
      </c>
      <c r="G22" s="7">
        <v>15239</v>
      </c>
      <c r="H22" s="31">
        <v>42757</v>
      </c>
      <c r="I22" s="7" t="s">
        <v>107</v>
      </c>
      <c r="J22" s="7">
        <v>1234</v>
      </c>
      <c r="K22" s="7" t="s">
        <v>60</v>
      </c>
    </row>
    <row r="23" spans="1:11" ht="16.2" thickBot="1" x14ac:dyDescent="0.35">
      <c r="A23" s="7">
        <v>22</v>
      </c>
      <c r="B23" s="7" t="s">
        <v>87</v>
      </c>
      <c r="C23" s="7">
        <v>0.95038483064298218</v>
      </c>
      <c r="D23" s="7">
        <v>78</v>
      </c>
      <c r="E23" s="7">
        <v>0</v>
      </c>
      <c r="F23" s="7">
        <v>61</v>
      </c>
      <c r="G23" s="7">
        <v>7106</v>
      </c>
      <c r="H23" s="31">
        <v>42758</v>
      </c>
      <c r="I23" s="7" t="s">
        <v>108</v>
      </c>
      <c r="J23" s="7">
        <v>2345</v>
      </c>
      <c r="K23" s="7" t="s">
        <v>61</v>
      </c>
    </row>
    <row r="24" spans="1:11" ht="16.2" thickBot="1" x14ac:dyDescent="0.35">
      <c r="A24" s="7">
        <v>23</v>
      </c>
      <c r="B24" s="7" t="s">
        <v>88</v>
      </c>
      <c r="C24" s="7">
        <v>0.9769828303176098</v>
      </c>
      <c r="D24" s="7">
        <v>40</v>
      </c>
      <c r="E24" s="7">
        <v>0</v>
      </c>
      <c r="F24" s="7">
        <v>96</v>
      </c>
      <c r="G24" s="7">
        <v>13520</v>
      </c>
      <c r="H24" s="31">
        <v>42759</v>
      </c>
      <c r="I24" s="7" t="s">
        <v>106</v>
      </c>
      <c r="J24" s="7">
        <v>458586</v>
      </c>
      <c r="K24" s="7" t="s">
        <v>62</v>
      </c>
    </row>
    <row r="25" spans="1:11" ht="16.2" thickBot="1" x14ac:dyDescent="0.35">
      <c r="A25" s="7">
        <v>24</v>
      </c>
      <c r="B25" s="7" t="s">
        <v>88</v>
      </c>
      <c r="C25" s="41">
        <v>5738600197421</v>
      </c>
      <c r="D25" s="7">
        <v>73</v>
      </c>
      <c r="E25" s="7">
        <v>0</v>
      </c>
      <c r="F25" s="7">
        <v>65</v>
      </c>
      <c r="G25" s="7">
        <v>39284</v>
      </c>
      <c r="H25" s="31">
        <v>42760</v>
      </c>
      <c r="I25" s="7" t="s">
        <v>107</v>
      </c>
      <c r="J25" s="7">
        <v>22283</v>
      </c>
      <c r="K25" s="7" t="s">
        <v>63</v>
      </c>
    </row>
    <row r="26" spans="1:11" ht="16.2" thickBot="1" x14ac:dyDescent="0.35">
      <c r="A26" s="7">
        <v>25</v>
      </c>
      <c r="B26" s="7" t="s">
        <v>89</v>
      </c>
      <c r="C26" s="7">
        <v>0.45655670963880779</v>
      </c>
      <c r="D26" s="7">
        <v>60</v>
      </c>
      <c r="E26" s="7">
        <v>1</v>
      </c>
      <c r="F26" s="7">
        <v>93</v>
      </c>
      <c r="G26" s="7">
        <v>10428</v>
      </c>
      <c r="H26" s="31">
        <v>42761</v>
      </c>
      <c r="I26" s="7" t="s">
        <v>108</v>
      </c>
      <c r="J26" s="7">
        <v>1234</v>
      </c>
      <c r="K26" s="7" t="s">
        <v>60</v>
      </c>
    </row>
    <row r="27" spans="1:11" ht="18.75" customHeight="1" thickBot="1" x14ac:dyDescent="0.35">
      <c r="A27" s="7">
        <v>26</v>
      </c>
      <c r="B27" s="7" t="s">
        <v>87</v>
      </c>
      <c r="C27" s="7">
        <v>0.67441454257243827</v>
      </c>
      <c r="D27" s="7">
        <v>72</v>
      </c>
      <c r="E27" s="7">
        <v>1</v>
      </c>
      <c r="F27" s="7">
        <v>73</v>
      </c>
      <c r="G27" s="7">
        <v>47711</v>
      </c>
      <c r="H27" s="31">
        <v>42762</v>
      </c>
      <c r="I27" s="7" t="s">
        <v>106</v>
      </c>
      <c r="J27" s="7">
        <v>2345</v>
      </c>
      <c r="K27" s="7" t="s">
        <v>61</v>
      </c>
    </row>
    <row r="28" spans="1:11" ht="16.2" thickBot="1" x14ac:dyDescent="0.35">
      <c r="A28" s="7">
        <v>27</v>
      </c>
      <c r="B28" s="7" t="s">
        <v>87</v>
      </c>
      <c r="C28" s="41">
        <v>978950983977843</v>
      </c>
      <c r="D28" s="7" t="s">
        <v>140</v>
      </c>
      <c r="E28" s="7">
        <v>1</v>
      </c>
      <c r="F28" s="7">
        <v>82</v>
      </c>
      <c r="G28" s="7">
        <v>19741</v>
      </c>
      <c r="H28" s="31">
        <v>42763</v>
      </c>
      <c r="I28" s="7" t="s">
        <v>107</v>
      </c>
      <c r="J28" s="7">
        <v>458586</v>
      </c>
      <c r="K28" s="7" t="s">
        <v>62</v>
      </c>
    </row>
    <row r="29" spans="1:11" ht="16.2" thickBot="1" x14ac:dyDescent="0.35">
      <c r="A29" s="7">
        <v>28</v>
      </c>
      <c r="B29" s="7" t="s">
        <v>90</v>
      </c>
      <c r="C29" s="7">
        <v>5.0956446276488099E-2</v>
      </c>
      <c r="D29" s="7">
        <v>61</v>
      </c>
      <c r="E29" s="7">
        <v>0</v>
      </c>
      <c r="F29" s="7">
        <v>58</v>
      </c>
      <c r="G29" s="7">
        <v>18755</v>
      </c>
      <c r="H29" s="31">
        <v>42764</v>
      </c>
      <c r="I29" s="7" t="s">
        <v>107</v>
      </c>
      <c r="J29" s="7">
        <v>22283</v>
      </c>
      <c r="K29" s="7" t="s">
        <v>63</v>
      </c>
    </row>
    <row r="30" spans="1:11" ht="16.2" thickBot="1" x14ac:dyDescent="0.35">
      <c r="A30" s="7">
        <v>29</v>
      </c>
      <c r="B30" s="7" t="s">
        <v>90</v>
      </c>
      <c r="C30" s="7">
        <v>0.71706711880423812</v>
      </c>
      <c r="D30" s="7">
        <v>70</v>
      </c>
      <c r="E30" s="7">
        <v>1</v>
      </c>
      <c r="F30" s="7">
        <v>54</v>
      </c>
      <c r="G30" s="7">
        <v>36293</v>
      </c>
      <c r="H30" s="31">
        <v>42765</v>
      </c>
      <c r="I30" s="7" t="s">
        <v>108</v>
      </c>
      <c r="J30" s="7">
        <v>2345</v>
      </c>
      <c r="K30" s="7" t="s">
        <v>61</v>
      </c>
    </row>
    <row r="31" spans="1:11" ht="16.2" thickBot="1" x14ac:dyDescent="0.35">
      <c r="A31" s="7">
        <v>30</v>
      </c>
      <c r="B31" s="7" t="s">
        <v>90</v>
      </c>
      <c r="C31" s="7">
        <v>0.68982153773178745</v>
      </c>
      <c r="D31" s="7">
        <v>41</v>
      </c>
      <c r="E31" s="7">
        <v>0</v>
      </c>
      <c r="F31" s="7">
        <v>67</v>
      </c>
      <c r="G31" s="7">
        <v>42306</v>
      </c>
      <c r="H31" s="31">
        <v>42766</v>
      </c>
      <c r="I31" s="7" t="s">
        <v>106</v>
      </c>
      <c r="J31" s="7">
        <v>458586</v>
      </c>
      <c r="K31" s="7" t="s">
        <v>62</v>
      </c>
    </row>
    <row r="32" spans="1:11" ht="16.2" thickBot="1" x14ac:dyDescent="0.35">
      <c r="A32" s="7">
        <v>31</v>
      </c>
      <c r="B32" s="7" t="s">
        <v>6</v>
      </c>
      <c r="C32" s="7">
        <v>0.70550103178966339</v>
      </c>
      <c r="D32" s="7">
        <v>25</v>
      </c>
      <c r="E32" s="7">
        <v>1</v>
      </c>
      <c r="F32" s="7">
        <v>91</v>
      </c>
      <c r="G32" s="7">
        <v>4369</v>
      </c>
      <c r="H32" s="31">
        <v>42767</v>
      </c>
      <c r="I32" s="7" t="s">
        <v>107</v>
      </c>
      <c r="J32" s="7">
        <v>22283</v>
      </c>
      <c r="K32" s="7" t="s">
        <v>63</v>
      </c>
    </row>
    <row r="33" spans="1:11" ht="16.2" thickBot="1" x14ac:dyDescent="0.35">
      <c r="A33" s="7">
        <v>32</v>
      </c>
      <c r="B33" s="7" t="s">
        <v>88</v>
      </c>
      <c r="C33" s="7">
        <v>1.6063203440263401</v>
      </c>
      <c r="D33" s="7" t="s">
        <v>140</v>
      </c>
      <c r="E33" s="7">
        <v>0</v>
      </c>
      <c r="F33" s="7">
        <v>82</v>
      </c>
      <c r="G33" s="7">
        <v>22513</v>
      </c>
      <c r="H33" s="31">
        <v>42768</v>
      </c>
      <c r="I33" s="7" t="s">
        <v>108</v>
      </c>
      <c r="J33" s="7">
        <v>1234</v>
      </c>
      <c r="K33" s="7" t="s">
        <v>60</v>
      </c>
    </row>
    <row r="34" spans="1:11" ht="16.2" thickBot="1" x14ac:dyDescent="0.35">
      <c r="A34" s="7">
        <v>33</v>
      </c>
      <c r="B34" s="7" t="s">
        <v>87</v>
      </c>
      <c r="C34" s="7">
        <v>0.30339773876973852</v>
      </c>
      <c r="D34" s="7">
        <v>77</v>
      </c>
      <c r="E34" s="7">
        <v>1</v>
      </c>
      <c r="F34" s="7">
        <v>51</v>
      </c>
      <c r="G34" s="7">
        <v>20288</v>
      </c>
      <c r="H34" s="31">
        <v>42769</v>
      </c>
      <c r="I34" s="7" t="s">
        <v>106</v>
      </c>
      <c r="J34" s="7">
        <v>2345</v>
      </c>
      <c r="K34" s="7" t="s">
        <v>61</v>
      </c>
    </row>
    <row r="35" spans="1:11" ht="16.2" thickBot="1" x14ac:dyDescent="0.35">
      <c r="A35" s="7">
        <v>34</v>
      </c>
      <c r="B35" s="7" t="s">
        <v>86</v>
      </c>
      <c r="C35" s="7"/>
      <c r="D35" s="7">
        <v>48</v>
      </c>
      <c r="E35" s="7">
        <v>1</v>
      </c>
      <c r="F35" s="7">
        <v>97</v>
      </c>
      <c r="G35" s="7">
        <v>5044</v>
      </c>
      <c r="H35" s="31">
        <v>42770</v>
      </c>
      <c r="I35" s="7" t="s">
        <v>109</v>
      </c>
      <c r="J35" s="7">
        <v>458586</v>
      </c>
      <c r="K35" s="7" t="s">
        <v>62</v>
      </c>
    </row>
    <row r="36" spans="1:11" ht="16.2" thickBot="1" x14ac:dyDescent="0.35">
      <c r="A36" s="7">
        <v>35</v>
      </c>
      <c r="B36" s="7" t="s">
        <v>88</v>
      </c>
      <c r="C36" s="7">
        <v>3.5906567196354322E-2</v>
      </c>
      <c r="D36" s="7">
        <v>46</v>
      </c>
      <c r="E36" s="7">
        <v>0</v>
      </c>
      <c r="F36" s="7">
        <v>69</v>
      </c>
      <c r="G36" s="7">
        <v>9290</v>
      </c>
      <c r="H36" s="31">
        <v>42771</v>
      </c>
      <c r="I36" s="7" t="s">
        <v>110</v>
      </c>
      <c r="J36" s="7">
        <v>22283</v>
      </c>
      <c r="K36" s="7" t="s">
        <v>63</v>
      </c>
    </row>
    <row r="37" spans="1:11" ht="16.2" thickBot="1" x14ac:dyDescent="0.35">
      <c r="A37" s="7">
        <v>36</v>
      </c>
      <c r="B37" s="7" t="s">
        <v>88</v>
      </c>
      <c r="C37" s="7">
        <v>0.15544614979687366</v>
      </c>
      <c r="D37" s="7">
        <v>47</v>
      </c>
      <c r="E37" s="7">
        <v>1</v>
      </c>
      <c r="F37" s="7">
        <v>99</v>
      </c>
      <c r="G37" s="7">
        <v>26747</v>
      </c>
      <c r="H37" s="31">
        <v>42772</v>
      </c>
      <c r="I37" s="7" t="s">
        <v>111</v>
      </c>
      <c r="J37" s="7">
        <v>1234</v>
      </c>
      <c r="K37" s="7" t="s">
        <v>60</v>
      </c>
    </row>
    <row r="38" spans="1:11" ht="16.2" thickBot="1" x14ac:dyDescent="0.35">
      <c r="A38" s="7">
        <v>37</v>
      </c>
      <c r="B38" s="7" t="s">
        <v>86</v>
      </c>
      <c r="C38" s="7">
        <v>0.71004025226247602</v>
      </c>
      <c r="D38" s="7">
        <v>69</v>
      </c>
      <c r="E38" s="7">
        <v>1</v>
      </c>
      <c r="F38" s="7">
        <v>99</v>
      </c>
      <c r="G38" s="7">
        <v>16422</v>
      </c>
      <c r="H38" s="31">
        <v>42773</v>
      </c>
      <c r="I38" s="7" t="s">
        <v>112</v>
      </c>
      <c r="J38" s="7">
        <v>2345</v>
      </c>
      <c r="K38" s="7" t="s">
        <v>61</v>
      </c>
    </row>
    <row r="39" spans="1:11" ht="16.2" thickBot="1" x14ac:dyDescent="0.35">
      <c r="A39" s="7">
        <v>38</v>
      </c>
      <c r="B39" s="7" t="s">
        <v>90</v>
      </c>
      <c r="C39" s="7">
        <v>0.50289010627460706</v>
      </c>
      <c r="D39" s="7">
        <v>78</v>
      </c>
      <c r="E39" s="7">
        <v>1</v>
      </c>
      <c r="F39" s="7">
        <v>71</v>
      </c>
      <c r="G39" s="7">
        <v>45976</v>
      </c>
      <c r="H39" s="31">
        <v>42774</v>
      </c>
      <c r="I39" s="7" t="s">
        <v>112</v>
      </c>
      <c r="J39" s="7">
        <v>1234</v>
      </c>
      <c r="K39" s="7" t="s">
        <v>60</v>
      </c>
    </row>
    <row r="40" spans="1:11" ht="16.2" thickBot="1" x14ac:dyDescent="0.35">
      <c r="A40" s="7">
        <v>39</v>
      </c>
      <c r="B40" s="7" t="s">
        <v>90</v>
      </c>
      <c r="C40" s="7">
        <v>0.76114196044101123</v>
      </c>
      <c r="D40" s="7">
        <v>69</v>
      </c>
      <c r="E40" s="7">
        <v>1</v>
      </c>
      <c r="F40" s="7">
        <v>72</v>
      </c>
      <c r="G40" s="7">
        <v>15118</v>
      </c>
      <c r="H40" s="31">
        <v>42775</v>
      </c>
      <c r="I40" s="7" t="s">
        <v>113</v>
      </c>
      <c r="J40" s="7">
        <v>2345</v>
      </c>
      <c r="K40" s="7" t="s">
        <v>61</v>
      </c>
    </row>
    <row r="41" spans="1:11" ht="16.2" thickBot="1" x14ac:dyDescent="0.35">
      <c r="A41" s="7">
        <v>40</v>
      </c>
      <c r="B41" s="7" t="s">
        <v>6</v>
      </c>
      <c r="C41" s="7">
        <v>0.69439800822871944</v>
      </c>
      <c r="D41" s="7">
        <v>49</v>
      </c>
      <c r="E41" s="7">
        <v>1</v>
      </c>
      <c r="F41" s="7">
        <v>53</v>
      </c>
      <c r="G41" s="7">
        <v>30887</v>
      </c>
      <c r="H41" s="31">
        <v>42776</v>
      </c>
      <c r="I41" s="7" t="s">
        <v>114</v>
      </c>
      <c r="J41" s="7">
        <v>458586</v>
      </c>
      <c r="K41" s="7" t="s">
        <v>62</v>
      </c>
    </row>
    <row r="42" spans="1:11" ht="16.2" thickBot="1" x14ac:dyDescent="0.35">
      <c r="A42" s="7">
        <v>41</v>
      </c>
      <c r="B42" s="7" t="s">
        <v>88</v>
      </c>
      <c r="C42" s="7">
        <v>0.37282982774600204</v>
      </c>
      <c r="D42" s="7">
        <v>82</v>
      </c>
      <c r="E42" s="7">
        <v>1</v>
      </c>
      <c r="F42" s="7">
        <v>56</v>
      </c>
      <c r="G42" s="7">
        <v>2852</v>
      </c>
      <c r="H42" s="31">
        <v>42777</v>
      </c>
      <c r="I42" s="7" t="s">
        <v>115</v>
      </c>
      <c r="J42" s="7">
        <v>22283</v>
      </c>
      <c r="K42" s="7" t="s">
        <v>63</v>
      </c>
    </row>
    <row r="43" spans="1:11" ht="16.2" thickBot="1" x14ac:dyDescent="0.35">
      <c r="A43" s="7">
        <v>42</v>
      </c>
      <c r="B43" s="7" t="s">
        <v>87</v>
      </c>
      <c r="C43" s="7"/>
      <c r="D43" s="7">
        <v>19</v>
      </c>
      <c r="E43" s="7">
        <v>1</v>
      </c>
      <c r="F43" s="7">
        <v>52</v>
      </c>
      <c r="G43" s="7">
        <v>38574</v>
      </c>
      <c r="H43" s="31">
        <v>42778</v>
      </c>
      <c r="I43" s="7" t="s">
        <v>113</v>
      </c>
      <c r="J43" s="7">
        <v>1234</v>
      </c>
      <c r="K43" s="7" t="s">
        <v>60</v>
      </c>
    </row>
    <row r="44" spans="1:11" ht="16.2" thickBot="1" x14ac:dyDescent="0.35">
      <c r="A44" s="7">
        <v>43</v>
      </c>
      <c r="B44" s="7" t="s">
        <v>86</v>
      </c>
      <c r="C44" s="7">
        <v>0.63931246470560443</v>
      </c>
      <c r="D44" s="7">
        <v>72</v>
      </c>
      <c r="E44" s="7">
        <v>1</v>
      </c>
      <c r="F44" s="7">
        <v>81</v>
      </c>
      <c r="G44" s="7">
        <v>29547</v>
      </c>
      <c r="H44" s="31">
        <v>42779</v>
      </c>
      <c r="I44" s="7" t="s">
        <v>116</v>
      </c>
      <c r="J44" s="7">
        <v>2345</v>
      </c>
      <c r="K44" s="7" t="s">
        <v>61</v>
      </c>
    </row>
    <row r="45" spans="1:11" ht="16.2" thickBot="1" x14ac:dyDescent="0.35">
      <c r="A45" s="7">
        <v>44</v>
      </c>
      <c r="B45" s="7" t="s">
        <v>88</v>
      </c>
      <c r="C45" s="7">
        <v>0.34089361818140873</v>
      </c>
      <c r="D45" s="7">
        <v>75</v>
      </c>
      <c r="E45" s="7">
        <v>1</v>
      </c>
      <c r="F45" s="7">
        <v>50</v>
      </c>
      <c r="G45" s="7">
        <v>49515</v>
      </c>
      <c r="H45" s="31">
        <v>42780</v>
      </c>
      <c r="I45" s="7" t="s">
        <v>117</v>
      </c>
      <c r="J45" s="7">
        <v>1234</v>
      </c>
      <c r="K45" s="7" t="s">
        <v>60</v>
      </c>
    </row>
    <row r="46" spans="1:11" ht="16.2" thickBot="1" x14ac:dyDescent="0.35">
      <c r="A46" s="7">
        <v>45</v>
      </c>
      <c r="B46" s="7" t="s">
        <v>88</v>
      </c>
      <c r="C46" s="7">
        <v>0.87834234736044026</v>
      </c>
      <c r="D46" s="7">
        <v>64</v>
      </c>
      <c r="E46" s="7">
        <v>0</v>
      </c>
      <c r="F46" s="7">
        <v>100</v>
      </c>
      <c r="G46" s="7">
        <v>11525</v>
      </c>
      <c r="H46" s="31">
        <v>42781</v>
      </c>
      <c r="I46" s="7" t="s">
        <v>117</v>
      </c>
      <c r="J46" s="7">
        <v>2345</v>
      </c>
      <c r="K46" s="7" t="s">
        <v>61</v>
      </c>
    </row>
    <row r="47" spans="1:11" ht="16.2" thickBot="1" x14ac:dyDescent="0.35">
      <c r="A47" s="7">
        <v>46</v>
      </c>
      <c r="B47" s="7" t="s">
        <v>86</v>
      </c>
      <c r="C47" s="7">
        <v>0.24301507934722499</v>
      </c>
      <c r="D47" s="7">
        <v>38</v>
      </c>
      <c r="E47" s="7">
        <v>1</v>
      </c>
      <c r="F47" s="7">
        <v>67</v>
      </c>
      <c r="G47" s="7">
        <v>21651</v>
      </c>
      <c r="H47" s="31">
        <v>42782</v>
      </c>
      <c r="I47" s="7" t="s">
        <v>117</v>
      </c>
      <c r="J47" s="7">
        <v>458586</v>
      </c>
      <c r="K47" s="7" t="s">
        <v>62</v>
      </c>
    </row>
    <row r="48" spans="1:11" ht="16.2" thickBot="1" x14ac:dyDescent="0.35">
      <c r="A48" s="7">
        <v>47</v>
      </c>
      <c r="B48" s="7" t="s">
        <v>90</v>
      </c>
      <c r="C48" s="7">
        <v>0.48928905724838978</v>
      </c>
      <c r="D48" s="7">
        <v>52</v>
      </c>
      <c r="E48" s="7">
        <v>0</v>
      </c>
      <c r="F48" s="7">
        <v>71</v>
      </c>
      <c r="G48" s="7">
        <v>5545</v>
      </c>
      <c r="H48" s="31">
        <v>42783</v>
      </c>
      <c r="I48" s="7" t="s">
        <v>118</v>
      </c>
      <c r="J48" s="7">
        <v>22283</v>
      </c>
      <c r="K48" s="7" t="s">
        <v>63</v>
      </c>
    </row>
    <row r="49" spans="1:11" ht="16.2" thickBot="1" x14ac:dyDescent="0.35">
      <c r="A49" s="7">
        <v>48</v>
      </c>
      <c r="B49" s="7" t="s">
        <v>90</v>
      </c>
      <c r="C49" s="7">
        <v>0.83954658560739037</v>
      </c>
      <c r="D49" s="7">
        <v>68</v>
      </c>
      <c r="E49" s="7">
        <v>1</v>
      </c>
      <c r="F49" s="7">
        <v>54</v>
      </c>
      <c r="G49" s="7">
        <v>14822</v>
      </c>
      <c r="H49" s="31">
        <v>42784</v>
      </c>
      <c r="I49" s="7" t="s">
        <v>116</v>
      </c>
      <c r="J49" s="7">
        <v>1234</v>
      </c>
      <c r="K49" s="7" t="s">
        <v>60</v>
      </c>
    </row>
    <row r="50" spans="1:11" ht="16.2" thickBot="1" x14ac:dyDescent="0.35">
      <c r="A50" s="7">
        <v>49</v>
      </c>
      <c r="B50" s="7" t="s">
        <v>90</v>
      </c>
      <c r="C50" s="7">
        <v>0.85130674234219106</v>
      </c>
      <c r="D50" s="7">
        <v>75</v>
      </c>
      <c r="E50" s="7">
        <v>0</v>
      </c>
      <c r="F50" s="7">
        <v>53</v>
      </c>
      <c r="G50" s="7">
        <v>31879</v>
      </c>
      <c r="H50" s="31">
        <v>42785</v>
      </c>
      <c r="I50" s="7" t="s">
        <v>117</v>
      </c>
      <c r="J50" s="7">
        <v>2345</v>
      </c>
      <c r="K50" s="7" t="s">
        <v>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2C3F3-03B9-4366-9B36-E56473C8D233}">
  <dimension ref="A2:L336"/>
  <sheetViews>
    <sheetView showGridLines="0" topLeftCell="A321" zoomScale="130" zoomScaleNormal="130" workbookViewId="0">
      <selection activeCell="A342" sqref="A342"/>
    </sheetView>
  </sheetViews>
  <sheetFormatPr defaultColWidth="9.109375" defaultRowHeight="13.8" x14ac:dyDescent="0.3"/>
  <cols>
    <col min="1" max="1" width="20.33203125" style="1" bestFit="1" customWidth="1"/>
    <col min="2" max="12" width="16.33203125" style="1" customWidth="1"/>
    <col min="13" max="15" width="13.44140625" style="1" customWidth="1"/>
    <col min="16" max="16384" width="9.109375" style="1"/>
  </cols>
  <sheetData>
    <row r="2" spans="1:12" ht="12.75" customHeight="1" x14ac:dyDescent="0.3">
      <c r="B2" s="108" t="s">
        <v>159</v>
      </c>
      <c r="C2" s="108"/>
      <c r="D2" s="108"/>
      <c r="E2" s="108"/>
      <c r="F2" s="108"/>
      <c r="G2" s="108"/>
      <c r="H2" s="108"/>
      <c r="I2" s="108"/>
      <c r="J2" s="108"/>
      <c r="K2" s="108"/>
      <c r="L2" s="108"/>
    </row>
    <row r="3" spans="1:12" ht="12.75" customHeight="1" x14ac:dyDescent="0.3">
      <c r="B3" s="108"/>
      <c r="C3" s="108"/>
      <c r="D3" s="108"/>
      <c r="E3" s="108"/>
      <c r="F3" s="108"/>
      <c r="G3" s="108"/>
      <c r="H3" s="108"/>
      <c r="I3" s="108"/>
      <c r="J3" s="108"/>
      <c r="K3" s="108"/>
      <c r="L3" s="108"/>
    </row>
    <row r="4" spans="1:12" ht="12.75" customHeight="1" x14ac:dyDescent="0.3">
      <c r="B4" s="108"/>
      <c r="C4" s="108"/>
      <c r="D4" s="108"/>
      <c r="E4" s="108"/>
      <c r="F4" s="108"/>
      <c r="G4" s="108"/>
      <c r="H4" s="108"/>
      <c r="I4" s="108"/>
      <c r="J4" s="108"/>
      <c r="K4" s="108"/>
      <c r="L4" s="108"/>
    </row>
    <row r="5" spans="1:12" ht="12.75" customHeight="1" x14ac:dyDescent="0.3">
      <c r="B5" s="108"/>
      <c r="C5" s="108"/>
      <c r="D5" s="108"/>
      <c r="E5" s="108"/>
      <c r="F5" s="108"/>
      <c r="G5" s="108"/>
      <c r="H5" s="108"/>
      <c r="I5" s="108"/>
      <c r="J5" s="108"/>
      <c r="K5" s="108"/>
      <c r="L5" s="108"/>
    </row>
    <row r="6" spans="1:12" ht="12.75" customHeight="1" x14ac:dyDescent="0.3">
      <c r="B6" s="108"/>
      <c r="C6" s="108"/>
      <c r="D6" s="108"/>
      <c r="E6" s="108"/>
      <c r="F6" s="108"/>
      <c r="G6" s="108"/>
      <c r="H6" s="108"/>
      <c r="I6" s="108"/>
      <c r="J6" s="108"/>
      <c r="K6" s="108"/>
      <c r="L6" s="108"/>
    </row>
    <row r="7" spans="1:12" ht="12.75" customHeight="1" x14ac:dyDescent="0.3">
      <c r="B7" s="108"/>
      <c r="C7" s="108"/>
      <c r="D7" s="108"/>
      <c r="E7" s="108"/>
      <c r="F7" s="108"/>
      <c r="G7" s="108"/>
      <c r="H7" s="108"/>
      <c r="I7" s="108"/>
      <c r="J7" s="108"/>
      <c r="K7" s="108"/>
      <c r="L7" s="108"/>
    </row>
    <row r="8" spans="1:12" ht="12.75" customHeight="1" x14ac:dyDescent="0.3">
      <c r="B8" s="108"/>
      <c r="C8" s="108"/>
      <c r="D8" s="108"/>
      <c r="E8" s="108"/>
      <c r="F8" s="108"/>
      <c r="G8" s="108"/>
      <c r="H8" s="108"/>
      <c r="I8" s="108"/>
      <c r="J8" s="108"/>
      <c r="K8" s="108"/>
      <c r="L8" s="108"/>
    </row>
    <row r="9" spans="1:12" ht="84" customHeight="1" x14ac:dyDescent="0.3">
      <c r="B9" s="108"/>
      <c r="C9" s="108"/>
      <c r="D9" s="108"/>
      <c r="E9" s="108"/>
      <c r="F9" s="108"/>
      <c r="G9" s="108"/>
      <c r="H9" s="108"/>
      <c r="I9" s="108"/>
      <c r="J9" s="108"/>
      <c r="K9" s="108"/>
      <c r="L9" s="108"/>
    </row>
    <row r="11" spans="1:12" ht="18" x14ac:dyDescent="0.35">
      <c r="A11" s="18" t="s">
        <v>47</v>
      </c>
    </row>
    <row r="12" spans="1:12" ht="14.4" x14ac:dyDescent="0.3">
      <c r="A12" s="19" t="s">
        <v>153</v>
      </c>
    </row>
    <row r="13" spans="1:12" ht="14.4" thickBot="1" x14ac:dyDescent="0.35"/>
    <row r="14" spans="1:12" ht="18.600000000000001" thickBot="1" x14ac:dyDescent="0.4">
      <c r="B14" s="89" t="s">
        <v>0</v>
      </c>
      <c r="C14" s="89" t="s">
        <v>85</v>
      </c>
      <c r="D14" s="90" t="s">
        <v>80</v>
      </c>
      <c r="E14" s="89" t="s">
        <v>11</v>
      </c>
      <c r="F14" s="89" t="s">
        <v>14</v>
      </c>
      <c r="G14" s="89" t="s">
        <v>15</v>
      </c>
      <c r="H14" s="89" t="s">
        <v>81</v>
      </c>
      <c r="I14" s="89" t="s">
        <v>134</v>
      </c>
      <c r="J14" s="89" t="s">
        <v>83</v>
      </c>
      <c r="K14" s="89" t="s">
        <v>92</v>
      </c>
      <c r="L14" s="89" t="s">
        <v>93</v>
      </c>
    </row>
    <row r="15" spans="1:12" ht="18" x14ac:dyDescent="0.35">
      <c r="A15" s="1" t="s">
        <v>154</v>
      </c>
      <c r="B15" s="91">
        <f>MIN('eda dataset5'!A$2:A$50)</f>
        <v>1</v>
      </c>
      <c r="C15" s="91">
        <f>MIN('eda dataset5'!B$2:B$50)</f>
        <v>0</v>
      </c>
      <c r="D15" s="92">
        <f>MIN('eda dataset5'!C$2:C$50)</f>
        <v>1.5225849074060438E-2</v>
      </c>
      <c r="E15" s="91">
        <f>MIN('eda dataset5'!D$2:D$50)</f>
        <v>19</v>
      </c>
      <c r="F15" s="91">
        <f>MIN('eda dataset5'!E$2:E$50)</f>
        <v>0</v>
      </c>
      <c r="G15" s="91">
        <f>MIN('eda dataset5'!F$2:F$50)</f>
        <v>50</v>
      </c>
      <c r="H15" s="91">
        <f>MIN('eda dataset5'!G$2:G$50)</f>
        <v>1032</v>
      </c>
      <c r="I15" s="93">
        <f>MIN('eda dataset5'!H$2:H$50)</f>
        <v>42736</v>
      </c>
      <c r="J15" s="91">
        <f>MIN('eda dataset5'!I$2:I$50)</f>
        <v>0</v>
      </c>
      <c r="K15" s="94">
        <f>MIN('eda dataset5'!J$2:J$50)</f>
        <v>1234</v>
      </c>
      <c r="L15" s="91">
        <f>MIN('eda dataset5'!K$2:K$50)</f>
        <v>0</v>
      </c>
    </row>
    <row r="16" spans="1:12" ht="18" x14ac:dyDescent="0.35">
      <c r="A16" s="1" t="s">
        <v>155</v>
      </c>
      <c r="B16" s="91">
        <f>MAX('eda dataset5'!A$2:A$50)</f>
        <v>49</v>
      </c>
      <c r="C16" s="91">
        <f>MAX('eda dataset5'!B$2:B$50)</f>
        <v>0</v>
      </c>
      <c r="D16" s="92">
        <f>MAX('eda dataset5'!C$2:C$50)</f>
        <v>978950983977843</v>
      </c>
      <c r="E16" s="91">
        <f>MAX('eda dataset5'!D$2:D$50)</f>
        <v>90</v>
      </c>
      <c r="F16" s="91">
        <f>MAX('eda dataset5'!E$2:E$50)</f>
        <v>1</v>
      </c>
      <c r="G16" s="91">
        <f>MAX('eda dataset5'!F$2:F$50)</f>
        <v>100</v>
      </c>
      <c r="H16" s="91">
        <f>MAX('eda dataset5'!G$2:G$50)</f>
        <v>49515</v>
      </c>
      <c r="I16" s="93">
        <f>MAX('eda dataset5'!H$2:H$50)</f>
        <v>42785</v>
      </c>
      <c r="J16" s="91">
        <f>MAX('eda dataset5'!I$2:I$50)</f>
        <v>0</v>
      </c>
      <c r="K16" s="94">
        <f>MAX('eda dataset5'!J$2:J$50)</f>
        <v>458586</v>
      </c>
      <c r="L16" s="91">
        <f>MAX('eda dataset5'!K$2:K$50)</f>
        <v>0</v>
      </c>
    </row>
    <row r="17" spans="1:12" ht="18" x14ac:dyDescent="0.35">
      <c r="A17" s="1" t="s">
        <v>156</v>
      </c>
      <c r="B17" s="91">
        <f>B16-B15</f>
        <v>48</v>
      </c>
      <c r="C17" s="91">
        <f t="shared" ref="C17:L17" si="0">C16-C15</f>
        <v>0</v>
      </c>
      <c r="D17" s="92">
        <f t="shared" si="0"/>
        <v>978950983977843</v>
      </c>
      <c r="E17" s="91">
        <f t="shared" si="0"/>
        <v>71</v>
      </c>
      <c r="F17" s="91">
        <f t="shared" si="0"/>
        <v>1</v>
      </c>
      <c r="G17" s="91">
        <f t="shared" si="0"/>
        <v>50</v>
      </c>
      <c r="H17" s="91">
        <f t="shared" si="0"/>
        <v>48483</v>
      </c>
      <c r="I17" s="91">
        <f t="shared" si="0"/>
        <v>49</v>
      </c>
      <c r="J17" s="91">
        <f t="shared" si="0"/>
        <v>0</v>
      </c>
      <c r="K17" s="94">
        <f t="shared" si="0"/>
        <v>457352</v>
      </c>
      <c r="L17" s="91">
        <f t="shared" si="0"/>
        <v>0</v>
      </c>
    </row>
    <row r="18" spans="1:12" ht="18" x14ac:dyDescent="0.35">
      <c r="A18" s="1" t="s">
        <v>157</v>
      </c>
      <c r="B18" s="91">
        <f>AVERAGE('eda dataset5'!A$2:A$50)</f>
        <v>25</v>
      </c>
      <c r="C18" s="91"/>
      <c r="D18" s="92">
        <f>AVERAGE('eda dataset5'!C$2:C$50)</f>
        <v>20950842216495.484</v>
      </c>
      <c r="E18" s="94">
        <f>AVERAGE('eda dataset5'!D$2:D$50)</f>
        <v>59.555555555555557</v>
      </c>
      <c r="F18" s="95">
        <f>AVERAGE('eda dataset5'!E$2:E$50)</f>
        <v>0.5714285714285714</v>
      </c>
      <c r="G18" s="95">
        <f>AVERAGE('eda dataset5'!F$2:F$50)</f>
        <v>73.142857142857139</v>
      </c>
      <c r="H18" s="95">
        <f>AVERAGE('eda dataset5'!G$2:G$50)</f>
        <v>26284.775510204083</v>
      </c>
      <c r="I18" s="93">
        <f>AVERAGE('eda dataset5'!H$2:H$50)</f>
        <v>42760.591836734697</v>
      </c>
      <c r="J18" s="95"/>
      <c r="K18" s="94">
        <f>AVERAGE('eda dataset5'!J$2:J$50)</f>
        <v>118258.61224489796</v>
      </c>
      <c r="L18" s="91"/>
    </row>
    <row r="19" spans="1:12" ht="18" x14ac:dyDescent="0.35">
      <c r="A19" s="1" t="s">
        <v>158</v>
      </c>
      <c r="B19" s="91">
        <f>MEDIAN('eda dataset5'!A$2:A$50)</f>
        <v>25</v>
      </c>
      <c r="C19" s="91"/>
      <c r="D19" s="92">
        <f>MEDIAN('eda dataset5'!C$2:C$50)</f>
        <v>0.50289010627460706</v>
      </c>
      <c r="E19" s="91">
        <f>MEDIAN('eda dataset5'!D$2:D$50)</f>
        <v>64</v>
      </c>
      <c r="F19" s="91">
        <f>MEDIAN('eda dataset5'!E$2:E$50)</f>
        <v>1</v>
      </c>
      <c r="G19" s="91">
        <f>MEDIAN('eda dataset5'!F$2:F$50)</f>
        <v>71</v>
      </c>
      <c r="H19" s="91">
        <f>MEDIAN('eda dataset5'!G$2:G$50)</f>
        <v>26747</v>
      </c>
      <c r="I19" s="93">
        <f>MEDIAN('eda dataset5'!H$2:H$50)</f>
        <v>42761</v>
      </c>
      <c r="J19" s="91"/>
      <c r="K19" s="94">
        <f>MEDIAN('eda dataset5'!J$2:J$50)</f>
        <v>2345</v>
      </c>
      <c r="L19" s="91"/>
    </row>
    <row r="21" spans="1:12" ht="14.4" thickBot="1" x14ac:dyDescent="0.35"/>
    <row r="22" spans="1:12" ht="16.2" thickBot="1" x14ac:dyDescent="0.35">
      <c r="A22" s="17" t="s">
        <v>0</v>
      </c>
      <c r="B22" s="17" t="s">
        <v>85</v>
      </c>
      <c r="C22" s="17" t="s">
        <v>80</v>
      </c>
      <c r="D22" s="17" t="s">
        <v>11</v>
      </c>
      <c r="E22" s="17" t="s">
        <v>14</v>
      </c>
      <c r="F22" s="17" t="s">
        <v>15</v>
      </c>
      <c r="G22" s="17" t="s">
        <v>81</v>
      </c>
      <c r="H22" s="17" t="s">
        <v>134</v>
      </c>
      <c r="I22" s="17" t="s">
        <v>83</v>
      </c>
      <c r="J22" s="17" t="s">
        <v>92</v>
      </c>
      <c r="K22" s="17" t="s">
        <v>93</v>
      </c>
    </row>
    <row r="23" spans="1:12" ht="16.2" thickBot="1" x14ac:dyDescent="0.35">
      <c r="A23" s="7">
        <v>1</v>
      </c>
      <c r="B23" s="7" t="s">
        <v>87</v>
      </c>
      <c r="C23" s="7">
        <v>0.44111289611918048</v>
      </c>
      <c r="D23" s="7">
        <v>33</v>
      </c>
      <c r="E23" s="7">
        <v>0</v>
      </c>
      <c r="F23" s="7">
        <v>57</v>
      </c>
      <c r="G23" s="7">
        <v>28179</v>
      </c>
      <c r="H23" s="31">
        <v>42736</v>
      </c>
      <c r="I23" s="7" t="s">
        <v>99</v>
      </c>
      <c r="J23" s="7">
        <v>1234</v>
      </c>
      <c r="K23" s="7" t="s">
        <v>60</v>
      </c>
    </row>
    <row r="24" spans="1:12" ht="16.2" thickBot="1" x14ac:dyDescent="0.35">
      <c r="A24" s="7">
        <v>2</v>
      </c>
      <c r="B24" s="7" t="s">
        <v>88</v>
      </c>
      <c r="C24" s="7">
        <v>0.75596014081438434</v>
      </c>
      <c r="D24" s="7">
        <v>85</v>
      </c>
      <c r="E24" s="7">
        <v>0</v>
      </c>
      <c r="F24" s="7">
        <v>74</v>
      </c>
      <c r="G24" s="7">
        <v>19247</v>
      </c>
      <c r="H24" s="31">
        <v>42737</v>
      </c>
      <c r="I24" s="7" t="s">
        <v>100</v>
      </c>
      <c r="J24" s="7">
        <v>2345</v>
      </c>
      <c r="K24" s="7" t="s">
        <v>61</v>
      </c>
    </row>
    <row r="25" spans="1:12" ht="16.2" thickBot="1" x14ac:dyDescent="0.35">
      <c r="A25" s="7">
        <v>3</v>
      </c>
      <c r="B25" s="7" t="s">
        <v>86</v>
      </c>
      <c r="C25" s="7">
        <v>0.62893289833182242</v>
      </c>
      <c r="D25" s="7">
        <v>71</v>
      </c>
      <c r="E25" s="7">
        <v>0</v>
      </c>
      <c r="F25" s="7">
        <v>50</v>
      </c>
      <c r="G25" s="7">
        <v>21873</v>
      </c>
      <c r="H25" s="31">
        <v>42738</v>
      </c>
      <c r="I25" s="7" t="s">
        <v>101</v>
      </c>
      <c r="J25" s="7">
        <v>458586</v>
      </c>
      <c r="K25" s="7" t="s">
        <v>62</v>
      </c>
    </row>
    <row r="26" spans="1:12" ht="16.2" thickBot="1" x14ac:dyDescent="0.35">
      <c r="A26" s="7" t="s">
        <v>54</v>
      </c>
      <c r="B26" s="7"/>
      <c r="C26" s="7"/>
      <c r="D26" s="7"/>
      <c r="E26" s="7"/>
      <c r="F26" s="7"/>
      <c r="G26" s="7"/>
      <c r="H26" s="31"/>
      <c r="I26" s="7"/>
      <c r="J26" s="7"/>
      <c r="K26" s="7"/>
    </row>
    <row r="27" spans="1:12" ht="16.2" thickBot="1" x14ac:dyDescent="0.35">
      <c r="A27" s="7">
        <v>22</v>
      </c>
      <c r="B27" s="7" t="s">
        <v>87</v>
      </c>
      <c r="C27" s="7">
        <v>0.95038483064298218</v>
      </c>
      <c r="D27" s="7">
        <v>78</v>
      </c>
      <c r="E27" s="7">
        <v>0</v>
      </c>
      <c r="F27" s="7">
        <v>61</v>
      </c>
      <c r="G27" s="7">
        <v>7106</v>
      </c>
      <c r="H27" s="31">
        <v>42758</v>
      </c>
      <c r="I27" s="7" t="s">
        <v>108</v>
      </c>
      <c r="J27" s="7">
        <v>2345</v>
      </c>
      <c r="K27" s="7" t="s">
        <v>61</v>
      </c>
    </row>
    <row r="28" spans="1:12" ht="16.2" thickBot="1" x14ac:dyDescent="0.35">
      <c r="A28" s="7">
        <v>23</v>
      </c>
      <c r="B28" s="7" t="s">
        <v>88</v>
      </c>
      <c r="C28" s="7">
        <v>0.9769828303176098</v>
      </c>
      <c r="D28" s="7">
        <v>40</v>
      </c>
      <c r="E28" s="7">
        <v>0</v>
      </c>
      <c r="F28" s="7">
        <v>96</v>
      </c>
      <c r="G28" s="7">
        <v>13520</v>
      </c>
      <c r="H28" s="31">
        <v>42759</v>
      </c>
      <c r="I28" s="7" t="s">
        <v>106</v>
      </c>
      <c r="J28" s="7">
        <v>458586</v>
      </c>
      <c r="K28" s="7" t="s">
        <v>62</v>
      </c>
    </row>
    <row r="29" spans="1:12" ht="16.2" thickBot="1" x14ac:dyDescent="0.35">
      <c r="A29" s="7">
        <v>24</v>
      </c>
      <c r="B29" s="7" t="s">
        <v>88</v>
      </c>
      <c r="C29" s="13">
        <v>5738600197421</v>
      </c>
      <c r="D29" s="7">
        <v>73</v>
      </c>
      <c r="E29" s="7">
        <v>0</v>
      </c>
      <c r="F29" s="7">
        <v>65</v>
      </c>
      <c r="G29" s="7">
        <v>39284</v>
      </c>
      <c r="H29" s="31">
        <v>42760</v>
      </c>
      <c r="I29" s="7" t="s">
        <v>107</v>
      </c>
      <c r="J29" s="7">
        <v>22283</v>
      </c>
      <c r="K29" s="7" t="s">
        <v>63</v>
      </c>
    </row>
    <row r="30" spans="1:12" ht="16.2" thickBot="1" x14ac:dyDescent="0.35">
      <c r="A30" s="7">
        <v>25</v>
      </c>
      <c r="B30" s="7" t="s">
        <v>89</v>
      </c>
      <c r="C30" s="7">
        <v>0.45655670963880779</v>
      </c>
      <c r="D30" s="7">
        <v>60</v>
      </c>
      <c r="E30" s="7">
        <v>1</v>
      </c>
      <c r="F30" s="7">
        <v>93</v>
      </c>
      <c r="G30" s="7">
        <v>10428</v>
      </c>
      <c r="H30" s="31">
        <v>42761</v>
      </c>
      <c r="I30" s="7" t="s">
        <v>108</v>
      </c>
      <c r="J30" s="7">
        <v>1234</v>
      </c>
      <c r="K30" s="7" t="s">
        <v>60</v>
      </c>
    </row>
    <row r="31" spans="1:12" ht="16.2" thickBot="1" x14ac:dyDescent="0.35">
      <c r="A31" s="7">
        <v>26</v>
      </c>
      <c r="B31" s="7" t="s">
        <v>87</v>
      </c>
      <c r="C31" s="7">
        <v>0.67441454257243827</v>
      </c>
      <c r="D31" s="7">
        <v>72</v>
      </c>
      <c r="E31" s="7">
        <v>1</v>
      </c>
      <c r="F31" s="7">
        <v>73</v>
      </c>
      <c r="G31" s="7">
        <v>47711</v>
      </c>
      <c r="H31" s="31">
        <v>42762</v>
      </c>
      <c r="I31" s="7" t="s">
        <v>106</v>
      </c>
      <c r="J31" s="7">
        <v>2345</v>
      </c>
      <c r="K31" s="7" t="s">
        <v>61</v>
      </c>
    </row>
    <row r="32" spans="1:12" ht="16.2" thickBot="1" x14ac:dyDescent="0.35">
      <c r="A32" s="7">
        <v>27</v>
      </c>
      <c r="B32" s="7" t="s">
        <v>87</v>
      </c>
      <c r="C32" s="13">
        <v>978950983977843</v>
      </c>
      <c r="D32" s="7" t="s">
        <v>140</v>
      </c>
      <c r="E32" s="7">
        <v>1</v>
      </c>
      <c r="F32" s="7">
        <v>82</v>
      </c>
      <c r="G32" s="7">
        <v>19741</v>
      </c>
      <c r="H32" s="31">
        <v>42763</v>
      </c>
      <c r="I32" s="7" t="s">
        <v>107</v>
      </c>
      <c r="J32" s="7">
        <v>458586</v>
      </c>
      <c r="K32" s="7" t="s">
        <v>62</v>
      </c>
    </row>
    <row r="33" spans="1:11" ht="16.2" thickBot="1" x14ac:dyDescent="0.35">
      <c r="A33" s="7">
        <v>28</v>
      </c>
      <c r="B33" s="7" t="s">
        <v>90</v>
      </c>
      <c r="C33" s="7">
        <v>5.0956446276488099E-2</v>
      </c>
      <c r="D33" s="7">
        <v>61</v>
      </c>
      <c r="E33" s="7">
        <v>0</v>
      </c>
      <c r="F33" s="7">
        <v>58</v>
      </c>
      <c r="G33" s="7">
        <v>18755</v>
      </c>
      <c r="H33" s="31">
        <v>42764</v>
      </c>
      <c r="I33" s="7" t="s">
        <v>107</v>
      </c>
      <c r="J33" s="7">
        <v>22283</v>
      </c>
      <c r="K33" s="7" t="s">
        <v>63</v>
      </c>
    </row>
    <row r="34" spans="1:11" ht="16.2" thickBot="1" x14ac:dyDescent="0.35">
      <c r="A34" s="7">
        <v>29</v>
      </c>
      <c r="B34" s="7" t="s">
        <v>90</v>
      </c>
      <c r="C34" s="7">
        <v>0.71706711880423812</v>
      </c>
      <c r="D34" s="7">
        <v>70</v>
      </c>
      <c r="E34" s="7">
        <v>1</v>
      </c>
      <c r="F34" s="7">
        <v>54</v>
      </c>
      <c r="G34" s="7">
        <v>36293</v>
      </c>
      <c r="H34" s="31">
        <v>42765</v>
      </c>
      <c r="I34" s="7" t="s">
        <v>108</v>
      </c>
      <c r="J34" s="7">
        <v>2345</v>
      </c>
      <c r="K34" s="7" t="s">
        <v>61</v>
      </c>
    </row>
    <row r="35" spans="1:11" ht="18.600000000000001" thickBot="1" x14ac:dyDescent="0.4">
      <c r="A35" s="42" t="s">
        <v>65</v>
      </c>
    </row>
    <row r="36" spans="1:11" ht="16.2" thickBot="1" x14ac:dyDescent="0.35">
      <c r="A36" s="17" t="s">
        <v>0</v>
      </c>
      <c r="B36" s="17" t="s">
        <v>85</v>
      </c>
      <c r="C36" s="17" t="s">
        <v>80</v>
      </c>
      <c r="D36" s="17" t="s">
        <v>11</v>
      </c>
      <c r="E36" s="17" t="s">
        <v>14</v>
      </c>
      <c r="F36" s="17" t="s">
        <v>15</v>
      </c>
      <c r="G36" s="17" t="s">
        <v>81</v>
      </c>
      <c r="H36" s="17" t="s">
        <v>134</v>
      </c>
      <c r="I36" s="17" t="s">
        <v>83</v>
      </c>
      <c r="J36" s="17" t="s">
        <v>92</v>
      </c>
      <c r="K36" s="17" t="s">
        <v>93</v>
      </c>
    </row>
    <row r="37" spans="1:11" ht="16.2" thickBot="1" x14ac:dyDescent="0.35">
      <c r="A37" s="7">
        <v>1</v>
      </c>
      <c r="B37" s="7" t="s">
        <v>87</v>
      </c>
      <c r="C37" s="7">
        <v>0.44111289611918048</v>
      </c>
      <c r="D37" s="7">
        <v>33</v>
      </c>
      <c r="E37" s="7">
        <v>0</v>
      </c>
      <c r="F37" s="7">
        <v>57</v>
      </c>
      <c r="G37" s="7">
        <v>28179</v>
      </c>
      <c r="H37" s="31">
        <v>42736</v>
      </c>
      <c r="I37" s="7" t="s">
        <v>99</v>
      </c>
      <c r="J37" s="7">
        <v>1234</v>
      </c>
      <c r="K37" s="7" t="s">
        <v>60</v>
      </c>
    </row>
    <row r="38" spans="1:11" ht="16.2" thickBot="1" x14ac:dyDescent="0.35">
      <c r="A38" s="7">
        <v>2</v>
      </c>
      <c r="B38" s="7" t="s">
        <v>88</v>
      </c>
      <c r="C38" s="7">
        <v>0.75596014081438434</v>
      </c>
      <c r="D38" s="7">
        <v>85</v>
      </c>
      <c r="E38" s="7">
        <v>0</v>
      </c>
      <c r="F38" s="7">
        <v>74</v>
      </c>
      <c r="G38" s="7">
        <v>19247</v>
      </c>
      <c r="H38" s="31">
        <v>42737</v>
      </c>
      <c r="I38" s="7" t="s">
        <v>100</v>
      </c>
      <c r="J38" s="7">
        <v>2345</v>
      </c>
      <c r="K38" s="7" t="s">
        <v>61</v>
      </c>
    </row>
    <row r="39" spans="1:11" ht="16.2" thickBot="1" x14ac:dyDescent="0.35">
      <c r="A39" s="7">
        <v>3</v>
      </c>
      <c r="B39" s="7" t="s">
        <v>86</v>
      </c>
      <c r="C39" s="7">
        <v>0.62893289833182242</v>
      </c>
      <c r="D39" s="7">
        <v>71</v>
      </c>
      <c r="E39" s="7">
        <v>0</v>
      </c>
      <c r="F39" s="7">
        <v>50</v>
      </c>
      <c r="G39" s="7">
        <v>21873</v>
      </c>
      <c r="H39" s="31">
        <v>42738</v>
      </c>
      <c r="I39" s="7" t="s">
        <v>101</v>
      </c>
      <c r="J39" s="7">
        <v>458586</v>
      </c>
      <c r="K39" s="7" t="s">
        <v>62</v>
      </c>
    </row>
    <row r="40" spans="1:11" ht="16.2" thickBot="1" x14ac:dyDescent="0.35">
      <c r="A40" s="7" t="s">
        <v>54</v>
      </c>
      <c r="B40" s="7"/>
      <c r="C40" s="7"/>
      <c r="D40" s="7"/>
      <c r="E40" s="7"/>
      <c r="F40" s="7"/>
      <c r="G40" s="7"/>
      <c r="H40" s="31"/>
      <c r="I40" s="7"/>
      <c r="J40" s="7"/>
      <c r="K40" s="7"/>
    </row>
    <row r="41" spans="1:11" ht="16.2" thickBot="1" x14ac:dyDescent="0.35">
      <c r="A41" s="7">
        <v>22</v>
      </c>
      <c r="B41" s="7" t="s">
        <v>87</v>
      </c>
      <c r="C41" s="7">
        <v>0.95038483064298218</v>
      </c>
      <c r="D41" s="7">
        <v>78</v>
      </c>
      <c r="E41" s="7">
        <v>0</v>
      </c>
      <c r="F41" s="7">
        <v>61</v>
      </c>
      <c r="G41" s="7">
        <v>7106</v>
      </c>
      <c r="H41" s="31">
        <v>42758</v>
      </c>
      <c r="I41" s="7" t="s">
        <v>108</v>
      </c>
      <c r="J41" s="7">
        <v>2345</v>
      </c>
      <c r="K41" s="7" t="s">
        <v>61</v>
      </c>
    </row>
    <row r="42" spans="1:11" ht="16.2" thickBot="1" x14ac:dyDescent="0.35">
      <c r="A42" s="7">
        <v>23</v>
      </c>
      <c r="B42" s="7" t="s">
        <v>88</v>
      </c>
      <c r="C42" s="7">
        <v>0.9769828303176098</v>
      </c>
      <c r="D42" s="7">
        <v>40</v>
      </c>
      <c r="E42" s="7">
        <v>0</v>
      </c>
      <c r="F42" s="7">
        <v>96</v>
      </c>
      <c r="G42" s="7">
        <v>13520</v>
      </c>
      <c r="H42" s="31">
        <v>42759</v>
      </c>
      <c r="I42" s="7" t="s">
        <v>106</v>
      </c>
      <c r="J42" s="7">
        <v>458586</v>
      </c>
      <c r="K42" s="7" t="s">
        <v>62</v>
      </c>
    </row>
    <row r="43" spans="1:11" ht="16.2" thickBot="1" x14ac:dyDescent="0.35">
      <c r="A43" s="7">
        <v>24</v>
      </c>
      <c r="B43" s="7" t="s">
        <v>88</v>
      </c>
      <c r="C43" s="28">
        <v>0.57386001974209999</v>
      </c>
      <c r="D43" s="7">
        <v>73</v>
      </c>
      <c r="E43" s="7">
        <v>0</v>
      </c>
      <c r="F43" s="7">
        <v>65</v>
      </c>
      <c r="G43" s="7">
        <v>39284</v>
      </c>
      <c r="H43" s="31">
        <v>42760</v>
      </c>
      <c r="I43" s="7" t="s">
        <v>107</v>
      </c>
      <c r="J43" s="7">
        <v>22283</v>
      </c>
      <c r="K43" s="7" t="s">
        <v>63</v>
      </c>
    </row>
    <row r="44" spans="1:11" ht="16.2" thickBot="1" x14ac:dyDescent="0.35">
      <c r="A44" s="7">
        <v>25</v>
      </c>
      <c r="B44" s="7" t="s">
        <v>89</v>
      </c>
      <c r="C44" s="7">
        <v>0.45655670963880779</v>
      </c>
      <c r="D44" s="7">
        <v>60</v>
      </c>
      <c r="E44" s="7">
        <v>1</v>
      </c>
      <c r="F44" s="7">
        <v>93</v>
      </c>
      <c r="G44" s="7">
        <v>10428</v>
      </c>
      <c r="H44" s="31">
        <v>42761</v>
      </c>
      <c r="I44" s="7" t="s">
        <v>108</v>
      </c>
      <c r="J44" s="7">
        <v>1234</v>
      </c>
      <c r="K44" s="7" t="s">
        <v>60</v>
      </c>
    </row>
    <row r="45" spans="1:11" ht="16.2" thickBot="1" x14ac:dyDescent="0.35">
      <c r="A45" s="7">
        <v>26</v>
      </c>
      <c r="B45" s="7" t="s">
        <v>87</v>
      </c>
      <c r="C45" s="7">
        <v>0.67441454257243827</v>
      </c>
      <c r="D45" s="7">
        <v>72</v>
      </c>
      <c r="E45" s="7">
        <v>1</v>
      </c>
      <c r="F45" s="7">
        <v>73</v>
      </c>
      <c r="G45" s="7">
        <v>47711</v>
      </c>
      <c r="H45" s="31">
        <v>42762</v>
      </c>
      <c r="I45" s="7" t="s">
        <v>106</v>
      </c>
      <c r="J45" s="7">
        <v>2345</v>
      </c>
      <c r="K45" s="7" t="s">
        <v>61</v>
      </c>
    </row>
    <row r="46" spans="1:11" ht="16.2" thickBot="1" x14ac:dyDescent="0.35">
      <c r="A46" s="7">
        <v>27</v>
      </c>
      <c r="B46" s="7" t="s">
        <v>87</v>
      </c>
      <c r="C46" s="28">
        <v>0.97895098397784297</v>
      </c>
      <c r="D46" s="7" t="s">
        <v>140</v>
      </c>
      <c r="E46" s="7">
        <v>1</v>
      </c>
      <c r="F46" s="7">
        <v>82</v>
      </c>
      <c r="G46" s="7">
        <v>19741</v>
      </c>
      <c r="H46" s="31">
        <v>42763</v>
      </c>
      <c r="I46" s="7" t="s">
        <v>107</v>
      </c>
      <c r="J46" s="7">
        <v>458586</v>
      </c>
      <c r="K46" s="7" t="s">
        <v>62</v>
      </c>
    </row>
    <row r="47" spans="1:11" ht="16.2" thickBot="1" x14ac:dyDescent="0.35">
      <c r="A47" s="7">
        <v>28</v>
      </c>
      <c r="B47" s="7" t="s">
        <v>90</v>
      </c>
      <c r="C47" s="7">
        <v>5.0956446276488099E-2</v>
      </c>
      <c r="D47" s="7">
        <v>61</v>
      </c>
      <c r="E47" s="7">
        <v>0</v>
      </c>
      <c r="F47" s="7">
        <v>58</v>
      </c>
      <c r="G47" s="7">
        <v>18755</v>
      </c>
      <c r="H47" s="31">
        <v>42764</v>
      </c>
      <c r="I47" s="7" t="s">
        <v>107</v>
      </c>
      <c r="J47" s="7">
        <v>22283</v>
      </c>
      <c r="K47" s="7" t="s">
        <v>63</v>
      </c>
    </row>
    <row r="48" spans="1:11" ht="16.2" thickBot="1" x14ac:dyDescent="0.35">
      <c r="A48" s="7">
        <v>29</v>
      </c>
      <c r="B48" s="7" t="s">
        <v>90</v>
      </c>
      <c r="C48" s="7">
        <v>0.71706711880423812</v>
      </c>
      <c r="D48" s="7">
        <v>70</v>
      </c>
      <c r="E48" s="7">
        <v>1</v>
      </c>
      <c r="F48" s="7">
        <v>54</v>
      </c>
      <c r="G48" s="7">
        <v>36293</v>
      </c>
      <c r="H48" s="31">
        <v>42765</v>
      </c>
      <c r="I48" s="7" t="s">
        <v>108</v>
      </c>
      <c r="J48" s="7">
        <v>2345</v>
      </c>
      <c r="K48" s="7" t="s">
        <v>61</v>
      </c>
    </row>
    <row r="58" spans="1:5" ht="18" x14ac:dyDescent="0.35">
      <c r="A58" s="18" t="s">
        <v>49</v>
      </c>
    </row>
    <row r="59" spans="1:5" ht="15" thickBot="1" x14ac:dyDescent="0.35">
      <c r="A59" s="19" t="s">
        <v>160</v>
      </c>
    </row>
    <row r="60" spans="1:5" ht="16.2" thickBot="1" x14ac:dyDescent="0.35">
      <c r="A60" s="17" t="s">
        <v>80</v>
      </c>
      <c r="B60" s="17" t="s">
        <v>11</v>
      </c>
      <c r="C60" s="17" t="s">
        <v>14</v>
      </c>
      <c r="D60" s="17" t="s">
        <v>15</v>
      </c>
      <c r="E60" s="17" t="s">
        <v>81</v>
      </c>
    </row>
    <row r="61" spans="1:5" ht="16.2" thickBot="1" x14ac:dyDescent="0.35">
      <c r="A61" s="7">
        <v>0.44111289611918048</v>
      </c>
      <c r="B61" s="7">
        <v>33</v>
      </c>
      <c r="C61" s="7">
        <v>0</v>
      </c>
      <c r="D61" s="7">
        <v>57</v>
      </c>
      <c r="E61" s="7">
        <v>28179</v>
      </c>
    </row>
    <row r="62" spans="1:5" ht="16.2" thickBot="1" x14ac:dyDescent="0.35">
      <c r="A62" s="7">
        <v>0.75596014081438434</v>
      </c>
      <c r="B62" s="7">
        <v>85</v>
      </c>
      <c r="C62" s="7">
        <v>0</v>
      </c>
      <c r="D62" s="7">
        <v>74</v>
      </c>
      <c r="E62" s="7">
        <v>19247</v>
      </c>
    </row>
    <row r="63" spans="1:5" ht="16.2" thickBot="1" x14ac:dyDescent="0.35">
      <c r="A63" s="7">
        <v>0.62893289833182242</v>
      </c>
      <c r="B63" s="7">
        <v>71</v>
      </c>
      <c r="C63" s="7">
        <v>0</v>
      </c>
      <c r="D63" s="7">
        <v>50</v>
      </c>
      <c r="E63" s="7">
        <v>21873</v>
      </c>
    </row>
    <row r="64" spans="1:5" ht="16.2" thickBot="1" x14ac:dyDescent="0.35">
      <c r="A64" s="7">
        <v>0.19648938385506198</v>
      </c>
      <c r="B64" s="7">
        <v>63</v>
      </c>
      <c r="C64" s="7">
        <v>1</v>
      </c>
      <c r="D64" s="7">
        <v>98</v>
      </c>
      <c r="E64" s="7">
        <v>43181</v>
      </c>
    </row>
    <row r="65" spans="1:5" ht="16.2" thickBot="1" x14ac:dyDescent="0.35">
      <c r="A65" s="7">
        <v>0.4453572844350413</v>
      </c>
      <c r="B65" s="7">
        <v>76</v>
      </c>
      <c r="C65" s="7">
        <v>1</v>
      </c>
      <c r="D65" s="7">
        <v>61</v>
      </c>
      <c r="E65" s="7">
        <v>48735</v>
      </c>
    </row>
    <row r="66" spans="1:5" ht="16.2" thickBot="1" x14ac:dyDescent="0.35">
      <c r="A66" s="7">
        <v>0.37231088330728745</v>
      </c>
      <c r="B66" s="7">
        <v>76</v>
      </c>
      <c r="C66" s="7">
        <v>0</v>
      </c>
      <c r="D66" s="7">
        <v>74</v>
      </c>
      <c r="E66" s="7">
        <v>7903</v>
      </c>
    </row>
    <row r="67" spans="1:5" ht="16.2" thickBot="1" x14ac:dyDescent="0.35">
      <c r="A67" s="7">
        <v>0.22357150032890394</v>
      </c>
      <c r="B67" s="7">
        <v>42</v>
      </c>
      <c r="C67" s="7">
        <v>0</v>
      </c>
      <c r="D67" s="7">
        <v>63</v>
      </c>
      <c r="E67" s="7">
        <v>26879</v>
      </c>
    </row>
    <row r="68" spans="1:5" ht="16.2" thickBot="1" x14ac:dyDescent="0.35">
      <c r="A68" s="7">
        <v>8.2898278008885051E-2</v>
      </c>
      <c r="B68" s="7">
        <v>61</v>
      </c>
      <c r="C68" s="7">
        <v>0</v>
      </c>
      <c r="D68" s="7">
        <v>68</v>
      </c>
      <c r="E68" s="7">
        <v>41679</v>
      </c>
    </row>
    <row r="69" spans="1:5" ht="16.2" thickBot="1" x14ac:dyDescent="0.35">
      <c r="A69" s="7">
        <v>0.46340608556649743</v>
      </c>
      <c r="B69" s="7" t="s">
        <v>140</v>
      </c>
      <c r="C69" s="7">
        <v>0</v>
      </c>
      <c r="D69" s="7">
        <v>93</v>
      </c>
      <c r="E69" s="7">
        <v>43268</v>
      </c>
    </row>
    <row r="70" spans="1:5" ht="16.2" thickBot="1" x14ac:dyDescent="0.35">
      <c r="A70" s="7">
        <v>0.44099355974784671</v>
      </c>
      <c r="B70" s="7">
        <v>42</v>
      </c>
      <c r="C70" s="7">
        <v>0</v>
      </c>
      <c r="D70" s="7">
        <v>90</v>
      </c>
      <c r="E70" s="7">
        <v>16914</v>
      </c>
    </row>
    <row r="71" spans="1:5" ht="16.2" thickBot="1" x14ac:dyDescent="0.35">
      <c r="A71" s="7">
        <v>0.91687882779337981</v>
      </c>
      <c r="B71" s="7">
        <v>90</v>
      </c>
      <c r="C71" s="7">
        <v>0</v>
      </c>
      <c r="D71" s="7">
        <v>92</v>
      </c>
      <c r="E71" s="7">
        <v>38325</v>
      </c>
    </row>
    <row r="72" spans="1:5" ht="16.2" thickBot="1" x14ac:dyDescent="0.35">
      <c r="A72" s="7">
        <v>0.69678607528101333</v>
      </c>
      <c r="B72" s="7" t="s">
        <v>140</v>
      </c>
      <c r="C72" s="7">
        <v>1</v>
      </c>
      <c r="D72" s="7">
        <v>73</v>
      </c>
      <c r="E72" s="7">
        <v>42453</v>
      </c>
    </row>
    <row r="73" spans="1:5" ht="16.2" thickBot="1" x14ac:dyDescent="0.35">
      <c r="A73" s="7">
        <v>1.5225849074060438E-2</v>
      </c>
      <c r="B73" s="7">
        <v>68</v>
      </c>
      <c r="C73" s="7">
        <v>0</v>
      </c>
      <c r="D73" s="7">
        <v>64</v>
      </c>
      <c r="E73" s="7">
        <v>1032</v>
      </c>
    </row>
    <row r="74" spans="1:5" ht="16.2" thickBot="1" x14ac:dyDescent="0.35">
      <c r="A74" s="7">
        <v>0.23492978097106965</v>
      </c>
      <c r="B74" s="7">
        <v>22</v>
      </c>
      <c r="C74" s="7">
        <v>1</v>
      </c>
      <c r="D74" s="7">
        <v>56</v>
      </c>
      <c r="E74" s="7">
        <v>49477</v>
      </c>
    </row>
    <row r="75" spans="1:5" ht="16.2" thickBot="1" x14ac:dyDescent="0.35">
      <c r="A75" s="7">
        <v>0.64224090602235961</v>
      </c>
      <c r="B75" s="7">
        <v>34</v>
      </c>
      <c r="C75" s="7">
        <v>0</v>
      </c>
      <c r="D75" s="7">
        <v>59</v>
      </c>
      <c r="E75" s="7">
        <v>46373</v>
      </c>
    </row>
    <row r="76" spans="1:5" ht="16.2" thickBot="1" x14ac:dyDescent="0.35">
      <c r="A76" s="7">
        <v>0.43440888240767495</v>
      </c>
      <c r="B76" s="7">
        <v>56</v>
      </c>
      <c r="C76" s="7">
        <v>1</v>
      </c>
      <c r="D76" s="7">
        <v>75</v>
      </c>
      <c r="E76" s="7">
        <v>28730</v>
      </c>
    </row>
    <row r="77" spans="1:5" ht="16.2" thickBot="1" x14ac:dyDescent="0.35">
      <c r="A77" s="7">
        <v>0.64862313634171387</v>
      </c>
      <c r="B77" s="7">
        <v>66</v>
      </c>
      <c r="C77" s="7">
        <v>1</v>
      </c>
      <c r="D77" s="7">
        <v>80</v>
      </c>
      <c r="E77" s="7">
        <v>44297</v>
      </c>
    </row>
    <row r="78" spans="1:5" ht="16.2" thickBot="1" x14ac:dyDescent="0.35">
      <c r="A78" s="7">
        <v>0.29124382053407916</v>
      </c>
      <c r="B78" s="7">
        <v>82</v>
      </c>
      <c r="C78" s="7">
        <v>1</v>
      </c>
      <c r="D78" s="7">
        <v>99</v>
      </c>
      <c r="E78" s="7">
        <v>33573</v>
      </c>
    </row>
    <row r="79" spans="1:5" ht="16.2" thickBot="1" x14ac:dyDescent="0.35">
      <c r="A79" s="7">
        <v>0.41535104557015001</v>
      </c>
      <c r="B79" s="7">
        <v>57</v>
      </c>
      <c r="C79" s="7">
        <v>1</v>
      </c>
      <c r="D79" s="7">
        <v>71</v>
      </c>
      <c r="E79" s="7">
        <v>5921</v>
      </c>
    </row>
    <row r="80" spans="1:5" ht="16.2" thickBot="1" x14ac:dyDescent="0.35">
      <c r="A80" s="7">
        <v>3.962481990437583E-2</v>
      </c>
      <c r="B80" s="7">
        <v>66</v>
      </c>
      <c r="C80" s="7">
        <v>1</v>
      </c>
      <c r="D80" s="7">
        <v>82</v>
      </c>
      <c r="E80" s="7">
        <v>46968</v>
      </c>
    </row>
    <row r="81" spans="1:5" ht="16.2" thickBot="1" x14ac:dyDescent="0.35">
      <c r="A81" s="7">
        <v>0.51681542349680565</v>
      </c>
      <c r="B81" s="7">
        <v>42</v>
      </c>
      <c r="C81" s="7">
        <v>1</v>
      </c>
      <c r="D81" s="7">
        <v>88</v>
      </c>
      <c r="E81" s="7">
        <v>15239</v>
      </c>
    </row>
    <row r="82" spans="1:5" ht="16.2" thickBot="1" x14ac:dyDescent="0.35">
      <c r="A82" s="7">
        <v>0.95038483064298218</v>
      </c>
      <c r="B82" s="7">
        <v>78</v>
      </c>
      <c r="C82" s="7">
        <v>0</v>
      </c>
      <c r="D82" s="7">
        <v>61</v>
      </c>
      <c r="E82" s="7">
        <v>7106</v>
      </c>
    </row>
    <row r="83" spans="1:5" ht="16.2" thickBot="1" x14ac:dyDescent="0.35">
      <c r="A83" s="7">
        <v>0.9769828303176098</v>
      </c>
      <c r="B83" s="7">
        <v>40</v>
      </c>
      <c r="C83" s="7">
        <v>0</v>
      </c>
      <c r="D83" s="7">
        <v>96</v>
      </c>
      <c r="E83" s="7">
        <v>13520</v>
      </c>
    </row>
    <row r="84" spans="1:5" ht="16.2" thickBot="1" x14ac:dyDescent="0.35">
      <c r="A84" s="41">
        <v>5738600197421</v>
      </c>
      <c r="B84" s="7">
        <v>73</v>
      </c>
      <c r="C84" s="7">
        <v>0</v>
      </c>
      <c r="D84" s="7">
        <v>65</v>
      </c>
      <c r="E84" s="7">
        <v>39284</v>
      </c>
    </row>
    <row r="85" spans="1:5" ht="16.2" thickBot="1" x14ac:dyDescent="0.35">
      <c r="A85" s="7">
        <v>0.45655670963880779</v>
      </c>
      <c r="B85" s="7">
        <v>60</v>
      </c>
      <c r="C85" s="7">
        <v>1</v>
      </c>
      <c r="D85" s="7">
        <v>93</v>
      </c>
      <c r="E85" s="7">
        <v>10428</v>
      </c>
    </row>
    <row r="86" spans="1:5" ht="16.2" thickBot="1" x14ac:dyDescent="0.35">
      <c r="A86" s="7">
        <v>0.67441454257243827</v>
      </c>
      <c r="B86" s="7">
        <v>72</v>
      </c>
      <c r="C86" s="7">
        <v>1</v>
      </c>
      <c r="D86" s="7">
        <v>73</v>
      </c>
      <c r="E86" s="7">
        <v>47711</v>
      </c>
    </row>
    <row r="87" spans="1:5" ht="16.2" thickBot="1" x14ac:dyDescent="0.35">
      <c r="A87" s="41">
        <v>978950983977843</v>
      </c>
      <c r="B87" s="7" t="s">
        <v>140</v>
      </c>
      <c r="C87" s="7">
        <v>1</v>
      </c>
      <c r="D87" s="7">
        <v>82</v>
      </c>
      <c r="E87" s="7">
        <v>19741</v>
      </c>
    </row>
    <row r="88" spans="1:5" ht="16.2" thickBot="1" x14ac:dyDescent="0.35">
      <c r="A88" s="7">
        <v>5.0956446276488099E-2</v>
      </c>
      <c r="B88" s="7">
        <v>61</v>
      </c>
      <c r="C88" s="7">
        <v>0</v>
      </c>
      <c r="D88" s="7">
        <v>58</v>
      </c>
      <c r="E88" s="7">
        <v>18755</v>
      </c>
    </row>
    <row r="89" spans="1:5" ht="16.2" thickBot="1" x14ac:dyDescent="0.35">
      <c r="A89" s="7">
        <v>0.71706711880423812</v>
      </c>
      <c r="B89" s="7">
        <v>70</v>
      </c>
      <c r="C89" s="7">
        <v>1</v>
      </c>
      <c r="D89" s="7">
        <v>54</v>
      </c>
      <c r="E89" s="7">
        <v>36293</v>
      </c>
    </row>
    <row r="90" spans="1:5" ht="16.2" thickBot="1" x14ac:dyDescent="0.35">
      <c r="A90" s="7">
        <v>0.68982153773178745</v>
      </c>
      <c r="B90" s="7">
        <v>41</v>
      </c>
      <c r="C90" s="7">
        <v>0</v>
      </c>
      <c r="D90" s="7">
        <v>67</v>
      </c>
      <c r="E90" s="7">
        <v>42306</v>
      </c>
    </row>
    <row r="91" spans="1:5" ht="16.2" thickBot="1" x14ac:dyDescent="0.35">
      <c r="A91" s="7">
        <v>0.70550103178966339</v>
      </c>
      <c r="B91" s="7">
        <v>25</v>
      </c>
      <c r="C91" s="7">
        <v>1</v>
      </c>
      <c r="D91" s="7">
        <v>91</v>
      </c>
      <c r="E91" s="7">
        <v>4369</v>
      </c>
    </row>
    <row r="92" spans="1:5" ht="16.2" thickBot="1" x14ac:dyDescent="0.35">
      <c r="A92" s="7">
        <v>1.6063203440263401</v>
      </c>
      <c r="B92" s="7" t="s">
        <v>140</v>
      </c>
      <c r="C92" s="7">
        <v>0</v>
      </c>
      <c r="D92" s="7">
        <v>82</v>
      </c>
      <c r="E92" s="7">
        <v>22513</v>
      </c>
    </row>
    <row r="93" spans="1:5" ht="16.2" thickBot="1" x14ac:dyDescent="0.35">
      <c r="A93" s="7">
        <v>0.30339773876973852</v>
      </c>
      <c r="B93" s="7">
        <v>77</v>
      </c>
      <c r="C93" s="7">
        <v>1</v>
      </c>
      <c r="D93" s="7">
        <v>51</v>
      </c>
      <c r="E93" s="7">
        <v>20288</v>
      </c>
    </row>
    <row r="94" spans="1:5" ht="16.2" thickBot="1" x14ac:dyDescent="0.35">
      <c r="A94" s="7"/>
      <c r="B94" s="7">
        <v>48</v>
      </c>
      <c r="C94" s="7">
        <v>1</v>
      </c>
      <c r="D94" s="7">
        <v>97</v>
      </c>
      <c r="E94" s="7">
        <v>5044</v>
      </c>
    </row>
    <row r="95" spans="1:5" ht="16.2" thickBot="1" x14ac:dyDescent="0.35">
      <c r="A95" s="7">
        <v>3.5906567196354322E-2</v>
      </c>
      <c r="B95" s="7">
        <v>46</v>
      </c>
      <c r="C95" s="7">
        <v>0</v>
      </c>
      <c r="D95" s="7">
        <v>69</v>
      </c>
      <c r="E95" s="7">
        <v>9290</v>
      </c>
    </row>
    <row r="96" spans="1:5" ht="16.2" thickBot="1" x14ac:dyDescent="0.35">
      <c r="A96" s="7">
        <v>0.15544614979687366</v>
      </c>
      <c r="B96" s="7">
        <v>47</v>
      </c>
      <c r="C96" s="7">
        <v>1</v>
      </c>
      <c r="D96" s="7">
        <v>99</v>
      </c>
      <c r="E96" s="7">
        <v>26747</v>
      </c>
    </row>
    <row r="97" spans="1:5" ht="16.2" thickBot="1" x14ac:dyDescent="0.35">
      <c r="A97" s="7">
        <v>0.71004025226247602</v>
      </c>
      <c r="B97" s="7">
        <v>69</v>
      </c>
      <c r="C97" s="7">
        <v>1</v>
      </c>
      <c r="D97" s="7">
        <v>99</v>
      </c>
      <c r="E97" s="7">
        <v>16422</v>
      </c>
    </row>
    <row r="98" spans="1:5" ht="16.2" thickBot="1" x14ac:dyDescent="0.35">
      <c r="A98" s="7">
        <v>0.50289010627460706</v>
      </c>
      <c r="B98" s="7">
        <v>78</v>
      </c>
      <c r="C98" s="7">
        <v>1</v>
      </c>
      <c r="D98" s="7">
        <v>71</v>
      </c>
      <c r="E98" s="7">
        <v>45976</v>
      </c>
    </row>
    <row r="99" spans="1:5" ht="16.2" thickBot="1" x14ac:dyDescent="0.35">
      <c r="A99" s="7">
        <v>0.76114196044101123</v>
      </c>
      <c r="B99" s="7">
        <v>69</v>
      </c>
      <c r="C99" s="7">
        <v>1</v>
      </c>
      <c r="D99" s="7">
        <v>72</v>
      </c>
      <c r="E99" s="7">
        <v>15118</v>
      </c>
    </row>
    <row r="100" spans="1:5" ht="16.2" thickBot="1" x14ac:dyDescent="0.35">
      <c r="A100" s="7">
        <v>0.69439800822871944</v>
      </c>
      <c r="B100" s="7">
        <v>49</v>
      </c>
      <c r="C100" s="7">
        <v>1</v>
      </c>
      <c r="D100" s="7">
        <v>53</v>
      </c>
      <c r="E100" s="7">
        <v>30887</v>
      </c>
    </row>
    <row r="101" spans="1:5" ht="16.2" thickBot="1" x14ac:dyDescent="0.35">
      <c r="A101" s="7">
        <v>0.37282982774600204</v>
      </c>
      <c r="B101" s="7">
        <v>82</v>
      </c>
      <c r="C101" s="7">
        <v>1</v>
      </c>
      <c r="D101" s="7">
        <v>56</v>
      </c>
      <c r="E101" s="7">
        <v>2852</v>
      </c>
    </row>
    <row r="102" spans="1:5" ht="16.2" thickBot="1" x14ac:dyDescent="0.35">
      <c r="A102" s="7"/>
      <c r="B102" s="7">
        <v>19</v>
      </c>
      <c r="C102" s="7">
        <v>1</v>
      </c>
      <c r="D102" s="7">
        <v>52</v>
      </c>
      <c r="E102" s="7">
        <v>38574</v>
      </c>
    </row>
    <row r="103" spans="1:5" ht="16.2" thickBot="1" x14ac:dyDescent="0.35">
      <c r="A103" s="7">
        <v>0.63931246470560443</v>
      </c>
      <c r="B103" s="7">
        <v>72</v>
      </c>
      <c r="C103" s="7">
        <v>1</v>
      </c>
      <c r="D103" s="7">
        <v>81</v>
      </c>
      <c r="E103" s="7">
        <v>29547</v>
      </c>
    </row>
    <row r="104" spans="1:5" ht="16.2" thickBot="1" x14ac:dyDescent="0.35">
      <c r="A104" s="7">
        <v>0.34089361818140873</v>
      </c>
      <c r="B104" s="7">
        <v>75</v>
      </c>
      <c r="C104" s="7">
        <v>1</v>
      </c>
      <c r="D104" s="7">
        <v>50</v>
      </c>
      <c r="E104" s="7">
        <v>49515</v>
      </c>
    </row>
    <row r="105" spans="1:5" ht="16.2" thickBot="1" x14ac:dyDescent="0.35">
      <c r="A105" s="7">
        <v>0.87834234736044026</v>
      </c>
      <c r="B105" s="7">
        <v>64</v>
      </c>
      <c r="C105" s="7">
        <v>0</v>
      </c>
      <c r="D105" s="7">
        <v>100</v>
      </c>
      <c r="E105" s="7">
        <v>11525</v>
      </c>
    </row>
    <row r="106" spans="1:5" ht="16.2" thickBot="1" x14ac:dyDescent="0.35">
      <c r="A106" s="7">
        <v>0.24301507934722499</v>
      </c>
      <c r="B106" s="7">
        <v>38</v>
      </c>
      <c r="C106" s="7">
        <v>1</v>
      </c>
      <c r="D106" s="7">
        <v>67</v>
      </c>
      <c r="E106" s="7">
        <v>21651</v>
      </c>
    </row>
    <row r="107" spans="1:5" ht="16.2" thickBot="1" x14ac:dyDescent="0.35">
      <c r="A107" s="7">
        <v>0.48928905724838978</v>
      </c>
      <c r="B107" s="7">
        <v>52</v>
      </c>
      <c r="C107" s="7">
        <v>0</v>
      </c>
      <c r="D107" s="7">
        <v>71</v>
      </c>
      <c r="E107" s="7">
        <v>5545</v>
      </c>
    </row>
    <row r="108" spans="1:5" ht="16.2" thickBot="1" x14ac:dyDescent="0.35">
      <c r="A108" s="7">
        <v>0.83954658560739037</v>
      </c>
      <c r="B108" s="7">
        <v>68</v>
      </c>
      <c r="C108" s="7">
        <v>1</v>
      </c>
      <c r="D108" s="7">
        <v>54</v>
      </c>
      <c r="E108" s="7">
        <v>14822</v>
      </c>
    </row>
    <row r="109" spans="1:5" ht="16.2" thickBot="1" x14ac:dyDescent="0.35">
      <c r="A109" s="7">
        <v>0.85130674234219106</v>
      </c>
      <c r="B109" s="7">
        <v>75</v>
      </c>
      <c r="C109" s="7">
        <v>0</v>
      </c>
      <c r="D109" s="7">
        <v>53</v>
      </c>
      <c r="E109" s="7">
        <v>31879</v>
      </c>
    </row>
    <row r="111" spans="1:5" ht="18" x14ac:dyDescent="0.35">
      <c r="A111" s="18" t="s">
        <v>49</v>
      </c>
    </row>
    <row r="112" spans="1:5" ht="15" thickBot="1" x14ac:dyDescent="0.35">
      <c r="A112" s="19" t="s">
        <v>196</v>
      </c>
    </row>
    <row r="113" spans="1:10" ht="18.600000000000001" thickBot="1" x14ac:dyDescent="0.4">
      <c r="A113" s="17" t="s">
        <v>80</v>
      </c>
      <c r="B113" s="42" t="s">
        <v>65</v>
      </c>
      <c r="C113" s="17" t="s">
        <v>80</v>
      </c>
      <c r="D113" s="42" t="s">
        <v>65</v>
      </c>
      <c r="E113" s="17" t="s">
        <v>80</v>
      </c>
    </row>
    <row r="114" spans="1:10" ht="16.2" thickBot="1" x14ac:dyDescent="0.35">
      <c r="A114" s="7">
        <v>0.44111289611918048</v>
      </c>
      <c r="C114" s="7">
        <v>0.44111289611918048</v>
      </c>
      <c r="E114" s="7">
        <f>C114/MAX(C$114:C$162)</f>
        <v>0.27461078841441056</v>
      </c>
      <c r="F114" s="38" t="s">
        <v>197</v>
      </c>
      <c r="G114" s="38" t="str">
        <f ca="1">_xlfn.FORMULATEXT(E114)</f>
        <v>=C114/MAX(C$114:C$162)</v>
      </c>
    </row>
    <row r="115" spans="1:10" ht="16.2" thickBot="1" x14ac:dyDescent="0.35">
      <c r="A115" s="7">
        <v>0.75596014081438434</v>
      </c>
      <c r="C115" s="7">
        <v>0.75596014081438434</v>
      </c>
      <c r="E115" s="7">
        <f t="shared" ref="E115:E162" si="1">C115/MAX(C$114:C$162)</f>
        <v>0.47061605340783025</v>
      </c>
    </row>
    <row r="116" spans="1:10" ht="16.2" thickBot="1" x14ac:dyDescent="0.35">
      <c r="A116" s="7">
        <v>0.62893289833182242</v>
      </c>
      <c r="C116" s="7">
        <v>0.62893289833182242</v>
      </c>
      <c r="E116" s="7">
        <f t="shared" si="1"/>
        <v>0.39153640845720955</v>
      </c>
    </row>
    <row r="117" spans="1:10" ht="16.2" thickBot="1" x14ac:dyDescent="0.35">
      <c r="A117" s="7">
        <v>0.19648938385506198</v>
      </c>
      <c r="C117" s="7">
        <v>0.19648938385506198</v>
      </c>
      <c r="E117" s="7">
        <f t="shared" si="1"/>
        <v>0.1223226640848919</v>
      </c>
      <c r="H117" s="53" t="s">
        <v>161</v>
      </c>
      <c r="I117" s="53" t="s">
        <v>163</v>
      </c>
      <c r="J117" s="53" t="s">
        <v>164</v>
      </c>
    </row>
    <row r="118" spans="1:10" ht="16.2" thickBot="1" x14ac:dyDescent="0.35">
      <c r="A118" s="7">
        <v>0.4453572844350413</v>
      </c>
      <c r="C118" s="7">
        <v>0.4453572844350413</v>
      </c>
      <c r="E118" s="7">
        <f t="shared" si="1"/>
        <v>0.27725309343883803</v>
      </c>
      <c r="G118" s="52" t="s">
        <v>154</v>
      </c>
      <c r="H118" s="7">
        <f>MIN(A114:A162)</f>
        <v>1.5225849074060438E-2</v>
      </c>
      <c r="I118" s="7">
        <f>MIN(C114:C162)</f>
        <v>1.5225849074060438E-2</v>
      </c>
      <c r="J118" s="7">
        <f>MIN(E114:E162)</f>
        <v>9.4787127179725046E-3</v>
      </c>
    </row>
    <row r="119" spans="1:10" ht="16.2" thickBot="1" x14ac:dyDescent="0.35">
      <c r="A119" s="7">
        <v>0.37231088330728745</v>
      </c>
      <c r="C119" s="7">
        <v>0.37231088330728745</v>
      </c>
      <c r="E119" s="7">
        <f t="shared" si="1"/>
        <v>0.23177872626207763</v>
      </c>
      <c r="G119" s="52" t="s">
        <v>155</v>
      </c>
      <c r="H119" s="7">
        <f>MAX(A114:A162)</f>
        <v>1.6063203440263401</v>
      </c>
      <c r="I119" s="7">
        <f>MAX(C115:C163)</f>
        <v>1.6063203440263401</v>
      </c>
      <c r="J119" s="7">
        <f>MAX(E115:E163)</f>
        <v>1</v>
      </c>
    </row>
    <row r="120" spans="1:10" ht="16.2" thickBot="1" x14ac:dyDescent="0.35">
      <c r="A120" s="7">
        <v>0.22357150032890394</v>
      </c>
      <c r="C120" s="7">
        <v>0.22357150032890394</v>
      </c>
      <c r="E120" s="7">
        <f t="shared" si="1"/>
        <v>0.13918238734903171</v>
      </c>
      <c r="G120" s="52" t="s">
        <v>156</v>
      </c>
      <c r="H120" s="7">
        <f>H119-H118</f>
        <v>1.5910944949522796</v>
      </c>
      <c r="I120" s="7">
        <f>I119-I118</f>
        <v>1.5910944949522796</v>
      </c>
      <c r="J120" s="7">
        <f>J119-J118</f>
        <v>0.99052128728202748</v>
      </c>
    </row>
    <row r="121" spans="1:10" ht="16.2" thickBot="1" x14ac:dyDescent="0.35">
      <c r="A121" s="7">
        <v>8.2898278008885051E-2</v>
      </c>
      <c r="C121" s="7">
        <v>8.2898278008885051E-2</v>
      </c>
      <c r="E121" s="7">
        <f t="shared" si="1"/>
        <v>5.1607562786072578E-2</v>
      </c>
      <c r="G121" s="52" t="s">
        <v>157</v>
      </c>
      <c r="H121" s="7">
        <f>AVERAGE(A114:A162)</f>
        <v>0.53407945487107067</v>
      </c>
      <c r="I121" s="7">
        <f>AVERAGE(C117:C165)</f>
        <v>0.52785888383095969</v>
      </c>
      <c r="J121" s="7">
        <f>AVERAGE(E117:E165)</f>
        <v>0.32861370759200453</v>
      </c>
    </row>
    <row r="122" spans="1:10" ht="16.2" thickBot="1" x14ac:dyDescent="0.35">
      <c r="A122" s="7">
        <v>0.46340608556649743</v>
      </c>
      <c r="C122" s="7">
        <v>0.46340608556649743</v>
      </c>
      <c r="E122" s="7">
        <f t="shared" si="1"/>
        <v>0.28848920907329217</v>
      </c>
      <c r="G122" s="52" t="s">
        <v>158</v>
      </c>
      <c r="H122" s="28">
        <f>MEDIAN(A114:A162)</f>
        <v>0.50289010627460706</v>
      </c>
      <c r="I122" s="7">
        <f>MEDIAN(C118:C166)</f>
        <v>0.50289010627460706</v>
      </c>
      <c r="J122" s="7">
        <f>MEDIAN(E118:E166)</f>
        <v>0.31306962409134548</v>
      </c>
    </row>
    <row r="123" spans="1:10" ht="16.2" thickBot="1" x14ac:dyDescent="0.35">
      <c r="A123" s="7">
        <v>0.44099355974784671</v>
      </c>
      <c r="C123" s="7">
        <v>0.44099355974784671</v>
      </c>
      <c r="E123" s="7">
        <f t="shared" si="1"/>
        <v>0.27453649665076729</v>
      </c>
    </row>
    <row r="124" spans="1:10" ht="16.2" thickBot="1" x14ac:dyDescent="0.35">
      <c r="A124" s="7">
        <v>0.91687882779337981</v>
      </c>
      <c r="C124" s="7">
        <v>0.91687882779337981</v>
      </c>
      <c r="E124" s="7">
        <f t="shared" si="1"/>
        <v>0.57079450634060147</v>
      </c>
    </row>
    <row r="125" spans="1:10" ht="16.2" thickBot="1" x14ac:dyDescent="0.35">
      <c r="A125" s="7">
        <v>0.69678607528101333</v>
      </c>
      <c r="C125" s="7">
        <v>0.69678607528101333</v>
      </c>
      <c r="E125" s="7">
        <f t="shared" si="1"/>
        <v>0.43377778154416974</v>
      </c>
      <c r="G125" s="37" t="s">
        <v>198</v>
      </c>
      <c r="H125" s="37" t="s">
        <v>199</v>
      </c>
    </row>
    <row r="126" spans="1:10" ht="16.2" thickBot="1" x14ac:dyDescent="0.35">
      <c r="A126" s="7">
        <v>1.5225849074060438E-2</v>
      </c>
      <c r="C126" s="7">
        <v>1.5225849074060438E-2</v>
      </c>
      <c r="E126" s="7">
        <f t="shared" si="1"/>
        <v>9.4787127179725046E-3</v>
      </c>
      <c r="G126" s="37" t="s">
        <v>200</v>
      </c>
      <c r="H126" s="37" t="s">
        <v>201</v>
      </c>
    </row>
    <row r="127" spans="1:10" ht="16.2" thickBot="1" x14ac:dyDescent="0.35">
      <c r="A127" s="7">
        <v>0.23492978097106965</v>
      </c>
      <c r="C127" s="7">
        <v>0.23492978097106965</v>
      </c>
      <c r="E127" s="7">
        <f t="shared" si="1"/>
        <v>0.14625338080585085</v>
      </c>
    </row>
    <row r="128" spans="1:10" ht="16.2" thickBot="1" x14ac:dyDescent="0.35">
      <c r="A128" s="7">
        <v>0.64224090602235961</v>
      </c>
      <c r="C128" s="7">
        <v>0.64224090602235961</v>
      </c>
      <c r="E128" s="7">
        <f t="shared" si="1"/>
        <v>0.39982118660873306</v>
      </c>
    </row>
    <row r="129" spans="1:5" ht="16.2" thickBot="1" x14ac:dyDescent="0.35">
      <c r="A129" s="7">
        <v>0.43440888240767495</v>
      </c>
      <c r="C129" s="7">
        <v>0.43440888240767495</v>
      </c>
      <c r="E129" s="7">
        <f t="shared" si="1"/>
        <v>0.27043726615502023</v>
      </c>
    </row>
    <row r="130" spans="1:5" ht="16.2" thickBot="1" x14ac:dyDescent="0.35">
      <c r="A130" s="7">
        <v>0.64862313634171387</v>
      </c>
      <c r="C130" s="7">
        <v>0.64862313634171387</v>
      </c>
      <c r="E130" s="7">
        <f t="shared" si="1"/>
        <v>0.40379438556813663</v>
      </c>
    </row>
    <row r="131" spans="1:5" ht="16.2" thickBot="1" x14ac:dyDescent="0.35">
      <c r="A131" s="7">
        <v>0.29124382053407916</v>
      </c>
      <c r="C131" s="7">
        <v>0.29124382053407916</v>
      </c>
      <c r="E131" s="7">
        <f t="shared" si="1"/>
        <v>0.18131116972848563</v>
      </c>
    </row>
    <row r="132" spans="1:5" ht="16.2" thickBot="1" x14ac:dyDescent="0.35">
      <c r="A132" s="7">
        <v>0.41535104557015001</v>
      </c>
      <c r="C132" s="7">
        <v>0.41535104557015001</v>
      </c>
      <c r="E132" s="7">
        <f t="shared" si="1"/>
        <v>0.25857298459474604</v>
      </c>
    </row>
    <row r="133" spans="1:5" ht="16.2" thickBot="1" x14ac:dyDescent="0.35">
      <c r="A133" s="7">
        <v>3.962481990437583E-2</v>
      </c>
      <c r="C133" s="7">
        <v>3.962481990437583E-2</v>
      </c>
      <c r="E133" s="7">
        <f t="shared" si="1"/>
        <v>2.466806826654128E-2</v>
      </c>
    </row>
    <row r="134" spans="1:5" ht="16.2" thickBot="1" x14ac:dyDescent="0.35">
      <c r="A134" s="7">
        <v>0.51681542349680565</v>
      </c>
      <c r="C134" s="7">
        <v>0.51681542349680565</v>
      </c>
      <c r="E134" s="7">
        <f t="shared" si="1"/>
        <v>0.32173870263099341</v>
      </c>
    </row>
    <row r="135" spans="1:5" ht="16.2" thickBot="1" x14ac:dyDescent="0.35">
      <c r="A135" s="7">
        <v>0.95038483064298218</v>
      </c>
      <c r="C135" s="7">
        <v>0.95038483064298218</v>
      </c>
      <c r="E135" s="7">
        <f t="shared" si="1"/>
        <v>0.59165336116006884</v>
      </c>
    </row>
    <row r="136" spans="1:5" ht="16.2" thickBot="1" x14ac:dyDescent="0.35">
      <c r="A136" s="7">
        <v>0.9769828303176098</v>
      </c>
      <c r="C136" s="7">
        <v>0.9769828303176098</v>
      </c>
      <c r="E136" s="7">
        <f t="shared" si="1"/>
        <v>0.60821170195027396</v>
      </c>
    </row>
    <row r="137" spans="1:5" ht="16.2" thickBot="1" x14ac:dyDescent="0.35">
      <c r="A137" s="7">
        <v>0.57386001974209999</v>
      </c>
      <c r="C137" s="7">
        <v>0.57386001974209999</v>
      </c>
      <c r="E137" s="7">
        <f t="shared" si="1"/>
        <v>0.35725129291688157</v>
      </c>
    </row>
    <row r="138" spans="1:5" ht="16.2" thickBot="1" x14ac:dyDescent="0.35">
      <c r="A138" s="7">
        <v>0.45655670963880779</v>
      </c>
      <c r="C138" s="7">
        <v>0.45655670963880779</v>
      </c>
      <c r="E138" s="7">
        <f t="shared" si="1"/>
        <v>0.28422519289920745</v>
      </c>
    </row>
    <row r="139" spans="1:5" ht="16.2" thickBot="1" x14ac:dyDescent="0.35">
      <c r="A139" s="7">
        <v>0.67441454257243827</v>
      </c>
      <c r="C139" s="7">
        <v>0.67441454257243827</v>
      </c>
      <c r="E139" s="7">
        <f t="shared" si="1"/>
        <v>0.41985058900641015</v>
      </c>
    </row>
    <row r="140" spans="1:5" ht="16.2" thickBot="1" x14ac:dyDescent="0.35">
      <c r="A140" s="7">
        <v>0.97895098397784297</v>
      </c>
      <c r="C140" s="7">
        <v>0.97895098397784297</v>
      </c>
      <c r="E140" s="7">
        <f t="shared" si="1"/>
        <v>0.60943695796321828</v>
      </c>
    </row>
    <row r="141" spans="1:5" ht="16.2" thickBot="1" x14ac:dyDescent="0.35">
      <c r="A141" s="7">
        <v>5.0956446276488099E-2</v>
      </c>
      <c r="C141" s="7">
        <v>5.0956446276488099E-2</v>
      </c>
      <c r="E141" s="7">
        <f t="shared" si="1"/>
        <v>3.1722468351961887E-2</v>
      </c>
    </row>
    <row r="142" spans="1:5" ht="16.2" thickBot="1" x14ac:dyDescent="0.35">
      <c r="A142" s="7">
        <v>0.71706711880423812</v>
      </c>
      <c r="C142" s="7">
        <v>0.71706711880423812</v>
      </c>
      <c r="E142" s="7">
        <f t="shared" si="1"/>
        <v>0.44640355920965652</v>
      </c>
    </row>
    <row r="143" spans="1:5" ht="16.2" thickBot="1" x14ac:dyDescent="0.35">
      <c r="A143" s="7">
        <v>0.68982153773178745</v>
      </c>
      <c r="C143" s="7">
        <v>0.68982153773178745</v>
      </c>
      <c r="E143" s="7">
        <f t="shared" si="1"/>
        <v>0.42944207255864519</v>
      </c>
    </row>
    <row r="144" spans="1:5" ht="16.2" thickBot="1" x14ac:dyDescent="0.35">
      <c r="A144" s="7">
        <v>0.70550103178966339</v>
      </c>
      <c r="C144" s="7">
        <v>0.70550103178966339</v>
      </c>
      <c r="E144" s="7">
        <f t="shared" si="1"/>
        <v>0.43920319780130651</v>
      </c>
    </row>
    <row r="145" spans="1:5" ht="16.2" thickBot="1" x14ac:dyDescent="0.35">
      <c r="A145" s="7">
        <v>1.6063203440263401</v>
      </c>
      <c r="C145" s="7">
        <v>1.6063203440263401</v>
      </c>
      <c r="E145" s="7">
        <f t="shared" si="1"/>
        <v>1</v>
      </c>
    </row>
    <row r="146" spans="1:5" ht="16.2" thickBot="1" x14ac:dyDescent="0.35">
      <c r="A146" s="7">
        <v>0.30339773876973852</v>
      </c>
      <c r="C146" s="7">
        <v>0.30339773876973852</v>
      </c>
      <c r="E146" s="7">
        <f t="shared" si="1"/>
        <v>0.18887748007303048</v>
      </c>
    </row>
    <row r="147" spans="1:5" ht="16.2" thickBot="1" x14ac:dyDescent="0.35">
      <c r="A147" s="13"/>
      <c r="C147" s="13">
        <v>0.50289010627460706</v>
      </c>
      <c r="E147" s="7">
        <f t="shared" si="1"/>
        <v>0.31306962409134548</v>
      </c>
    </row>
    <row r="148" spans="1:5" ht="16.2" thickBot="1" x14ac:dyDescent="0.35">
      <c r="A148" s="7">
        <v>3.5906567196354322E-2</v>
      </c>
      <c r="C148" s="7">
        <v>3.5906567196354322E-2</v>
      </c>
      <c r="E148" s="7">
        <f t="shared" si="1"/>
        <v>2.2353304140039911E-2</v>
      </c>
    </row>
    <row r="149" spans="1:5" ht="16.2" thickBot="1" x14ac:dyDescent="0.35">
      <c r="A149" s="7">
        <v>0.15544614979687366</v>
      </c>
      <c r="C149" s="7">
        <v>0.15544614979687366</v>
      </c>
      <c r="E149" s="7">
        <f t="shared" si="1"/>
        <v>9.6771575093943213E-2</v>
      </c>
    </row>
    <row r="150" spans="1:5" ht="16.2" thickBot="1" x14ac:dyDescent="0.35">
      <c r="A150" s="7">
        <v>0.71004025226247602</v>
      </c>
      <c r="C150" s="7">
        <v>0.71004025226247602</v>
      </c>
      <c r="E150" s="7">
        <f t="shared" si="1"/>
        <v>0.4420290478813938</v>
      </c>
    </row>
    <row r="151" spans="1:5" ht="16.2" thickBot="1" x14ac:dyDescent="0.35">
      <c r="A151" s="7">
        <v>0.50289010627460706</v>
      </c>
      <c r="C151" s="7">
        <v>0.50289010627460706</v>
      </c>
      <c r="E151" s="7">
        <f t="shared" si="1"/>
        <v>0.31306962409134548</v>
      </c>
    </row>
    <row r="152" spans="1:5" ht="16.2" thickBot="1" x14ac:dyDescent="0.35">
      <c r="A152" s="7">
        <v>0.76114196044101123</v>
      </c>
      <c r="C152" s="7">
        <v>0.76114196044101123</v>
      </c>
      <c r="E152" s="7">
        <f t="shared" si="1"/>
        <v>0.47384194769840393</v>
      </c>
    </row>
    <row r="153" spans="1:5" ht="16.2" thickBot="1" x14ac:dyDescent="0.35">
      <c r="A153" s="7">
        <v>0.69439800822871944</v>
      </c>
      <c r="C153" s="7">
        <v>0.69439800822871944</v>
      </c>
      <c r="E153" s="7">
        <f t="shared" si="1"/>
        <v>0.43229111229966022</v>
      </c>
    </row>
    <row r="154" spans="1:5" ht="16.2" thickBot="1" x14ac:dyDescent="0.35">
      <c r="A154" s="7">
        <v>0.37282982774600204</v>
      </c>
      <c r="C154" s="7">
        <v>0.37282982774600204</v>
      </c>
      <c r="E154" s="7">
        <f t="shared" si="1"/>
        <v>0.23210179036360912</v>
      </c>
    </row>
    <row r="155" spans="1:5" ht="16.2" thickBot="1" x14ac:dyDescent="0.35">
      <c r="A155" s="13"/>
      <c r="C155" s="13">
        <v>0.50289010627460706</v>
      </c>
      <c r="E155" s="7">
        <f t="shared" si="1"/>
        <v>0.31306962409134548</v>
      </c>
    </row>
    <row r="156" spans="1:5" ht="16.2" thickBot="1" x14ac:dyDescent="0.35">
      <c r="A156" s="7">
        <v>0.63931246470560443</v>
      </c>
      <c r="C156" s="7">
        <v>0.63931246470560443</v>
      </c>
      <c r="E156" s="7">
        <f t="shared" si="1"/>
        <v>0.39799811232118787</v>
      </c>
    </row>
    <row r="157" spans="1:5" ht="16.2" thickBot="1" x14ac:dyDescent="0.35">
      <c r="A157" s="7">
        <v>0.34089361818140873</v>
      </c>
      <c r="C157" s="7">
        <v>0.34089361818140873</v>
      </c>
      <c r="E157" s="7">
        <f t="shared" si="1"/>
        <v>0.21222019595850852</v>
      </c>
    </row>
    <row r="158" spans="1:5" ht="16.2" thickBot="1" x14ac:dyDescent="0.35">
      <c r="A158" s="7">
        <v>0.87834234736044026</v>
      </c>
      <c r="C158" s="7">
        <v>0.87834234736044026</v>
      </c>
      <c r="E158" s="7">
        <f t="shared" si="1"/>
        <v>0.54680397383178347</v>
      </c>
    </row>
    <row r="159" spans="1:5" ht="16.2" thickBot="1" x14ac:dyDescent="0.35">
      <c r="A159" s="7">
        <v>0.24301507934722499</v>
      </c>
      <c r="C159" s="7">
        <v>0.24301507934722499</v>
      </c>
      <c r="E159" s="7">
        <f t="shared" si="1"/>
        <v>0.1512868091666528</v>
      </c>
    </row>
    <row r="160" spans="1:5" ht="16.2" thickBot="1" x14ac:dyDescent="0.35">
      <c r="A160" s="7">
        <v>0.48928905724838978</v>
      </c>
      <c r="C160" s="7">
        <v>0.48928905724838978</v>
      </c>
      <c r="E160" s="7">
        <f t="shared" si="1"/>
        <v>0.30460241574352276</v>
      </c>
    </row>
    <row r="161" spans="1:10" ht="16.2" thickBot="1" x14ac:dyDescent="0.35">
      <c r="A161" s="7">
        <v>0.83954658560739037</v>
      </c>
      <c r="C161" s="7">
        <v>0.83954658560739037</v>
      </c>
      <c r="E161" s="7">
        <f t="shared" si="1"/>
        <v>0.5226520281147754</v>
      </c>
    </row>
    <row r="162" spans="1:10" ht="16.2" thickBot="1" x14ac:dyDescent="0.35">
      <c r="A162" s="7">
        <v>0.85130674234219106</v>
      </c>
      <c r="C162" s="7">
        <v>0.85130674234219106</v>
      </c>
      <c r="E162" s="7">
        <f t="shared" si="1"/>
        <v>0.52997320584780661</v>
      </c>
    </row>
    <row r="168" spans="1:10" ht="18" x14ac:dyDescent="0.35">
      <c r="A168" s="18" t="s">
        <v>53</v>
      </c>
    </row>
    <row r="169" spans="1:10" ht="15" thickBot="1" x14ac:dyDescent="0.35">
      <c r="A169" s="19" t="s">
        <v>162</v>
      </c>
      <c r="H169" s="53" t="s">
        <v>161</v>
      </c>
      <c r="I169" s="53" t="s">
        <v>163</v>
      </c>
      <c r="J169" s="53" t="s">
        <v>164</v>
      </c>
    </row>
    <row r="170" spans="1:10" ht="18.600000000000001" thickBot="1" x14ac:dyDescent="0.4">
      <c r="A170" s="17" t="s">
        <v>11</v>
      </c>
      <c r="B170" s="42" t="s">
        <v>65</v>
      </c>
      <c r="C170" s="17" t="s">
        <v>11</v>
      </c>
      <c r="D170" s="42" t="s">
        <v>65</v>
      </c>
      <c r="E170" s="17" t="s">
        <v>11</v>
      </c>
      <c r="G170" s="52" t="s">
        <v>154</v>
      </c>
      <c r="H170" s="7">
        <f>MIN(A171:A219)</f>
        <v>19</v>
      </c>
      <c r="I170" s="7">
        <f>MIN(C171:C219)</f>
        <v>19</v>
      </c>
      <c r="J170" s="7">
        <f>MIN(E171:E219)</f>
        <v>0.19191919191919191</v>
      </c>
    </row>
    <row r="171" spans="1:10" ht="16.2" thickBot="1" x14ac:dyDescent="0.35">
      <c r="A171" s="7">
        <v>33</v>
      </c>
      <c r="C171" s="7">
        <v>33</v>
      </c>
      <c r="E171" s="54">
        <f>C171/MAX(C171:C219)</f>
        <v>0.36666666666666664</v>
      </c>
      <c r="G171" s="52" t="s">
        <v>155</v>
      </c>
      <c r="H171" s="7">
        <f>MAX(A171:A219)</f>
        <v>90</v>
      </c>
      <c r="I171" s="7">
        <f>MAX(C172:C220)</f>
        <v>90</v>
      </c>
      <c r="J171" s="7">
        <f>MAX(E172:E220)</f>
        <v>1</v>
      </c>
    </row>
    <row r="172" spans="1:10" ht="16.2" thickBot="1" x14ac:dyDescent="0.35">
      <c r="A172" s="7">
        <v>85</v>
      </c>
      <c r="C172" s="7">
        <v>85</v>
      </c>
      <c r="E172" s="54">
        <f t="shared" ref="E172:E219" si="2">C172/MAX(C172:C220)</f>
        <v>0.94444444444444442</v>
      </c>
      <c r="G172" s="52" t="s">
        <v>156</v>
      </c>
      <c r="H172" s="7">
        <f>H171-H170</f>
        <v>71</v>
      </c>
      <c r="I172" s="7">
        <f>I171-I170</f>
        <v>71</v>
      </c>
      <c r="J172" s="7">
        <f>J171-J170</f>
        <v>0.80808080808080807</v>
      </c>
    </row>
    <row r="173" spans="1:10" ht="16.2" thickBot="1" x14ac:dyDescent="0.35">
      <c r="A173" s="7">
        <v>71</v>
      </c>
      <c r="C173" s="7">
        <v>71</v>
      </c>
      <c r="E173" s="54">
        <f t="shared" si="2"/>
        <v>0.78888888888888886</v>
      </c>
      <c r="G173" s="52" t="s">
        <v>157</v>
      </c>
      <c r="H173" s="7">
        <f>AVERAGE(A171:A219)</f>
        <v>59.555555555555557</v>
      </c>
      <c r="I173" s="7">
        <f>AVERAGE(C174:C222)</f>
        <v>59.717391304347828</v>
      </c>
      <c r="J173" s="7">
        <f>AVERAGE(E174:E222)</f>
        <v>0.61630322748335165</v>
      </c>
    </row>
    <row r="174" spans="1:10" ht="16.2" thickBot="1" x14ac:dyDescent="0.35">
      <c r="A174" s="7">
        <v>63</v>
      </c>
      <c r="C174" s="7">
        <v>63</v>
      </c>
      <c r="E174" s="54">
        <f t="shared" si="2"/>
        <v>0.7</v>
      </c>
      <c r="G174" s="52" t="s">
        <v>158</v>
      </c>
      <c r="H174" s="28">
        <f>MEDIAN(A171:A219)</f>
        <v>64</v>
      </c>
      <c r="I174" s="7">
        <f>MEDIAN(C175:C223)</f>
        <v>64</v>
      </c>
      <c r="J174" s="7">
        <f>MEDIAN(E175:E223)</f>
        <v>0.65306122448979587</v>
      </c>
    </row>
    <row r="175" spans="1:10" ht="16.2" thickBot="1" x14ac:dyDescent="0.35">
      <c r="A175" s="7">
        <v>76</v>
      </c>
      <c r="C175" s="7">
        <v>76</v>
      </c>
      <c r="E175" s="54">
        <f t="shared" si="2"/>
        <v>0.84444444444444444</v>
      </c>
    </row>
    <row r="176" spans="1:10" ht="16.2" thickBot="1" x14ac:dyDescent="0.35">
      <c r="A176" s="7">
        <v>76</v>
      </c>
      <c r="C176" s="7">
        <v>76</v>
      </c>
      <c r="E176" s="54">
        <f t="shared" si="2"/>
        <v>0.84444444444444444</v>
      </c>
    </row>
    <row r="177" spans="1:5" ht="16.2" thickBot="1" x14ac:dyDescent="0.35">
      <c r="A177" s="7">
        <v>42</v>
      </c>
      <c r="C177" s="7">
        <v>42</v>
      </c>
      <c r="E177" s="54">
        <f t="shared" si="2"/>
        <v>0.46666666666666667</v>
      </c>
    </row>
    <row r="178" spans="1:5" ht="16.2" thickBot="1" x14ac:dyDescent="0.35">
      <c r="A178" s="7">
        <v>61</v>
      </c>
      <c r="C178" s="7">
        <v>61</v>
      </c>
      <c r="E178" s="54">
        <f t="shared" si="2"/>
        <v>0.67777777777777781</v>
      </c>
    </row>
    <row r="179" spans="1:5" ht="16.2" thickBot="1" x14ac:dyDescent="0.35">
      <c r="A179" s="13" t="s">
        <v>140</v>
      </c>
      <c r="C179" s="13">
        <v>64</v>
      </c>
      <c r="E179" s="54">
        <f t="shared" si="2"/>
        <v>0.71111111111111114</v>
      </c>
    </row>
    <row r="180" spans="1:5" ht="16.2" thickBot="1" x14ac:dyDescent="0.35">
      <c r="A180" s="7">
        <v>42</v>
      </c>
      <c r="C180" s="7">
        <v>42</v>
      </c>
      <c r="E180" s="54">
        <f t="shared" si="2"/>
        <v>0.46666666666666667</v>
      </c>
    </row>
    <row r="181" spans="1:5" ht="16.2" thickBot="1" x14ac:dyDescent="0.35">
      <c r="A181" s="7">
        <v>90</v>
      </c>
      <c r="C181" s="7">
        <v>90</v>
      </c>
      <c r="E181" s="54">
        <f t="shared" si="2"/>
        <v>1</v>
      </c>
    </row>
    <row r="182" spans="1:5" ht="16.2" thickBot="1" x14ac:dyDescent="0.35">
      <c r="A182" s="13" t="s">
        <v>140</v>
      </c>
      <c r="C182" s="13">
        <v>64</v>
      </c>
      <c r="E182" s="54">
        <f t="shared" si="2"/>
        <v>0.65306122448979587</v>
      </c>
    </row>
    <row r="183" spans="1:5" ht="16.2" thickBot="1" x14ac:dyDescent="0.35">
      <c r="A183" s="7">
        <v>68</v>
      </c>
      <c r="C183" s="7">
        <v>68</v>
      </c>
      <c r="E183" s="54">
        <f t="shared" si="2"/>
        <v>0.69387755102040816</v>
      </c>
    </row>
    <row r="184" spans="1:5" ht="16.2" thickBot="1" x14ac:dyDescent="0.35">
      <c r="A184" s="7">
        <v>22</v>
      </c>
      <c r="C184" s="7">
        <v>22</v>
      </c>
      <c r="E184" s="54">
        <f t="shared" si="2"/>
        <v>0.22448979591836735</v>
      </c>
    </row>
    <row r="185" spans="1:5" ht="16.2" thickBot="1" x14ac:dyDescent="0.35">
      <c r="A185" s="7">
        <v>34</v>
      </c>
      <c r="C185" s="7">
        <v>34</v>
      </c>
      <c r="E185" s="54">
        <f t="shared" si="2"/>
        <v>0.34693877551020408</v>
      </c>
    </row>
    <row r="186" spans="1:5" ht="16.2" thickBot="1" x14ac:dyDescent="0.35">
      <c r="A186" s="7">
        <v>56</v>
      </c>
      <c r="C186" s="7">
        <v>56</v>
      </c>
      <c r="E186" s="54">
        <f t="shared" si="2"/>
        <v>0.5714285714285714</v>
      </c>
    </row>
    <row r="187" spans="1:5" ht="16.2" thickBot="1" x14ac:dyDescent="0.35">
      <c r="A187" s="7">
        <v>66</v>
      </c>
      <c r="C187" s="7">
        <v>66</v>
      </c>
      <c r="E187" s="54">
        <f t="shared" si="2"/>
        <v>0.67346938775510201</v>
      </c>
    </row>
    <row r="188" spans="1:5" ht="16.2" thickBot="1" x14ac:dyDescent="0.35">
      <c r="A188" s="7">
        <v>82</v>
      </c>
      <c r="C188" s="7">
        <v>82</v>
      </c>
      <c r="E188" s="54">
        <f t="shared" si="2"/>
        <v>0.83673469387755106</v>
      </c>
    </row>
    <row r="189" spans="1:5" ht="16.2" thickBot="1" x14ac:dyDescent="0.35">
      <c r="A189" s="7">
        <v>57</v>
      </c>
      <c r="C189" s="7">
        <v>57</v>
      </c>
      <c r="E189" s="54">
        <f t="shared" si="2"/>
        <v>0.58163265306122447</v>
      </c>
    </row>
    <row r="190" spans="1:5" ht="16.2" thickBot="1" x14ac:dyDescent="0.35">
      <c r="A190" s="7">
        <v>66</v>
      </c>
      <c r="C190" s="7">
        <v>66</v>
      </c>
      <c r="E190" s="54">
        <f t="shared" si="2"/>
        <v>0.67346938775510201</v>
      </c>
    </row>
    <row r="191" spans="1:5" ht="16.2" thickBot="1" x14ac:dyDescent="0.35">
      <c r="A191" s="7">
        <v>42</v>
      </c>
      <c r="C191" s="7">
        <v>42</v>
      </c>
      <c r="E191" s="54">
        <f t="shared" si="2"/>
        <v>0.42857142857142855</v>
      </c>
    </row>
    <row r="192" spans="1:5" ht="16.2" thickBot="1" x14ac:dyDescent="0.35">
      <c r="A192" s="7">
        <v>78</v>
      </c>
      <c r="C192" s="7">
        <v>78</v>
      </c>
      <c r="E192" s="54">
        <f t="shared" si="2"/>
        <v>0.79591836734693877</v>
      </c>
    </row>
    <row r="193" spans="1:5" ht="16.2" thickBot="1" x14ac:dyDescent="0.35">
      <c r="A193" s="7">
        <v>40</v>
      </c>
      <c r="C193" s="7">
        <v>40</v>
      </c>
      <c r="E193" s="54">
        <f t="shared" si="2"/>
        <v>0.40816326530612246</v>
      </c>
    </row>
    <row r="194" spans="1:5" ht="16.2" thickBot="1" x14ac:dyDescent="0.35">
      <c r="A194" s="7">
        <v>73</v>
      </c>
      <c r="C194" s="7">
        <v>73</v>
      </c>
      <c r="E194" s="54">
        <f t="shared" si="2"/>
        <v>0.74489795918367352</v>
      </c>
    </row>
    <row r="195" spans="1:5" ht="16.2" thickBot="1" x14ac:dyDescent="0.35">
      <c r="A195" s="7">
        <v>60</v>
      </c>
      <c r="C195" s="7">
        <v>60</v>
      </c>
      <c r="E195" s="54">
        <f t="shared" si="2"/>
        <v>0.61224489795918369</v>
      </c>
    </row>
    <row r="196" spans="1:5" ht="16.2" thickBot="1" x14ac:dyDescent="0.35">
      <c r="A196" s="7">
        <v>72</v>
      </c>
      <c r="C196" s="7">
        <v>72</v>
      </c>
      <c r="E196" s="54">
        <f t="shared" si="2"/>
        <v>0.72727272727272729</v>
      </c>
    </row>
    <row r="197" spans="1:5" ht="16.2" thickBot="1" x14ac:dyDescent="0.35">
      <c r="A197" s="13" t="s">
        <v>140</v>
      </c>
      <c r="C197" s="13">
        <v>64</v>
      </c>
      <c r="E197" s="54">
        <f t="shared" si="2"/>
        <v>0.64646464646464652</v>
      </c>
    </row>
    <row r="198" spans="1:5" ht="16.2" thickBot="1" x14ac:dyDescent="0.35">
      <c r="A198" s="7">
        <v>61</v>
      </c>
      <c r="C198" s="7">
        <v>61</v>
      </c>
      <c r="E198" s="54">
        <f t="shared" si="2"/>
        <v>0.61616161616161613</v>
      </c>
    </row>
    <row r="199" spans="1:5" ht="16.2" thickBot="1" x14ac:dyDescent="0.35">
      <c r="A199" s="7">
        <v>70</v>
      </c>
      <c r="C199" s="7">
        <v>70</v>
      </c>
      <c r="E199" s="54">
        <f t="shared" si="2"/>
        <v>0.70707070707070707</v>
      </c>
    </row>
    <row r="200" spans="1:5" ht="16.2" thickBot="1" x14ac:dyDescent="0.35">
      <c r="A200" s="7">
        <v>41</v>
      </c>
      <c r="C200" s="7">
        <v>41</v>
      </c>
      <c r="E200" s="54">
        <f t="shared" si="2"/>
        <v>0.41414141414141414</v>
      </c>
    </row>
    <row r="201" spans="1:5" ht="16.2" thickBot="1" x14ac:dyDescent="0.35">
      <c r="A201" s="7">
        <v>25</v>
      </c>
      <c r="C201" s="7">
        <v>25</v>
      </c>
      <c r="E201" s="54">
        <f t="shared" si="2"/>
        <v>0.25252525252525254</v>
      </c>
    </row>
    <row r="202" spans="1:5" ht="16.2" thickBot="1" x14ac:dyDescent="0.35">
      <c r="A202" s="13" t="s">
        <v>140</v>
      </c>
      <c r="C202" s="13">
        <v>64</v>
      </c>
      <c r="E202" s="54">
        <f t="shared" si="2"/>
        <v>0.64646464646464652</v>
      </c>
    </row>
    <row r="203" spans="1:5" ht="16.2" thickBot="1" x14ac:dyDescent="0.35">
      <c r="A203" s="7">
        <v>77</v>
      </c>
      <c r="C203" s="7">
        <v>77</v>
      </c>
      <c r="E203" s="54">
        <f t="shared" si="2"/>
        <v>0.77777777777777779</v>
      </c>
    </row>
    <row r="204" spans="1:5" ht="16.2" thickBot="1" x14ac:dyDescent="0.35">
      <c r="A204" s="7">
        <v>48</v>
      </c>
      <c r="C204" s="7">
        <v>48</v>
      </c>
      <c r="E204" s="54">
        <f t="shared" si="2"/>
        <v>0.48484848484848486</v>
      </c>
    </row>
    <row r="205" spans="1:5" ht="16.2" thickBot="1" x14ac:dyDescent="0.35">
      <c r="A205" s="7">
        <v>46</v>
      </c>
      <c r="C205" s="7">
        <v>46</v>
      </c>
      <c r="E205" s="54">
        <f t="shared" si="2"/>
        <v>0.46464646464646464</v>
      </c>
    </row>
    <row r="206" spans="1:5" ht="16.2" thickBot="1" x14ac:dyDescent="0.35">
      <c r="A206" s="7">
        <v>47</v>
      </c>
      <c r="C206" s="7">
        <v>47</v>
      </c>
      <c r="E206" s="54">
        <f t="shared" si="2"/>
        <v>0.47474747474747475</v>
      </c>
    </row>
    <row r="207" spans="1:5" ht="16.2" thickBot="1" x14ac:dyDescent="0.35">
      <c r="A207" s="7">
        <v>69</v>
      </c>
      <c r="C207" s="7">
        <v>69</v>
      </c>
      <c r="E207" s="54">
        <f t="shared" si="2"/>
        <v>0.69696969696969702</v>
      </c>
    </row>
    <row r="208" spans="1:5" ht="16.2" thickBot="1" x14ac:dyDescent="0.35">
      <c r="A208" s="7">
        <v>78</v>
      </c>
      <c r="C208" s="7">
        <v>78</v>
      </c>
      <c r="E208" s="54">
        <f t="shared" si="2"/>
        <v>0.78787878787878785</v>
      </c>
    </row>
    <row r="209" spans="1:5" ht="16.2" thickBot="1" x14ac:dyDescent="0.35">
      <c r="A209" s="7">
        <v>69</v>
      </c>
      <c r="C209" s="7">
        <v>69</v>
      </c>
      <c r="E209" s="54">
        <f t="shared" si="2"/>
        <v>0.69696969696969702</v>
      </c>
    </row>
    <row r="210" spans="1:5" ht="16.2" thickBot="1" x14ac:dyDescent="0.35">
      <c r="A210" s="7">
        <v>49</v>
      </c>
      <c r="C210" s="7">
        <v>49</v>
      </c>
      <c r="E210" s="54">
        <f t="shared" si="2"/>
        <v>0.49494949494949497</v>
      </c>
    </row>
    <row r="211" spans="1:5" ht="16.2" thickBot="1" x14ac:dyDescent="0.35">
      <c r="A211" s="7">
        <v>82</v>
      </c>
      <c r="C211" s="7">
        <v>82</v>
      </c>
      <c r="E211" s="54">
        <f t="shared" si="2"/>
        <v>0.82828282828282829</v>
      </c>
    </row>
    <row r="212" spans="1:5" ht="16.2" thickBot="1" x14ac:dyDescent="0.35">
      <c r="A212" s="7">
        <v>19</v>
      </c>
      <c r="C212" s="7">
        <v>19</v>
      </c>
      <c r="E212" s="54">
        <f t="shared" si="2"/>
        <v>0.19191919191919191</v>
      </c>
    </row>
    <row r="213" spans="1:5" ht="16.2" thickBot="1" x14ac:dyDescent="0.35">
      <c r="A213" s="7">
        <v>72</v>
      </c>
      <c r="C213" s="7">
        <v>72</v>
      </c>
      <c r="E213" s="54">
        <f t="shared" si="2"/>
        <v>0.72727272727272729</v>
      </c>
    </row>
    <row r="214" spans="1:5" ht="16.2" thickBot="1" x14ac:dyDescent="0.35">
      <c r="A214" s="7">
        <v>75</v>
      </c>
      <c r="C214" s="7">
        <v>75</v>
      </c>
      <c r="E214" s="54">
        <f t="shared" si="2"/>
        <v>0.75757575757575757</v>
      </c>
    </row>
    <row r="215" spans="1:5" ht="16.2" thickBot="1" x14ac:dyDescent="0.35">
      <c r="A215" s="7">
        <v>64</v>
      </c>
      <c r="C215" s="7">
        <v>64</v>
      </c>
      <c r="E215" s="54">
        <f t="shared" si="2"/>
        <v>0.64646464646464652</v>
      </c>
    </row>
    <row r="216" spans="1:5" ht="16.2" thickBot="1" x14ac:dyDescent="0.35">
      <c r="A216" s="7">
        <v>38</v>
      </c>
      <c r="C216" s="7">
        <v>38</v>
      </c>
      <c r="E216" s="54">
        <f t="shared" si="2"/>
        <v>0.38383838383838381</v>
      </c>
    </row>
    <row r="217" spans="1:5" ht="16.2" thickBot="1" x14ac:dyDescent="0.35">
      <c r="A217" s="7">
        <v>52</v>
      </c>
      <c r="C217" s="7">
        <v>52</v>
      </c>
      <c r="E217" s="54">
        <f t="shared" si="2"/>
        <v>0.5252525252525253</v>
      </c>
    </row>
    <row r="218" spans="1:5" ht="16.2" thickBot="1" x14ac:dyDescent="0.35">
      <c r="A218" s="7">
        <v>68</v>
      </c>
      <c r="C218" s="7">
        <v>68</v>
      </c>
      <c r="E218" s="54">
        <f t="shared" si="2"/>
        <v>0.68686868686868685</v>
      </c>
    </row>
    <row r="219" spans="1:5" ht="16.2" thickBot="1" x14ac:dyDescent="0.35">
      <c r="A219" s="7">
        <v>75</v>
      </c>
      <c r="C219" s="7">
        <v>75</v>
      </c>
      <c r="E219" s="54">
        <f t="shared" si="2"/>
        <v>0.75757575757575757</v>
      </c>
    </row>
    <row r="224" spans="1:5" ht="18" x14ac:dyDescent="0.35">
      <c r="A224" s="18" t="s">
        <v>66</v>
      </c>
    </row>
    <row r="225" spans="1:10" ht="15" thickBot="1" x14ac:dyDescent="0.35">
      <c r="A225" s="19" t="s">
        <v>165</v>
      </c>
      <c r="H225" s="53" t="s">
        <v>161</v>
      </c>
      <c r="I225" s="53" t="s">
        <v>163</v>
      </c>
      <c r="J225" s="53" t="s">
        <v>164</v>
      </c>
    </row>
    <row r="226" spans="1:10" ht="18.600000000000001" thickBot="1" x14ac:dyDescent="0.4">
      <c r="A226" s="17" t="s">
        <v>15</v>
      </c>
      <c r="B226" s="42" t="s">
        <v>65</v>
      </c>
      <c r="C226" s="17" t="s">
        <v>15</v>
      </c>
      <c r="D226" s="42" t="s">
        <v>65</v>
      </c>
      <c r="E226" s="17" t="s">
        <v>15</v>
      </c>
      <c r="G226" s="52" t="s">
        <v>154</v>
      </c>
      <c r="H226" s="7">
        <f>MIN(A227:A275)</f>
        <v>50</v>
      </c>
      <c r="I226" s="7">
        <f>MIN(C227:C275)</f>
        <v>50</v>
      </c>
      <c r="J226" s="7">
        <f>MIN(E227:E275)</f>
        <v>0.5</v>
      </c>
    </row>
    <row r="227" spans="1:10" ht="16.2" thickBot="1" x14ac:dyDescent="0.35">
      <c r="A227" s="7">
        <v>57</v>
      </c>
      <c r="C227" s="7">
        <v>57</v>
      </c>
      <c r="E227" s="7">
        <f>C227/MAX($C$227:$C$275)</f>
        <v>0.56999999999999995</v>
      </c>
      <c r="G227" s="52" t="s">
        <v>155</v>
      </c>
      <c r="H227" s="7">
        <f>MAX(A227:A275)</f>
        <v>100</v>
      </c>
      <c r="I227" s="7">
        <f>MAX(C228:C276)</f>
        <v>100</v>
      </c>
      <c r="J227" s="7">
        <f>MAX(E228:E276)</f>
        <v>1</v>
      </c>
    </row>
    <row r="228" spans="1:10" ht="16.2" thickBot="1" x14ac:dyDescent="0.35">
      <c r="A228" s="7">
        <v>74</v>
      </c>
      <c r="C228" s="7">
        <v>74</v>
      </c>
      <c r="E228" s="7">
        <f t="shared" ref="E228:E275" si="3">C228/MAX($C$227:$C$275)</f>
        <v>0.74</v>
      </c>
      <c r="G228" s="52" t="s">
        <v>156</v>
      </c>
      <c r="H228" s="7">
        <f>H227-H226</f>
        <v>50</v>
      </c>
      <c r="I228" s="7">
        <f>I227-I226</f>
        <v>50</v>
      </c>
      <c r="J228" s="7">
        <f>J227-J226</f>
        <v>0.5</v>
      </c>
    </row>
    <row r="229" spans="1:10" ht="16.2" thickBot="1" x14ac:dyDescent="0.35">
      <c r="A229" s="7">
        <v>50</v>
      </c>
      <c r="C229" s="7">
        <v>50</v>
      </c>
      <c r="E229" s="7">
        <f t="shared" si="3"/>
        <v>0.5</v>
      </c>
      <c r="G229" s="52" t="s">
        <v>157</v>
      </c>
      <c r="H229" s="7">
        <f>AVERAGE(A227:A275)</f>
        <v>73.142857142857139</v>
      </c>
      <c r="I229" s="7">
        <f>AVERAGE(C230:C278)</f>
        <v>73.978260869565219</v>
      </c>
      <c r="J229" s="7">
        <f>AVERAGE(E230:E278)</f>
        <v>0.73978260869565204</v>
      </c>
    </row>
    <row r="230" spans="1:10" ht="16.2" thickBot="1" x14ac:dyDescent="0.35">
      <c r="A230" s="7">
        <v>98</v>
      </c>
      <c r="C230" s="7">
        <v>98</v>
      </c>
      <c r="E230" s="7">
        <f t="shared" si="3"/>
        <v>0.98</v>
      </c>
      <c r="G230" s="52" t="s">
        <v>158</v>
      </c>
      <c r="H230" s="28">
        <f>MEDIAN(A227:A275)</f>
        <v>71</v>
      </c>
      <c r="I230" s="7">
        <f>MEDIAN(C231:C279)</f>
        <v>71</v>
      </c>
      <c r="J230" s="7">
        <f>MEDIAN(E231:E279)</f>
        <v>0.71</v>
      </c>
    </row>
    <row r="231" spans="1:10" ht="16.2" thickBot="1" x14ac:dyDescent="0.35">
      <c r="A231" s="7">
        <v>61</v>
      </c>
      <c r="C231" s="7">
        <v>61</v>
      </c>
      <c r="E231" s="7">
        <f t="shared" si="3"/>
        <v>0.61</v>
      </c>
    </row>
    <row r="232" spans="1:10" ht="16.2" thickBot="1" x14ac:dyDescent="0.35">
      <c r="A232" s="7">
        <v>74</v>
      </c>
      <c r="C232" s="7">
        <v>74</v>
      </c>
      <c r="E232" s="7">
        <f t="shared" si="3"/>
        <v>0.74</v>
      </c>
    </row>
    <row r="233" spans="1:10" ht="16.2" thickBot="1" x14ac:dyDescent="0.35">
      <c r="A233" s="7">
        <v>63</v>
      </c>
      <c r="C233" s="7">
        <v>63</v>
      </c>
      <c r="E233" s="7">
        <f t="shared" si="3"/>
        <v>0.63</v>
      </c>
    </row>
    <row r="234" spans="1:10" ht="16.2" thickBot="1" x14ac:dyDescent="0.35">
      <c r="A234" s="7">
        <v>68</v>
      </c>
      <c r="C234" s="7">
        <v>68</v>
      </c>
      <c r="E234" s="7">
        <f t="shared" si="3"/>
        <v>0.68</v>
      </c>
    </row>
    <row r="235" spans="1:10" ht="16.2" thickBot="1" x14ac:dyDescent="0.35">
      <c r="A235" s="7">
        <v>93</v>
      </c>
      <c r="C235" s="7">
        <v>93</v>
      </c>
      <c r="E235" s="7">
        <f t="shared" si="3"/>
        <v>0.93</v>
      </c>
    </row>
    <row r="236" spans="1:10" ht="16.2" thickBot="1" x14ac:dyDescent="0.35">
      <c r="A236" s="7">
        <v>90</v>
      </c>
      <c r="C236" s="7">
        <v>90</v>
      </c>
      <c r="E236" s="7">
        <f t="shared" si="3"/>
        <v>0.9</v>
      </c>
    </row>
    <row r="237" spans="1:10" ht="16.2" thickBot="1" x14ac:dyDescent="0.35">
      <c r="A237" s="7">
        <v>92</v>
      </c>
      <c r="C237" s="7">
        <v>92</v>
      </c>
      <c r="E237" s="7">
        <f t="shared" si="3"/>
        <v>0.92</v>
      </c>
    </row>
    <row r="238" spans="1:10" ht="16.2" thickBot="1" x14ac:dyDescent="0.35">
      <c r="A238" s="7">
        <v>73</v>
      </c>
      <c r="C238" s="7">
        <v>73</v>
      </c>
      <c r="E238" s="7">
        <f t="shared" si="3"/>
        <v>0.73</v>
      </c>
    </row>
    <row r="239" spans="1:10" ht="16.2" thickBot="1" x14ac:dyDescent="0.35">
      <c r="A239" s="7">
        <v>64</v>
      </c>
      <c r="C239" s="7">
        <v>64</v>
      </c>
      <c r="E239" s="7">
        <f t="shared" si="3"/>
        <v>0.64</v>
      </c>
    </row>
    <row r="240" spans="1:10" ht="16.2" thickBot="1" x14ac:dyDescent="0.35">
      <c r="A240" s="7">
        <v>56</v>
      </c>
      <c r="C240" s="7">
        <v>56</v>
      </c>
      <c r="E240" s="7">
        <f t="shared" si="3"/>
        <v>0.56000000000000005</v>
      </c>
    </row>
    <row r="241" spans="1:5" ht="16.2" thickBot="1" x14ac:dyDescent="0.35">
      <c r="A241" s="7">
        <v>59</v>
      </c>
      <c r="C241" s="7">
        <v>59</v>
      </c>
      <c r="E241" s="7">
        <f t="shared" si="3"/>
        <v>0.59</v>
      </c>
    </row>
    <row r="242" spans="1:5" ht="16.2" thickBot="1" x14ac:dyDescent="0.35">
      <c r="A242" s="7">
        <v>75</v>
      </c>
      <c r="C242" s="7">
        <v>75</v>
      </c>
      <c r="E242" s="7">
        <f t="shared" si="3"/>
        <v>0.75</v>
      </c>
    </row>
    <row r="243" spans="1:5" ht="16.2" thickBot="1" x14ac:dyDescent="0.35">
      <c r="A243" s="7">
        <v>80</v>
      </c>
      <c r="C243" s="7">
        <v>80</v>
      </c>
      <c r="E243" s="7">
        <f t="shared" si="3"/>
        <v>0.8</v>
      </c>
    </row>
    <row r="244" spans="1:5" ht="16.2" thickBot="1" x14ac:dyDescent="0.35">
      <c r="A244" s="7">
        <v>99</v>
      </c>
      <c r="C244" s="7">
        <v>99</v>
      </c>
      <c r="E244" s="7">
        <f t="shared" si="3"/>
        <v>0.99</v>
      </c>
    </row>
    <row r="245" spans="1:5" ht="16.2" thickBot="1" x14ac:dyDescent="0.35">
      <c r="A245" s="7">
        <v>71</v>
      </c>
      <c r="C245" s="7">
        <v>71</v>
      </c>
      <c r="E245" s="7">
        <f t="shared" si="3"/>
        <v>0.71</v>
      </c>
    </row>
    <row r="246" spans="1:5" ht="16.2" thickBot="1" x14ac:dyDescent="0.35">
      <c r="A246" s="7">
        <v>82</v>
      </c>
      <c r="C246" s="7">
        <v>82</v>
      </c>
      <c r="E246" s="7">
        <f t="shared" si="3"/>
        <v>0.82</v>
      </c>
    </row>
    <row r="247" spans="1:5" ht="16.2" thickBot="1" x14ac:dyDescent="0.35">
      <c r="A247" s="7">
        <v>88</v>
      </c>
      <c r="C247" s="7">
        <v>88</v>
      </c>
      <c r="E247" s="7">
        <f t="shared" si="3"/>
        <v>0.88</v>
      </c>
    </row>
    <row r="248" spans="1:5" ht="16.2" thickBot="1" x14ac:dyDescent="0.35">
      <c r="A248" s="7">
        <v>61</v>
      </c>
      <c r="C248" s="7">
        <v>61</v>
      </c>
      <c r="E248" s="7">
        <f t="shared" si="3"/>
        <v>0.61</v>
      </c>
    </row>
    <row r="249" spans="1:5" ht="16.2" thickBot="1" x14ac:dyDescent="0.35">
      <c r="A249" s="7">
        <v>96</v>
      </c>
      <c r="C249" s="7">
        <v>96</v>
      </c>
      <c r="E249" s="7">
        <f t="shared" si="3"/>
        <v>0.96</v>
      </c>
    </row>
    <row r="250" spans="1:5" ht="16.2" thickBot="1" x14ac:dyDescent="0.35">
      <c r="A250" s="7">
        <v>65</v>
      </c>
      <c r="C250" s="7">
        <v>65</v>
      </c>
      <c r="E250" s="7">
        <f t="shared" si="3"/>
        <v>0.65</v>
      </c>
    </row>
    <row r="251" spans="1:5" ht="16.2" thickBot="1" x14ac:dyDescent="0.35">
      <c r="A251" s="7">
        <v>93</v>
      </c>
      <c r="C251" s="7">
        <v>93</v>
      </c>
      <c r="E251" s="7">
        <f t="shared" si="3"/>
        <v>0.93</v>
      </c>
    </row>
    <row r="252" spans="1:5" ht="16.2" thickBot="1" x14ac:dyDescent="0.35">
      <c r="A252" s="7">
        <v>73</v>
      </c>
      <c r="C252" s="7">
        <v>73</v>
      </c>
      <c r="E252" s="7">
        <f t="shared" si="3"/>
        <v>0.73</v>
      </c>
    </row>
    <row r="253" spans="1:5" ht="16.2" thickBot="1" x14ac:dyDescent="0.35">
      <c r="A253" s="7">
        <v>82</v>
      </c>
      <c r="C253" s="7">
        <v>82</v>
      </c>
      <c r="E253" s="7">
        <f t="shared" si="3"/>
        <v>0.82</v>
      </c>
    </row>
    <row r="254" spans="1:5" ht="16.2" thickBot="1" x14ac:dyDescent="0.35">
      <c r="A254" s="7">
        <v>58</v>
      </c>
      <c r="C254" s="7">
        <v>58</v>
      </c>
      <c r="E254" s="7">
        <f t="shared" si="3"/>
        <v>0.57999999999999996</v>
      </c>
    </row>
    <row r="255" spans="1:5" ht="16.2" thickBot="1" x14ac:dyDescent="0.35">
      <c r="A255" s="7">
        <v>54</v>
      </c>
      <c r="C255" s="7">
        <v>54</v>
      </c>
      <c r="E255" s="7">
        <f t="shared" si="3"/>
        <v>0.54</v>
      </c>
    </row>
    <row r="256" spans="1:5" ht="16.2" thickBot="1" x14ac:dyDescent="0.35">
      <c r="A256" s="7">
        <v>67</v>
      </c>
      <c r="C256" s="7">
        <v>67</v>
      </c>
      <c r="E256" s="7">
        <f t="shared" si="3"/>
        <v>0.67</v>
      </c>
    </row>
    <row r="257" spans="1:5" ht="16.2" thickBot="1" x14ac:dyDescent="0.35">
      <c r="A257" s="7">
        <v>91</v>
      </c>
      <c r="C257" s="7">
        <v>91</v>
      </c>
      <c r="E257" s="7">
        <f t="shared" si="3"/>
        <v>0.91</v>
      </c>
    </row>
    <row r="258" spans="1:5" ht="16.2" thickBot="1" x14ac:dyDescent="0.35">
      <c r="A258" s="7">
        <v>82</v>
      </c>
      <c r="C258" s="7">
        <v>82</v>
      </c>
      <c r="E258" s="7">
        <f t="shared" si="3"/>
        <v>0.82</v>
      </c>
    </row>
    <row r="259" spans="1:5" ht="16.2" thickBot="1" x14ac:dyDescent="0.35">
      <c r="A259" s="7">
        <v>51</v>
      </c>
      <c r="C259" s="7">
        <v>51</v>
      </c>
      <c r="E259" s="7">
        <f t="shared" si="3"/>
        <v>0.51</v>
      </c>
    </row>
    <row r="260" spans="1:5" ht="16.2" thickBot="1" x14ac:dyDescent="0.35">
      <c r="A260" s="7">
        <v>97</v>
      </c>
      <c r="C260" s="7">
        <v>97</v>
      </c>
      <c r="E260" s="7">
        <f t="shared" si="3"/>
        <v>0.97</v>
      </c>
    </row>
    <row r="261" spans="1:5" ht="16.2" thickBot="1" x14ac:dyDescent="0.35">
      <c r="A261" s="7">
        <v>69</v>
      </c>
      <c r="C261" s="7">
        <v>69</v>
      </c>
      <c r="E261" s="7">
        <f t="shared" si="3"/>
        <v>0.69</v>
      </c>
    </row>
    <row r="262" spans="1:5" ht="16.2" thickBot="1" x14ac:dyDescent="0.35">
      <c r="A262" s="7">
        <v>99</v>
      </c>
      <c r="C262" s="7">
        <v>99</v>
      </c>
      <c r="E262" s="7">
        <f t="shared" si="3"/>
        <v>0.99</v>
      </c>
    </row>
    <row r="263" spans="1:5" ht="16.2" thickBot="1" x14ac:dyDescent="0.35">
      <c r="A263" s="7">
        <v>99</v>
      </c>
      <c r="C263" s="7">
        <v>99</v>
      </c>
      <c r="E263" s="7">
        <f t="shared" si="3"/>
        <v>0.99</v>
      </c>
    </row>
    <row r="264" spans="1:5" ht="16.2" thickBot="1" x14ac:dyDescent="0.35">
      <c r="A264" s="7">
        <v>71</v>
      </c>
      <c r="C264" s="7">
        <v>71</v>
      </c>
      <c r="E264" s="7">
        <f t="shared" si="3"/>
        <v>0.71</v>
      </c>
    </row>
    <row r="265" spans="1:5" ht="16.2" thickBot="1" x14ac:dyDescent="0.35">
      <c r="A265" s="7">
        <v>72</v>
      </c>
      <c r="C265" s="7">
        <v>72</v>
      </c>
      <c r="E265" s="7">
        <f t="shared" si="3"/>
        <v>0.72</v>
      </c>
    </row>
    <row r="266" spans="1:5" ht="16.2" thickBot="1" x14ac:dyDescent="0.35">
      <c r="A266" s="7">
        <v>53</v>
      </c>
      <c r="C266" s="7">
        <v>53</v>
      </c>
      <c r="E266" s="7">
        <f t="shared" si="3"/>
        <v>0.53</v>
      </c>
    </row>
    <row r="267" spans="1:5" ht="16.2" thickBot="1" x14ac:dyDescent="0.35">
      <c r="A267" s="7">
        <v>56</v>
      </c>
      <c r="C267" s="7">
        <v>56</v>
      </c>
      <c r="E267" s="7">
        <f t="shared" si="3"/>
        <v>0.56000000000000005</v>
      </c>
    </row>
    <row r="268" spans="1:5" ht="16.2" thickBot="1" x14ac:dyDescent="0.35">
      <c r="A268" s="7">
        <v>52</v>
      </c>
      <c r="C268" s="7">
        <v>52</v>
      </c>
      <c r="E268" s="7">
        <f t="shared" si="3"/>
        <v>0.52</v>
      </c>
    </row>
    <row r="269" spans="1:5" ht="16.2" thickBot="1" x14ac:dyDescent="0.35">
      <c r="A269" s="7">
        <v>81</v>
      </c>
      <c r="C269" s="7">
        <v>81</v>
      </c>
      <c r="E269" s="7">
        <f t="shared" si="3"/>
        <v>0.81</v>
      </c>
    </row>
    <row r="270" spans="1:5" ht="16.2" thickBot="1" x14ac:dyDescent="0.35">
      <c r="A270" s="7">
        <v>50</v>
      </c>
      <c r="C270" s="7">
        <v>50</v>
      </c>
      <c r="E270" s="7">
        <f t="shared" si="3"/>
        <v>0.5</v>
      </c>
    </row>
    <row r="271" spans="1:5" ht="16.2" thickBot="1" x14ac:dyDescent="0.35">
      <c r="A271" s="7">
        <v>100</v>
      </c>
      <c r="C271" s="7">
        <v>100</v>
      </c>
      <c r="E271" s="7">
        <f t="shared" si="3"/>
        <v>1</v>
      </c>
    </row>
    <row r="272" spans="1:5" ht="16.2" thickBot="1" x14ac:dyDescent="0.35">
      <c r="A272" s="7">
        <v>67</v>
      </c>
      <c r="C272" s="7">
        <v>67</v>
      </c>
      <c r="E272" s="7">
        <f t="shared" si="3"/>
        <v>0.67</v>
      </c>
    </row>
    <row r="273" spans="1:10" ht="16.2" thickBot="1" x14ac:dyDescent="0.35">
      <c r="A273" s="7">
        <v>71</v>
      </c>
      <c r="C273" s="7">
        <v>71</v>
      </c>
      <c r="E273" s="7">
        <f t="shared" si="3"/>
        <v>0.71</v>
      </c>
    </row>
    <row r="274" spans="1:10" ht="16.2" thickBot="1" x14ac:dyDescent="0.35">
      <c r="A274" s="7">
        <v>54</v>
      </c>
      <c r="C274" s="7">
        <v>54</v>
      </c>
      <c r="E274" s="7">
        <f t="shared" si="3"/>
        <v>0.54</v>
      </c>
    </row>
    <row r="275" spans="1:10" ht="16.2" thickBot="1" x14ac:dyDescent="0.35">
      <c r="A275" s="7">
        <v>53</v>
      </c>
      <c r="C275" s="7">
        <v>53</v>
      </c>
      <c r="E275" s="7">
        <f t="shared" si="3"/>
        <v>0.53</v>
      </c>
    </row>
    <row r="280" spans="1:10" ht="18" x14ac:dyDescent="0.35">
      <c r="A280" s="18" t="s">
        <v>94</v>
      </c>
    </row>
    <row r="281" spans="1:10" ht="15" thickBot="1" x14ac:dyDescent="0.35">
      <c r="A281" s="19" t="s">
        <v>166</v>
      </c>
      <c r="H281" s="53" t="s">
        <v>161</v>
      </c>
      <c r="I281" s="53" t="s">
        <v>163</v>
      </c>
      <c r="J281" s="53" t="s">
        <v>164</v>
      </c>
    </row>
    <row r="282" spans="1:10" ht="18.600000000000001" thickBot="1" x14ac:dyDescent="0.4">
      <c r="A282" s="17" t="s">
        <v>81</v>
      </c>
      <c r="B282" s="42" t="s">
        <v>65</v>
      </c>
      <c r="C282" s="17" t="s">
        <v>81</v>
      </c>
      <c r="D282" s="42" t="s">
        <v>65</v>
      </c>
      <c r="E282" s="17" t="s">
        <v>81</v>
      </c>
      <c r="G282" s="52" t="s">
        <v>154</v>
      </c>
      <c r="H282" s="7">
        <f>MIN(A283:A331)</f>
        <v>1032</v>
      </c>
      <c r="I282" s="7">
        <f>MIN(C283:C331)</f>
        <v>1032</v>
      </c>
      <c r="J282" s="7">
        <f>MIN(E283:E331)</f>
        <v>2.0842169039684943E-2</v>
      </c>
    </row>
    <row r="283" spans="1:10" ht="16.2" thickBot="1" x14ac:dyDescent="0.35">
      <c r="A283" s="7">
        <v>28179</v>
      </c>
      <c r="C283" s="7">
        <v>28179</v>
      </c>
      <c r="E283" s="55">
        <f>C283/MAX($C$283:$C$331)</f>
        <v>0.56910027264465313</v>
      </c>
      <c r="G283" s="52" t="s">
        <v>155</v>
      </c>
      <c r="H283" s="7">
        <f>MAX(A283:A331)</f>
        <v>49515</v>
      </c>
      <c r="I283" s="7">
        <f>MAX(C284:C332)</f>
        <v>49515</v>
      </c>
      <c r="J283" s="7">
        <f>MAX(E284:E332)</f>
        <v>1</v>
      </c>
    </row>
    <row r="284" spans="1:10" ht="16.2" thickBot="1" x14ac:dyDescent="0.35">
      <c r="A284" s="7">
        <v>19247</v>
      </c>
      <c r="C284" s="7">
        <v>19247</v>
      </c>
      <c r="E284" s="55">
        <f t="shared" ref="E284:E331" si="4">C284/MAX($C$283:$C$331)</f>
        <v>0.38871049177017064</v>
      </c>
      <c r="G284" s="52" t="s">
        <v>156</v>
      </c>
      <c r="H284" s="7">
        <f>H283-H282</f>
        <v>48483</v>
      </c>
      <c r="I284" s="7">
        <f>I283-I282</f>
        <v>48483</v>
      </c>
      <c r="J284" s="7">
        <f>J283-J282</f>
        <v>0.97915783096031506</v>
      </c>
    </row>
    <row r="285" spans="1:10" ht="16.2" thickBot="1" x14ac:dyDescent="0.35">
      <c r="A285" s="7">
        <v>21873</v>
      </c>
      <c r="C285" s="7">
        <v>21873</v>
      </c>
      <c r="E285" s="55">
        <f t="shared" si="4"/>
        <v>0.44174492578006663</v>
      </c>
      <c r="G285" s="52" t="s">
        <v>157</v>
      </c>
      <c r="H285" s="7">
        <f>AVERAGE(A283:A331)</f>
        <v>26284.775510204083</v>
      </c>
      <c r="I285" s="7">
        <f>AVERAGE(C286:C334)</f>
        <v>26492.5</v>
      </c>
      <c r="J285" s="7">
        <f>AVERAGE(E286:E334)</f>
        <v>0.53503988690295867</v>
      </c>
    </row>
    <row r="286" spans="1:10" ht="16.2" thickBot="1" x14ac:dyDescent="0.35">
      <c r="A286" s="7">
        <v>43181</v>
      </c>
      <c r="C286" s="7">
        <v>43181</v>
      </c>
      <c r="E286" s="55">
        <f t="shared" si="4"/>
        <v>0.87207916792891038</v>
      </c>
      <c r="G286" s="52" t="s">
        <v>158</v>
      </c>
      <c r="H286" s="28">
        <f>MEDIAN(A283:A331)</f>
        <v>26747</v>
      </c>
      <c r="I286" s="7">
        <f>MEDIAN(C287:C335)</f>
        <v>26747</v>
      </c>
      <c r="J286" s="7">
        <f>MEDIAN(E287:E335)</f>
        <v>0.5401797435120671</v>
      </c>
    </row>
    <row r="287" spans="1:10" ht="16.2" thickBot="1" x14ac:dyDescent="0.35">
      <c r="A287" s="7">
        <v>48735</v>
      </c>
      <c r="C287" s="7">
        <v>48735</v>
      </c>
      <c r="E287" s="55">
        <f t="shared" si="4"/>
        <v>0.98424719781884273</v>
      </c>
    </row>
    <row r="288" spans="1:10" ht="16.2" thickBot="1" x14ac:dyDescent="0.35">
      <c r="A288" s="7">
        <v>7903</v>
      </c>
      <c r="C288" s="7">
        <v>7903</v>
      </c>
      <c r="E288" s="55">
        <f t="shared" si="4"/>
        <v>0.15960819953549429</v>
      </c>
    </row>
    <row r="289" spans="1:5" ht="16.2" thickBot="1" x14ac:dyDescent="0.35">
      <c r="A289" s="7">
        <v>26879</v>
      </c>
      <c r="C289" s="7">
        <v>26879</v>
      </c>
      <c r="E289" s="55">
        <f t="shared" si="4"/>
        <v>0.54284560234272439</v>
      </c>
    </row>
    <row r="290" spans="1:5" ht="16.2" thickBot="1" x14ac:dyDescent="0.35">
      <c r="A290" s="7">
        <v>41679</v>
      </c>
      <c r="C290" s="7">
        <v>41679</v>
      </c>
      <c r="E290" s="55">
        <f t="shared" si="4"/>
        <v>0.84174492578006666</v>
      </c>
    </row>
    <row r="291" spans="1:5" ht="16.2" thickBot="1" x14ac:dyDescent="0.35">
      <c r="A291" s="7">
        <v>43268</v>
      </c>
      <c r="C291" s="7">
        <v>43268</v>
      </c>
      <c r="E291" s="55">
        <f t="shared" si="4"/>
        <v>0.87383621124911648</v>
      </c>
    </row>
    <row r="292" spans="1:5" ht="16.2" thickBot="1" x14ac:dyDescent="0.35">
      <c r="A292" s="7">
        <v>16914</v>
      </c>
      <c r="C292" s="7">
        <v>16914</v>
      </c>
      <c r="E292" s="55">
        <f t="shared" si="4"/>
        <v>0.34159345652832473</v>
      </c>
    </row>
    <row r="293" spans="1:5" ht="16.2" thickBot="1" x14ac:dyDescent="0.35">
      <c r="A293" s="7">
        <v>38325</v>
      </c>
      <c r="C293" s="7">
        <v>38325</v>
      </c>
      <c r="E293" s="55">
        <f t="shared" si="4"/>
        <v>0.77400787640109059</v>
      </c>
    </row>
    <row r="294" spans="1:5" ht="16.2" thickBot="1" x14ac:dyDescent="0.35">
      <c r="A294" s="7">
        <v>42453</v>
      </c>
      <c r="C294" s="7">
        <v>42453</v>
      </c>
      <c r="E294" s="55">
        <f t="shared" si="4"/>
        <v>0.85737655255983036</v>
      </c>
    </row>
    <row r="295" spans="1:5" ht="16.2" thickBot="1" x14ac:dyDescent="0.35">
      <c r="A295" s="7">
        <v>1032</v>
      </c>
      <c r="C295" s="7">
        <v>1032</v>
      </c>
      <c r="E295" s="55">
        <f t="shared" si="4"/>
        <v>2.0842169039684943E-2</v>
      </c>
    </row>
    <row r="296" spans="1:5" ht="16.2" thickBot="1" x14ac:dyDescent="0.35">
      <c r="A296" s="7">
        <v>49477</v>
      </c>
      <c r="C296" s="7">
        <v>49477</v>
      </c>
      <c r="E296" s="55">
        <f t="shared" si="4"/>
        <v>0.99923255579117443</v>
      </c>
    </row>
    <row r="297" spans="1:5" ht="16.2" thickBot="1" x14ac:dyDescent="0.35">
      <c r="A297" s="7">
        <v>46373</v>
      </c>
      <c r="C297" s="7">
        <v>46373</v>
      </c>
      <c r="E297" s="55">
        <f t="shared" si="4"/>
        <v>0.93654448147026159</v>
      </c>
    </row>
    <row r="298" spans="1:5" ht="16.2" thickBot="1" x14ac:dyDescent="0.35">
      <c r="A298" s="7">
        <v>28730</v>
      </c>
      <c r="C298" s="7">
        <v>28730</v>
      </c>
      <c r="E298" s="55">
        <f t="shared" si="4"/>
        <v>0.58022821367262445</v>
      </c>
    </row>
    <row r="299" spans="1:5" ht="16.2" thickBot="1" x14ac:dyDescent="0.35">
      <c r="A299" s="7">
        <v>44297</v>
      </c>
      <c r="C299" s="7">
        <v>44297</v>
      </c>
      <c r="E299" s="55">
        <f t="shared" si="4"/>
        <v>0.89461779258810459</v>
      </c>
    </row>
    <row r="300" spans="1:5" ht="16.2" thickBot="1" x14ac:dyDescent="0.35">
      <c r="A300" s="7">
        <v>33573</v>
      </c>
      <c r="C300" s="7">
        <v>33573</v>
      </c>
      <c r="E300" s="55">
        <f t="shared" si="4"/>
        <v>0.67803695849742507</v>
      </c>
    </row>
    <row r="301" spans="1:5" ht="16.2" thickBot="1" x14ac:dyDescent="0.35">
      <c r="A301" s="7">
        <v>5921</v>
      </c>
      <c r="C301" s="7">
        <v>5921</v>
      </c>
      <c r="E301" s="55">
        <f t="shared" si="4"/>
        <v>0.11957992527516914</v>
      </c>
    </row>
    <row r="302" spans="1:5" ht="16.2" thickBot="1" x14ac:dyDescent="0.35">
      <c r="A302" s="7">
        <v>46968</v>
      </c>
      <c r="C302" s="7">
        <v>46968</v>
      </c>
      <c r="E302" s="55">
        <f t="shared" si="4"/>
        <v>0.94856104210845194</v>
      </c>
    </row>
    <row r="303" spans="1:5" ht="16.2" thickBot="1" x14ac:dyDescent="0.35">
      <c r="A303" s="7">
        <v>15239</v>
      </c>
      <c r="C303" s="7">
        <v>15239</v>
      </c>
      <c r="E303" s="55">
        <f t="shared" si="4"/>
        <v>0.3077653236393012</v>
      </c>
    </row>
    <row r="304" spans="1:5" ht="16.2" thickBot="1" x14ac:dyDescent="0.35">
      <c r="A304" s="7">
        <v>7106</v>
      </c>
      <c r="C304" s="7">
        <v>7106</v>
      </c>
      <c r="E304" s="55">
        <f t="shared" si="4"/>
        <v>0.14351206705038877</v>
      </c>
    </row>
    <row r="305" spans="1:5" ht="16.2" thickBot="1" x14ac:dyDescent="0.35">
      <c r="A305" s="7">
        <v>13520</v>
      </c>
      <c r="C305" s="7">
        <v>13520</v>
      </c>
      <c r="E305" s="55">
        <f t="shared" si="4"/>
        <v>0.27304857114005859</v>
      </c>
    </row>
    <row r="306" spans="1:5" ht="16.2" thickBot="1" x14ac:dyDescent="0.35">
      <c r="A306" s="7">
        <v>39284</v>
      </c>
      <c r="C306" s="7">
        <v>39284</v>
      </c>
      <c r="E306" s="55">
        <f t="shared" si="4"/>
        <v>0.79337574472382111</v>
      </c>
    </row>
    <row r="307" spans="1:5" ht="16.2" thickBot="1" x14ac:dyDescent="0.35">
      <c r="A307" s="7">
        <v>10428</v>
      </c>
      <c r="C307" s="7">
        <v>10428</v>
      </c>
      <c r="E307" s="55">
        <f t="shared" si="4"/>
        <v>0.21060284762193274</v>
      </c>
    </row>
    <row r="308" spans="1:5" ht="16.2" thickBot="1" x14ac:dyDescent="0.35">
      <c r="A308" s="7">
        <v>47711</v>
      </c>
      <c r="C308" s="7">
        <v>47711</v>
      </c>
      <c r="E308" s="55">
        <f t="shared" si="4"/>
        <v>0.96356659598101591</v>
      </c>
    </row>
    <row r="309" spans="1:5" ht="16.2" thickBot="1" x14ac:dyDescent="0.35">
      <c r="A309" s="7">
        <v>19741</v>
      </c>
      <c r="C309" s="7">
        <v>19741</v>
      </c>
      <c r="E309" s="55">
        <f t="shared" si="4"/>
        <v>0.39868726648490355</v>
      </c>
    </row>
    <row r="310" spans="1:5" ht="16.2" thickBot="1" x14ac:dyDescent="0.35">
      <c r="A310" s="7">
        <v>18755</v>
      </c>
      <c r="C310" s="7">
        <v>18755</v>
      </c>
      <c r="E310" s="55">
        <f t="shared" si="4"/>
        <v>0.37877410885590224</v>
      </c>
    </row>
    <row r="311" spans="1:5" ht="16.2" thickBot="1" x14ac:dyDescent="0.35">
      <c r="A311" s="7">
        <v>36293</v>
      </c>
      <c r="C311" s="7">
        <v>36293</v>
      </c>
      <c r="E311" s="55">
        <f t="shared" si="4"/>
        <v>0.73296980712915283</v>
      </c>
    </row>
    <row r="312" spans="1:5" ht="16.2" thickBot="1" x14ac:dyDescent="0.35">
      <c r="A312" s="7">
        <v>42306</v>
      </c>
      <c r="C312" s="7">
        <v>42306</v>
      </c>
      <c r="E312" s="55">
        <f t="shared" si="4"/>
        <v>0.85440775522568924</v>
      </c>
    </row>
    <row r="313" spans="1:5" ht="16.2" thickBot="1" x14ac:dyDescent="0.35">
      <c r="A313" s="7">
        <v>4369</v>
      </c>
      <c r="C313" s="7">
        <v>4369</v>
      </c>
      <c r="E313" s="55">
        <f t="shared" si="4"/>
        <v>8.823588811471271E-2</v>
      </c>
    </row>
    <row r="314" spans="1:5" ht="16.2" thickBot="1" x14ac:dyDescent="0.35">
      <c r="A314" s="7">
        <v>22513</v>
      </c>
      <c r="C314" s="7">
        <v>22513</v>
      </c>
      <c r="E314" s="55">
        <f t="shared" si="4"/>
        <v>0.4546703019287085</v>
      </c>
    </row>
    <row r="315" spans="1:5" ht="16.2" thickBot="1" x14ac:dyDescent="0.35">
      <c r="A315" s="7">
        <v>20288</v>
      </c>
      <c r="C315" s="7">
        <v>20288</v>
      </c>
      <c r="E315" s="55">
        <f t="shared" si="4"/>
        <v>0.40973442391194587</v>
      </c>
    </row>
    <row r="316" spans="1:5" ht="16.2" thickBot="1" x14ac:dyDescent="0.35">
      <c r="A316" s="7">
        <v>5044</v>
      </c>
      <c r="C316" s="7">
        <v>5044</v>
      </c>
      <c r="E316" s="55">
        <f t="shared" si="4"/>
        <v>0.10186812077148338</v>
      </c>
    </row>
    <row r="317" spans="1:5" ht="16.2" thickBot="1" x14ac:dyDescent="0.35">
      <c r="A317" s="7">
        <v>9290</v>
      </c>
      <c r="C317" s="7">
        <v>9290</v>
      </c>
      <c r="E317" s="55">
        <f t="shared" si="4"/>
        <v>0.18761991315762899</v>
      </c>
    </row>
    <row r="318" spans="1:5" ht="16.2" thickBot="1" x14ac:dyDescent="0.35">
      <c r="A318" s="7">
        <v>26747</v>
      </c>
      <c r="C318" s="7">
        <v>26747</v>
      </c>
      <c r="E318" s="55">
        <f t="shared" si="4"/>
        <v>0.5401797435120671</v>
      </c>
    </row>
    <row r="319" spans="1:5" ht="16.2" thickBot="1" x14ac:dyDescent="0.35">
      <c r="A319" s="7">
        <v>16422</v>
      </c>
      <c r="C319" s="7">
        <v>16422</v>
      </c>
      <c r="E319" s="55">
        <f t="shared" si="4"/>
        <v>0.33165707361405633</v>
      </c>
    </row>
    <row r="320" spans="1:5" ht="16.2" thickBot="1" x14ac:dyDescent="0.35">
      <c r="A320" s="7">
        <v>45976</v>
      </c>
      <c r="C320" s="7">
        <v>45976</v>
      </c>
      <c r="E320" s="55">
        <f t="shared" si="4"/>
        <v>0.92852670907805712</v>
      </c>
    </row>
    <row r="321" spans="1:5" ht="16.2" thickBot="1" x14ac:dyDescent="0.35">
      <c r="A321" s="7">
        <v>15118</v>
      </c>
      <c r="C321" s="7">
        <v>15118</v>
      </c>
      <c r="E321" s="55">
        <f t="shared" si="4"/>
        <v>0.30532161971119864</v>
      </c>
    </row>
    <row r="322" spans="1:5" ht="16.2" thickBot="1" x14ac:dyDescent="0.35">
      <c r="A322" s="7">
        <v>30887</v>
      </c>
      <c r="C322" s="7">
        <v>30887</v>
      </c>
      <c r="E322" s="55">
        <f t="shared" si="4"/>
        <v>0.62379077047359388</v>
      </c>
    </row>
    <row r="323" spans="1:5" ht="16.2" thickBot="1" x14ac:dyDescent="0.35">
      <c r="A323" s="7">
        <v>2852</v>
      </c>
      <c r="C323" s="7">
        <v>2852</v>
      </c>
      <c r="E323" s="55">
        <f t="shared" si="4"/>
        <v>5.7598707462385136E-2</v>
      </c>
    </row>
    <row r="324" spans="1:5" ht="16.2" thickBot="1" x14ac:dyDescent="0.35">
      <c r="A324" s="7">
        <v>38574</v>
      </c>
      <c r="C324" s="7">
        <v>38574</v>
      </c>
      <c r="E324" s="55">
        <f t="shared" si="4"/>
        <v>0.77903665555892154</v>
      </c>
    </row>
    <row r="325" spans="1:5" ht="16.2" thickBot="1" x14ac:dyDescent="0.35">
      <c r="A325" s="7">
        <v>29547</v>
      </c>
      <c r="C325" s="7">
        <v>29547</v>
      </c>
      <c r="E325" s="55">
        <f t="shared" si="4"/>
        <v>0.59672826416237501</v>
      </c>
    </row>
    <row r="326" spans="1:5" ht="16.2" thickBot="1" x14ac:dyDescent="0.35">
      <c r="A326" s="7">
        <v>49515</v>
      </c>
      <c r="C326" s="7">
        <v>49515</v>
      </c>
      <c r="E326" s="55">
        <f t="shared" si="4"/>
        <v>1</v>
      </c>
    </row>
    <row r="327" spans="1:5" ht="16.2" thickBot="1" x14ac:dyDescent="0.35">
      <c r="A327" s="7">
        <v>11525</v>
      </c>
      <c r="C327" s="7">
        <v>11525</v>
      </c>
      <c r="E327" s="55">
        <f t="shared" si="4"/>
        <v>0.23275775017671413</v>
      </c>
    </row>
    <row r="328" spans="1:5" ht="16.2" thickBot="1" x14ac:dyDescent="0.35">
      <c r="A328" s="7">
        <v>21651</v>
      </c>
      <c r="C328" s="7">
        <v>21651</v>
      </c>
      <c r="E328" s="55">
        <f t="shared" si="4"/>
        <v>0.43726143592850653</v>
      </c>
    </row>
    <row r="329" spans="1:5" ht="16.2" thickBot="1" x14ac:dyDescent="0.35">
      <c r="A329" s="7">
        <v>5545</v>
      </c>
      <c r="C329" s="7">
        <v>5545</v>
      </c>
      <c r="E329" s="55">
        <f t="shared" si="4"/>
        <v>0.11198626678784207</v>
      </c>
    </row>
    <row r="330" spans="1:5" ht="16.2" thickBot="1" x14ac:dyDescent="0.35">
      <c r="A330" s="7">
        <v>14822</v>
      </c>
      <c r="C330" s="7">
        <v>14822</v>
      </c>
      <c r="E330" s="55">
        <f t="shared" si="4"/>
        <v>0.29934363324245178</v>
      </c>
    </row>
    <row r="331" spans="1:5" ht="16.2" thickBot="1" x14ac:dyDescent="0.35">
      <c r="A331" s="7">
        <v>31879</v>
      </c>
      <c r="C331" s="7">
        <v>31879</v>
      </c>
      <c r="E331" s="55">
        <f t="shared" si="4"/>
        <v>0.64382510350398869</v>
      </c>
    </row>
    <row r="336" spans="1:5" ht="15.6" x14ac:dyDescent="0.3">
      <c r="A336" s="38" t="s">
        <v>128</v>
      </c>
    </row>
  </sheetData>
  <mergeCells count="1">
    <mergeCell ref="B2:L9"/>
  </mergeCells>
  <pageMargins left="0.7" right="0.7" top="0.75" bottom="0.75" header="0.3" footer="0.3"/>
  <ignoredErrors>
    <ignoredError sqref="E172:E219"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2DDB8-88AB-43A0-A991-C4C842030960}">
  <dimension ref="A1:Q50"/>
  <sheetViews>
    <sheetView showGridLines="0" workbookViewId="0">
      <selection activeCell="A10" sqref="A10"/>
    </sheetView>
  </sheetViews>
  <sheetFormatPr defaultColWidth="9.109375" defaultRowHeight="15.6" x14ac:dyDescent="0.3"/>
  <cols>
    <col min="1" max="8" width="15.44140625" style="8" customWidth="1"/>
    <col min="9" max="9" width="16" style="8" customWidth="1"/>
    <col min="10" max="11" width="15.44140625" style="8" customWidth="1"/>
    <col min="12" max="17" width="9.109375" style="8"/>
    <col min="18" max="16384" width="9.109375" style="9"/>
  </cols>
  <sheetData>
    <row r="1" spans="1:17" s="6" customFormat="1" ht="16.2" thickBot="1" x14ac:dyDescent="0.35">
      <c r="A1" s="68" t="s">
        <v>0</v>
      </c>
      <c r="B1" s="69" t="s">
        <v>85</v>
      </c>
      <c r="C1" s="69" t="s">
        <v>80</v>
      </c>
      <c r="D1" s="69" t="s">
        <v>11</v>
      </c>
      <c r="E1" s="69" t="s">
        <v>14</v>
      </c>
      <c r="F1" s="69" t="s">
        <v>15</v>
      </c>
      <c r="G1" s="69" t="s">
        <v>81</v>
      </c>
      <c r="H1" s="69" t="s">
        <v>134</v>
      </c>
      <c r="I1" s="69" t="s">
        <v>83</v>
      </c>
      <c r="J1" s="69" t="s">
        <v>92</v>
      </c>
      <c r="K1" s="70" t="s">
        <v>93</v>
      </c>
      <c r="L1" s="5"/>
      <c r="M1" s="5"/>
      <c r="N1" s="5"/>
      <c r="O1" s="5"/>
      <c r="P1" s="5"/>
      <c r="Q1" s="5"/>
    </row>
    <row r="2" spans="1:17" ht="16.2" thickBot="1" x14ac:dyDescent="0.35">
      <c r="A2" s="66">
        <v>1</v>
      </c>
      <c r="B2" s="7" t="s">
        <v>87</v>
      </c>
      <c r="C2" s="55">
        <v>0.27461078841441056</v>
      </c>
      <c r="D2" s="55">
        <v>0.36666666666666664</v>
      </c>
      <c r="E2" s="55">
        <v>0</v>
      </c>
      <c r="F2" s="55">
        <v>0.56999999999999995</v>
      </c>
      <c r="G2" s="55">
        <v>0.56910027264465313</v>
      </c>
      <c r="H2" s="31">
        <v>42736</v>
      </c>
      <c r="I2" s="7" t="s">
        <v>99</v>
      </c>
      <c r="J2" s="7">
        <v>1234</v>
      </c>
      <c r="K2" s="67" t="s">
        <v>60</v>
      </c>
    </row>
    <row r="3" spans="1:17" ht="16.2" thickBot="1" x14ac:dyDescent="0.35">
      <c r="A3" s="66">
        <v>2</v>
      </c>
      <c r="B3" s="7" t="s">
        <v>88</v>
      </c>
      <c r="C3" s="55">
        <v>0.47061605340783025</v>
      </c>
      <c r="D3" s="55">
        <v>0.94444444444444442</v>
      </c>
      <c r="E3" s="55">
        <v>0</v>
      </c>
      <c r="F3" s="55">
        <v>0.74</v>
      </c>
      <c r="G3" s="55">
        <v>0.38871049177017064</v>
      </c>
      <c r="H3" s="31">
        <v>42737</v>
      </c>
      <c r="I3" s="7" t="s">
        <v>100</v>
      </c>
      <c r="J3" s="7">
        <v>2345</v>
      </c>
      <c r="K3" s="67" t="s">
        <v>61</v>
      </c>
    </row>
    <row r="4" spans="1:17" ht="16.2" thickBot="1" x14ac:dyDescent="0.35">
      <c r="A4" s="66">
        <v>3</v>
      </c>
      <c r="B4" s="7" t="s">
        <v>86</v>
      </c>
      <c r="C4" s="55">
        <v>0.39153640845720955</v>
      </c>
      <c r="D4" s="55">
        <v>0.78888888888888886</v>
      </c>
      <c r="E4" s="55">
        <v>0</v>
      </c>
      <c r="F4" s="55">
        <v>0.5</v>
      </c>
      <c r="G4" s="55">
        <v>0.44174492578006663</v>
      </c>
      <c r="H4" s="31">
        <v>42738</v>
      </c>
      <c r="I4" s="7" t="s">
        <v>101</v>
      </c>
      <c r="J4" s="7">
        <v>458586</v>
      </c>
      <c r="K4" s="67" t="s">
        <v>62</v>
      </c>
    </row>
    <row r="5" spans="1:17" ht="16.2" thickBot="1" x14ac:dyDescent="0.35">
      <c r="A5" s="66">
        <v>4</v>
      </c>
      <c r="B5" s="7" t="s">
        <v>86</v>
      </c>
      <c r="C5" s="55">
        <v>0.1223226640848919</v>
      </c>
      <c r="D5" s="55">
        <v>0.7</v>
      </c>
      <c r="E5" s="55">
        <v>1</v>
      </c>
      <c r="F5" s="55">
        <v>0.98</v>
      </c>
      <c r="G5" s="55">
        <v>0.87207916792891038</v>
      </c>
      <c r="H5" s="31">
        <v>42739</v>
      </c>
      <c r="I5" s="7" t="s">
        <v>102</v>
      </c>
      <c r="J5" s="7">
        <v>22283</v>
      </c>
      <c r="K5" s="67" t="s">
        <v>63</v>
      </c>
    </row>
    <row r="6" spans="1:17" ht="16.2" thickBot="1" x14ac:dyDescent="0.35">
      <c r="A6" s="66">
        <v>5</v>
      </c>
      <c r="B6" s="7" t="s">
        <v>86</v>
      </c>
      <c r="C6" s="55">
        <v>0.27725309343883803</v>
      </c>
      <c r="D6" s="55">
        <v>0.84444444444444444</v>
      </c>
      <c r="E6" s="55">
        <v>1</v>
      </c>
      <c r="F6" s="55">
        <v>0.61</v>
      </c>
      <c r="G6" s="55">
        <v>0.98424719781884273</v>
      </c>
      <c r="H6" s="31">
        <v>42740</v>
      </c>
      <c r="I6" s="7" t="s">
        <v>103</v>
      </c>
      <c r="J6" s="7">
        <v>1234</v>
      </c>
      <c r="K6" s="67" t="s">
        <v>60</v>
      </c>
    </row>
    <row r="7" spans="1:17" ht="16.2" thickBot="1" x14ac:dyDescent="0.35">
      <c r="A7" s="66">
        <v>6</v>
      </c>
      <c r="B7" s="7" t="s">
        <v>88</v>
      </c>
      <c r="C7" s="55">
        <v>0.23177872626207763</v>
      </c>
      <c r="D7" s="55">
        <v>0.84444444444444444</v>
      </c>
      <c r="E7" s="55">
        <v>0</v>
      </c>
      <c r="F7" s="55">
        <v>0.74</v>
      </c>
      <c r="G7" s="55">
        <v>0.15960819953549429</v>
      </c>
      <c r="H7" s="31">
        <v>42741</v>
      </c>
      <c r="I7" s="7" t="s">
        <v>104</v>
      </c>
      <c r="J7" s="7">
        <v>2345</v>
      </c>
      <c r="K7" s="67" t="s">
        <v>61</v>
      </c>
    </row>
    <row r="8" spans="1:17" ht="16.2" thickBot="1" x14ac:dyDescent="0.35">
      <c r="A8" s="66">
        <v>7</v>
      </c>
      <c r="B8" s="7" t="s">
        <v>89</v>
      </c>
      <c r="C8" s="55">
        <v>0.13918238734903171</v>
      </c>
      <c r="D8" s="55">
        <v>0.46666666666666667</v>
      </c>
      <c r="E8" s="55">
        <v>0</v>
      </c>
      <c r="F8" s="55">
        <v>0.63</v>
      </c>
      <c r="G8" s="55">
        <v>0.54284560234272439</v>
      </c>
      <c r="H8" s="31">
        <v>42742</v>
      </c>
      <c r="I8" s="7" t="s">
        <v>105</v>
      </c>
      <c r="J8" s="7">
        <v>458586</v>
      </c>
      <c r="K8" s="67" t="s">
        <v>62</v>
      </c>
    </row>
    <row r="9" spans="1:17" ht="16.2" thickBot="1" x14ac:dyDescent="0.35">
      <c r="A9" s="66">
        <v>8</v>
      </c>
      <c r="B9" s="7" t="s">
        <v>89</v>
      </c>
      <c r="C9" s="55">
        <v>5.1607562786072578E-2</v>
      </c>
      <c r="D9" s="55">
        <v>0.67777777777777781</v>
      </c>
      <c r="E9" s="55">
        <v>0</v>
      </c>
      <c r="F9" s="55">
        <v>0.68</v>
      </c>
      <c r="G9" s="55">
        <v>0.84174492578006666</v>
      </c>
      <c r="H9" s="31">
        <v>42743</v>
      </c>
      <c r="I9" s="7" t="s">
        <v>103</v>
      </c>
      <c r="J9" s="7">
        <v>22283</v>
      </c>
      <c r="K9" s="67" t="s">
        <v>63</v>
      </c>
    </row>
    <row r="10" spans="1:17" ht="16.2" thickBot="1" x14ac:dyDescent="0.35">
      <c r="A10" s="66">
        <v>9</v>
      </c>
      <c r="B10" s="7" t="s">
        <v>86</v>
      </c>
      <c r="C10" s="55">
        <v>0.28848920907329217</v>
      </c>
      <c r="D10" s="55">
        <v>0.71111111111111114</v>
      </c>
      <c r="E10" s="55">
        <v>0</v>
      </c>
      <c r="F10" s="55">
        <v>0.93</v>
      </c>
      <c r="G10" s="55">
        <v>0.87383621124911648</v>
      </c>
      <c r="H10" s="31">
        <v>42744</v>
      </c>
      <c r="I10" s="7" t="s">
        <v>104</v>
      </c>
      <c r="J10" s="7">
        <v>1234</v>
      </c>
      <c r="K10" s="67" t="s">
        <v>60</v>
      </c>
    </row>
    <row r="11" spans="1:17" ht="16.2" thickBot="1" x14ac:dyDescent="0.35">
      <c r="A11" s="66">
        <v>10</v>
      </c>
      <c r="B11" s="7" t="s">
        <v>87</v>
      </c>
      <c r="C11" s="55">
        <v>0.27453649665076729</v>
      </c>
      <c r="D11" s="55">
        <v>0.46666666666666667</v>
      </c>
      <c r="E11" s="55">
        <v>0</v>
      </c>
      <c r="F11" s="55">
        <v>0.9</v>
      </c>
      <c r="G11" s="55">
        <v>0.34159345652832473</v>
      </c>
      <c r="H11" s="31">
        <v>42745</v>
      </c>
      <c r="I11" s="7" t="s">
        <v>105</v>
      </c>
      <c r="J11" s="7">
        <v>2345</v>
      </c>
      <c r="K11" s="67" t="s">
        <v>61</v>
      </c>
    </row>
    <row r="12" spans="1:17" ht="16.2" thickBot="1" x14ac:dyDescent="0.35">
      <c r="A12" s="66">
        <v>11</v>
      </c>
      <c r="B12" s="7" t="s">
        <v>88</v>
      </c>
      <c r="C12" s="55">
        <v>0.57079450634060147</v>
      </c>
      <c r="D12" s="55">
        <v>1</v>
      </c>
      <c r="E12" s="55">
        <v>0</v>
      </c>
      <c r="F12" s="55">
        <v>0.92</v>
      </c>
      <c r="G12" s="55">
        <v>0.77400787640109059</v>
      </c>
      <c r="H12" s="31">
        <v>42746</v>
      </c>
      <c r="I12" s="7" t="s">
        <v>103</v>
      </c>
      <c r="J12" s="7">
        <v>458586</v>
      </c>
      <c r="K12" s="67" t="s">
        <v>62</v>
      </c>
    </row>
    <row r="13" spans="1:17" ht="16.2" thickBot="1" x14ac:dyDescent="0.35">
      <c r="A13" s="66">
        <v>12</v>
      </c>
      <c r="B13" s="7" t="s">
        <v>88</v>
      </c>
      <c r="C13" s="55">
        <v>0.43377778154416974</v>
      </c>
      <c r="D13" s="55">
        <v>0.78048780487804881</v>
      </c>
      <c r="E13" s="55">
        <v>1</v>
      </c>
      <c r="F13" s="55">
        <v>0.73</v>
      </c>
      <c r="G13" s="55">
        <v>0.85737655255983036</v>
      </c>
      <c r="H13" s="31">
        <v>42747</v>
      </c>
      <c r="I13" s="7" t="s">
        <v>104</v>
      </c>
      <c r="J13" s="7">
        <v>22283</v>
      </c>
      <c r="K13" s="67" t="s">
        <v>63</v>
      </c>
    </row>
    <row r="14" spans="1:17" ht="16.2" thickBot="1" x14ac:dyDescent="0.35">
      <c r="A14" s="66">
        <v>13</v>
      </c>
      <c r="B14" s="7" t="s">
        <v>89</v>
      </c>
      <c r="C14" s="55">
        <v>9.4787127179725046E-3</v>
      </c>
      <c r="D14" s="55">
        <v>0.82926829268292679</v>
      </c>
      <c r="E14" s="55">
        <v>0</v>
      </c>
      <c r="F14" s="55">
        <v>0.64</v>
      </c>
      <c r="G14" s="55">
        <v>2.0842169039684943E-2</v>
      </c>
      <c r="H14" s="31">
        <v>42748</v>
      </c>
      <c r="I14" s="7" t="s">
        <v>105</v>
      </c>
      <c r="J14" s="7">
        <v>1234</v>
      </c>
      <c r="K14" s="67" t="s">
        <v>60</v>
      </c>
    </row>
    <row r="15" spans="1:17" ht="16.2" thickBot="1" x14ac:dyDescent="0.35">
      <c r="A15" s="66">
        <v>14</v>
      </c>
      <c r="B15" s="7" t="s">
        <v>87</v>
      </c>
      <c r="C15" s="55">
        <v>0.14625338080585085</v>
      </c>
      <c r="D15" s="55">
        <v>0.26829268292682928</v>
      </c>
      <c r="E15" s="55">
        <v>1</v>
      </c>
      <c r="F15" s="55">
        <v>0.56000000000000005</v>
      </c>
      <c r="G15" s="55">
        <v>0.99923255579117443</v>
      </c>
      <c r="H15" s="31">
        <v>42749</v>
      </c>
      <c r="I15" s="7" t="s">
        <v>104</v>
      </c>
      <c r="J15" s="7">
        <v>458586</v>
      </c>
      <c r="K15" s="67" t="s">
        <v>62</v>
      </c>
    </row>
    <row r="16" spans="1:17" ht="16.2" thickBot="1" x14ac:dyDescent="0.35">
      <c r="A16" s="66">
        <v>15</v>
      </c>
      <c r="B16" s="7" t="s">
        <v>88</v>
      </c>
      <c r="C16" s="55">
        <v>0.39982118660873306</v>
      </c>
      <c r="D16" s="55">
        <v>0.41463414634146339</v>
      </c>
      <c r="E16" s="55">
        <v>0</v>
      </c>
      <c r="F16" s="55">
        <v>0.59</v>
      </c>
      <c r="G16" s="55">
        <v>0.93654448147026159</v>
      </c>
      <c r="H16" s="31">
        <v>42750</v>
      </c>
      <c r="I16" s="7" t="s">
        <v>105</v>
      </c>
      <c r="J16" s="7">
        <v>22283</v>
      </c>
      <c r="K16" s="67" t="s">
        <v>63</v>
      </c>
    </row>
    <row r="17" spans="1:11" ht="16.2" thickBot="1" x14ac:dyDescent="0.35">
      <c r="A17" s="66">
        <v>16</v>
      </c>
      <c r="B17" s="7" t="s">
        <v>86</v>
      </c>
      <c r="C17" s="55">
        <v>0.27043726615502023</v>
      </c>
      <c r="D17" s="55">
        <v>0.68292682926829273</v>
      </c>
      <c r="E17" s="55">
        <v>1</v>
      </c>
      <c r="F17" s="55">
        <v>0.75</v>
      </c>
      <c r="G17" s="55">
        <v>0.58022821367262445</v>
      </c>
      <c r="H17" s="31">
        <v>42751</v>
      </c>
      <c r="I17" s="7" t="s">
        <v>105</v>
      </c>
      <c r="J17" s="7">
        <v>458586</v>
      </c>
      <c r="K17" s="67" t="s">
        <v>62</v>
      </c>
    </row>
    <row r="18" spans="1:11" ht="16.2" thickBot="1" x14ac:dyDescent="0.35">
      <c r="A18" s="66">
        <v>17</v>
      </c>
      <c r="B18" s="7" t="s">
        <v>86</v>
      </c>
      <c r="C18" s="55">
        <v>0.40379438556813663</v>
      </c>
      <c r="D18" s="55">
        <v>0.80487804878048785</v>
      </c>
      <c r="E18" s="55">
        <v>1</v>
      </c>
      <c r="F18" s="55">
        <v>0.8</v>
      </c>
      <c r="G18" s="55">
        <v>0.89461779258810459</v>
      </c>
      <c r="H18" s="31">
        <v>42752</v>
      </c>
      <c r="I18" s="7" t="s">
        <v>103</v>
      </c>
      <c r="J18" s="7">
        <v>22283</v>
      </c>
      <c r="K18" s="67" t="s">
        <v>63</v>
      </c>
    </row>
    <row r="19" spans="1:11" ht="16.2" thickBot="1" x14ac:dyDescent="0.35">
      <c r="A19" s="66">
        <v>18</v>
      </c>
      <c r="B19" s="7" t="s">
        <v>86</v>
      </c>
      <c r="C19" s="55">
        <v>0.18131116972848563</v>
      </c>
      <c r="D19" s="55">
        <v>1</v>
      </c>
      <c r="E19" s="55">
        <v>1</v>
      </c>
      <c r="F19" s="55">
        <v>0.99</v>
      </c>
      <c r="G19" s="55">
        <v>0.67803695849742507</v>
      </c>
      <c r="H19" s="31">
        <v>42753</v>
      </c>
      <c r="I19" s="7" t="s">
        <v>105</v>
      </c>
      <c r="J19" s="7">
        <v>1234</v>
      </c>
      <c r="K19" s="67" t="s">
        <v>60</v>
      </c>
    </row>
    <row r="20" spans="1:11" ht="16.2" thickBot="1" x14ac:dyDescent="0.35">
      <c r="A20" s="66">
        <v>19</v>
      </c>
      <c r="B20" s="7" t="s">
        <v>88</v>
      </c>
      <c r="C20" s="55">
        <v>0.25857298459474604</v>
      </c>
      <c r="D20" s="55">
        <v>0.69512195121951215</v>
      </c>
      <c r="E20" s="55">
        <v>1</v>
      </c>
      <c r="F20" s="55">
        <v>0.71</v>
      </c>
      <c r="G20" s="55">
        <v>0.11957992527516914</v>
      </c>
      <c r="H20" s="31">
        <v>42754</v>
      </c>
      <c r="I20" s="7" t="s">
        <v>104</v>
      </c>
      <c r="J20" s="7">
        <v>2345</v>
      </c>
      <c r="K20" s="67" t="s">
        <v>61</v>
      </c>
    </row>
    <row r="21" spans="1:11" ht="16.2" thickBot="1" x14ac:dyDescent="0.35">
      <c r="A21" s="66">
        <v>20</v>
      </c>
      <c r="B21" s="7" t="s">
        <v>89</v>
      </c>
      <c r="C21" s="55">
        <v>2.466806826654128E-2</v>
      </c>
      <c r="D21" s="55">
        <v>0.80487804878048785</v>
      </c>
      <c r="E21" s="55">
        <v>1</v>
      </c>
      <c r="F21" s="55">
        <v>0.82</v>
      </c>
      <c r="G21" s="55">
        <v>0.94856104210845194</v>
      </c>
      <c r="H21" s="31">
        <v>42755</v>
      </c>
      <c r="I21" s="7" t="s">
        <v>103</v>
      </c>
      <c r="J21" s="7">
        <v>458586</v>
      </c>
      <c r="K21" s="67" t="s">
        <v>62</v>
      </c>
    </row>
    <row r="22" spans="1:11" ht="16.2" thickBot="1" x14ac:dyDescent="0.35">
      <c r="A22" s="66">
        <v>21</v>
      </c>
      <c r="B22" s="7" t="s">
        <v>86</v>
      </c>
      <c r="C22" s="55">
        <v>0.32173870263099341</v>
      </c>
      <c r="D22" s="55">
        <v>0.51219512195121952</v>
      </c>
      <c r="E22" s="55">
        <v>1</v>
      </c>
      <c r="F22" s="55">
        <v>0.88</v>
      </c>
      <c r="G22" s="55">
        <v>0.3077653236393012</v>
      </c>
      <c r="H22" s="31">
        <v>42757</v>
      </c>
      <c r="I22" s="7" t="s">
        <v>107</v>
      </c>
      <c r="J22" s="7">
        <v>1234</v>
      </c>
      <c r="K22" s="67" t="s">
        <v>60</v>
      </c>
    </row>
    <row r="23" spans="1:11" ht="16.2" thickBot="1" x14ac:dyDescent="0.35">
      <c r="A23" s="66">
        <v>22</v>
      </c>
      <c r="B23" s="7" t="s">
        <v>87</v>
      </c>
      <c r="C23" s="55">
        <v>0.59165336116006884</v>
      </c>
      <c r="D23" s="55">
        <v>0.95121951219512191</v>
      </c>
      <c r="E23" s="55">
        <v>0</v>
      </c>
      <c r="F23" s="55">
        <v>0.61</v>
      </c>
      <c r="G23" s="55">
        <v>0.14351206705038877</v>
      </c>
      <c r="H23" s="31">
        <v>42758</v>
      </c>
      <c r="I23" s="7" t="s">
        <v>108</v>
      </c>
      <c r="J23" s="7">
        <v>2345</v>
      </c>
      <c r="K23" s="67" t="s">
        <v>61</v>
      </c>
    </row>
    <row r="24" spans="1:11" ht="16.2" thickBot="1" x14ac:dyDescent="0.35">
      <c r="A24" s="66">
        <v>23</v>
      </c>
      <c r="B24" s="7" t="s">
        <v>88</v>
      </c>
      <c r="C24" s="55">
        <v>0.60821170195027396</v>
      </c>
      <c r="D24" s="55">
        <v>0.48780487804878048</v>
      </c>
      <c r="E24" s="55">
        <v>0</v>
      </c>
      <c r="F24" s="55">
        <v>0.96</v>
      </c>
      <c r="G24" s="55">
        <v>0.27304857114005859</v>
      </c>
      <c r="H24" s="31">
        <v>42759</v>
      </c>
      <c r="I24" s="7" t="s">
        <v>106</v>
      </c>
      <c r="J24" s="7">
        <v>458586</v>
      </c>
      <c r="K24" s="67" t="s">
        <v>62</v>
      </c>
    </row>
    <row r="25" spans="1:11" ht="16.2" thickBot="1" x14ac:dyDescent="0.35">
      <c r="A25" s="66">
        <v>24</v>
      </c>
      <c r="B25" s="7" t="s">
        <v>88</v>
      </c>
      <c r="C25" s="55">
        <v>0.35725129291688157</v>
      </c>
      <c r="D25" s="55">
        <v>0.8902439024390244</v>
      </c>
      <c r="E25" s="55">
        <v>0</v>
      </c>
      <c r="F25" s="55">
        <v>0.65</v>
      </c>
      <c r="G25" s="55">
        <v>0.79337574472382111</v>
      </c>
      <c r="H25" s="31">
        <v>42760</v>
      </c>
      <c r="I25" s="7" t="s">
        <v>107</v>
      </c>
      <c r="J25" s="7">
        <v>22283</v>
      </c>
      <c r="K25" s="67" t="s">
        <v>63</v>
      </c>
    </row>
    <row r="26" spans="1:11" ht="16.2" thickBot="1" x14ac:dyDescent="0.35">
      <c r="A26" s="66">
        <v>25</v>
      </c>
      <c r="B26" s="7" t="s">
        <v>89</v>
      </c>
      <c r="C26" s="55">
        <v>0.28422519289920745</v>
      </c>
      <c r="D26" s="55">
        <v>0.73170731707317072</v>
      </c>
      <c r="E26" s="55">
        <v>1</v>
      </c>
      <c r="F26" s="55">
        <v>0.93</v>
      </c>
      <c r="G26" s="55">
        <v>0.21060284762193274</v>
      </c>
      <c r="H26" s="31">
        <v>42761</v>
      </c>
      <c r="I26" s="7" t="s">
        <v>108</v>
      </c>
      <c r="J26" s="7">
        <v>1234</v>
      </c>
      <c r="K26" s="67" t="s">
        <v>60</v>
      </c>
    </row>
    <row r="27" spans="1:11" ht="18.75" customHeight="1" thickBot="1" x14ac:dyDescent="0.35">
      <c r="A27" s="66">
        <v>26</v>
      </c>
      <c r="B27" s="7" t="s">
        <v>87</v>
      </c>
      <c r="C27" s="55">
        <v>0.41985058900641015</v>
      </c>
      <c r="D27" s="55">
        <v>0.87804878048780488</v>
      </c>
      <c r="E27" s="55">
        <v>1</v>
      </c>
      <c r="F27" s="55">
        <v>0.73</v>
      </c>
      <c r="G27" s="55">
        <v>0.96356659598101591</v>
      </c>
      <c r="H27" s="31">
        <v>42762</v>
      </c>
      <c r="I27" s="7" t="s">
        <v>106</v>
      </c>
      <c r="J27" s="7">
        <v>2345</v>
      </c>
      <c r="K27" s="67" t="s">
        <v>61</v>
      </c>
    </row>
    <row r="28" spans="1:11" ht="16.2" thickBot="1" x14ac:dyDescent="0.35">
      <c r="A28" s="66">
        <v>27</v>
      </c>
      <c r="B28" s="7" t="s">
        <v>87</v>
      </c>
      <c r="C28" s="55">
        <v>0.60943695796321828</v>
      </c>
      <c r="D28" s="55">
        <v>0.78048780487804881</v>
      </c>
      <c r="E28" s="55">
        <v>1</v>
      </c>
      <c r="F28" s="55">
        <v>0.82</v>
      </c>
      <c r="G28" s="55">
        <v>0.39868726648490355</v>
      </c>
      <c r="H28" s="31">
        <v>42763</v>
      </c>
      <c r="I28" s="7" t="s">
        <v>107</v>
      </c>
      <c r="J28" s="7">
        <v>458586</v>
      </c>
      <c r="K28" s="67" t="s">
        <v>62</v>
      </c>
    </row>
    <row r="29" spans="1:11" ht="16.2" thickBot="1" x14ac:dyDescent="0.35">
      <c r="A29" s="66">
        <v>28</v>
      </c>
      <c r="B29" s="7" t="s">
        <v>90</v>
      </c>
      <c r="C29" s="55">
        <v>3.1722468351961887E-2</v>
      </c>
      <c r="D29" s="55">
        <v>0.74390243902439024</v>
      </c>
      <c r="E29" s="55">
        <v>0</v>
      </c>
      <c r="F29" s="55">
        <v>0.57999999999999996</v>
      </c>
      <c r="G29" s="55">
        <v>0.37877410885590224</v>
      </c>
      <c r="H29" s="31">
        <v>42764</v>
      </c>
      <c r="I29" s="7" t="s">
        <v>107</v>
      </c>
      <c r="J29" s="7">
        <v>22283</v>
      </c>
      <c r="K29" s="67" t="s">
        <v>63</v>
      </c>
    </row>
    <row r="30" spans="1:11" ht="16.2" thickBot="1" x14ac:dyDescent="0.35">
      <c r="A30" s="66">
        <v>29</v>
      </c>
      <c r="B30" s="7" t="s">
        <v>90</v>
      </c>
      <c r="C30" s="55">
        <v>0.44640355920965652</v>
      </c>
      <c r="D30" s="55">
        <v>0.85365853658536583</v>
      </c>
      <c r="E30" s="55">
        <v>1</v>
      </c>
      <c r="F30" s="55">
        <v>0.54</v>
      </c>
      <c r="G30" s="55">
        <v>0.73296980712915283</v>
      </c>
      <c r="H30" s="31">
        <v>42765</v>
      </c>
      <c r="I30" s="7" t="s">
        <v>108</v>
      </c>
      <c r="J30" s="7">
        <v>2345</v>
      </c>
      <c r="K30" s="67" t="s">
        <v>61</v>
      </c>
    </row>
    <row r="31" spans="1:11" ht="16.2" thickBot="1" x14ac:dyDescent="0.35">
      <c r="A31" s="66">
        <v>30</v>
      </c>
      <c r="B31" s="7" t="s">
        <v>90</v>
      </c>
      <c r="C31" s="55">
        <v>0.42944207255864519</v>
      </c>
      <c r="D31" s="55">
        <v>0.5</v>
      </c>
      <c r="E31" s="55">
        <v>0</v>
      </c>
      <c r="F31" s="55">
        <v>0.67</v>
      </c>
      <c r="G31" s="55">
        <v>0.85440775522568924</v>
      </c>
      <c r="H31" s="31">
        <v>42766</v>
      </c>
      <c r="I31" s="7" t="s">
        <v>106</v>
      </c>
      <c r="J31" s="7">
        <v>458586</v>
      </c>
      <c r="K31" s="67" t="s">
        <v>62</v>
      </c>
    </row>
    <row r="32" spans="1:11" ht="16.2" thickBot="1" x14ac:dyDescent="0.35">
      <c r="A32" s="66">
        <v>31</v>
      </c>
      <c r="B32" s="7" t="s">
        <v>6</v>
      </c>
      <c r="C32" s="55">
        <v>0.43920319780130651</v>
      </c>
      <c r="D32" s="55">
        <v>0.3048780487804878</v>
      </c>
      <c r="E32" s="55">
        <v>1</v>
      </c>
      <c r="F32" s="55">
        <v>0.91</v>
      </c>
      <c r="G32" s="55">
        <v>8.823588811471271E-2</v>
      </c>
      <c r="H32" s="31">
        <v>42767</v>
      </c>
      <c r="I32" s="7" t="s">
        <v>107</v>
      </c>
      <c r="J32" s="7">
        <v>22283</v>
      </c>
      <c r="K32" s="67" t="s">
        <v>63</v>
      </c>
    </row>
    <row r="33" spans="1:11" ht="16.2" thickBot="1" x14ac:dyDescent="0.35">
      <c r="A33" s="66">
        <v>32</v>
      </c>
      <c r="B33" s="7" t="s">
        <v>88</v>
      </c>
      <c r="C33" s="55">
        <v>1</v>
      </c>
      <c r="D33" s="55">
        <v>0.78048780487804881</v>
      </c>
      <c r="E33" s="55">
        <v>0</v>
      </c>
      <c r="F33" s="55">
        <v>0.82</v>
      </c>
      <c r="G33" s="55">
        <v>0.4546703019287085</v>
      </c>
      <c r="H33" s="31">
        <v>42768</v>
      </c>
      <c r="I33" s="7" t="s">
        <v>108</v>
      </c>
      <c r="J33" s="7">
        <v>1234</v>
      </c>
      <c r="K33" s="67" t="s">
        <v>60</v>
      </c>
    </row>
    <row r="34" spans="1:11" ht="16.2" thickBot="1" x14ac:dyDescent="0.35">
      <c r="A34" s="66">
        <v>33</v>
      </c>
      <c r="B34" s="7" t="s">
        <v>87</v>
      </c>
      <c r="C34" s="55">
        <v>0.18887748007303048</v>
      </c>
      <c r="D34" s="55">
        <v>0.93902439024390238</v>
      </c>
      <c r="E34" s="55">
        <v>1</v>
      </c>
      <c r="F34" s="55">
        <v>0.51</v>
      </c>
      <c r="G34" s="55">
        <v>0.40973442391194587</v>
      </c>
      <c r="H34" s="31">
        <v>42769</v>
      </c>
      <c r="I34" s="7" t="s">
        <v>106</v>
      </c>
      <c r="J34" s="7">
        <v>2345</v>
      </c>
      <c r="K34" s="67" t="s">
        <v>61</v>
      </c>
    </row>
    <row r="35" spans="1:11" ht="16.2" thickBot="1" x14ac:dyDescent="0.35">
      <c r="A35" s="66">
        <v>34</v>
      </c>
      <c r="B35" s="7" t="s">
        <v>86</v>
      </c>
      <c r="C35" s="55">
        <v>0.31306962409134548</v>
      </c>
      <c r="D35" s="55">
        <v>0.58536585365853655</v>
      </c>
      <c r="E35" s="55">
        <v>1</v>
      </c>
      <c r="F35" s="55">
        <v>0.97</v>
      </c>
      <c r="G35" s="55">
        <v>0.10186812077148338</v>
      </c>
      <c r="H35" s="31">
        <v>42770</v>
      </c>
      <c r="I35" s="7" t="s">
        <v>109</v>
      </c>
      <c r="J35" s="7">
        <v>458586</v>
      </c>
      <c r="K35" s="67" t="s">
        <v>62</v>
      </c>
    </row>
    <row r="36" spans="1:11" ht="16.2" thickBot="1" x14ac:dyDescent="0.35">
      <c r="A36" s="66">
        <v>35</v>
      </c>
      <c r="B36" s="7" t="s">
        <v>88</v>
      </c>
      <c r="C36" s="55">
        <v>2.2353304140039911E-2</v>
      </c>
      <c r="D36" s="55">
        <v>0.56097560975609762</v>
      </c>
      <c r="E36" s="55">
        <v>0</v>
      </c>
      <c r="F36" s="55">
        <v>0.69</v>
      </c>
      <c r="G36" s="55">
        <v>0.18761991315762899</v>
      </c>
      <c r="H36" s="31">
        <v>42771</v>
      </c>
      <c r="I36" s="7" t="s">
        <v>110</v>
      </c>
      <c r="J36" s="7">
        <v>22283</v>
      </c>
      <c r="K36" s="67" t="s">
        <v>63</v>
      </c>
    </row>
    <row r="37" spans="1:11" ht="16.2" thickBot="1" x14ac:dyDescent="0.35">
      <c r="A37" s="66">
        <v>36</v>
      </c>
      <c r="B37" s="7" t="s">
        <v>88</v>
      </c>
      <c r="C37" s="55">
        <v>9.6771575093943213E-2</v>
      </c>
      <c r="D37" s="55">
        <v>0.57317073170731703</v>
      </c>
      <c r="E37" s="55">
        <v>1</v>
      </c>
      <c r="F37" s="55">
        <v>0.99</v>
      </c>
      <c r="G37" s="55">
        <v>0.5401797435120671</v>
      </c>
      <c r="H37" s="31">
        <v>42772</v>
      </c>
      <c r="I37" s="7" t="s">
        <v>111</v>
      </c>
      <c r="J37" s="7">
        <v>1234</v>
      </c>
      <c r="K37" s="67" t="s">
        <v>60</v>
      </c>
    </row>
    <row r="38" spans="1:11" ht="16.2" thickBot="1" x14ac:dyDescent="0.35">
      <c r="A38" s="66">
        <v>37</v>
      </c>
      <c r="B38" s="7" t="s">
        <v>86</v>
      </c>
      <c r="C38" s="55">
        <v>0.4420290478813938</v>
      </c>
      <c r="D38" s="55">
        <v>0.84146341463414631</v>
      </c>
      <c r="E38" s="55">
        <v>1</v>
      </c>
      <c r="F38" s="55">
        <v>0.99</v>
      </c>
      <c r="G38" s="55">
        <v>0.33165707361405633</v>
      </c>
      <c r="H38" s="31">
        <v>42773</v>
      </c>
      <c r="I38" s="7" t="s">
        <v>112</v>
      </c>
      <c r="J38" s="7">
        <v>2345</v>
      </c>
      <c r="K38" s="67" t="s">
        <v>61</v>
      </c>
    </row>
    <row r="39" spans="1:11" ht="16.2" thickBot="1" x14ac:dyDescent="0.35">
      <c r="A39" s="66">
        <v>38</v>
      </c>
      <c r="B39" s="7" t="s">
        <v>90</v>
      </c>
      <c r="C39" s="55">
        <v>0.31306962409134548</v>
      </c>
      <c r="D39" s="55">
        <v>0.95121951219512191</v>
      </c>
      <c r="E39" s="55">
        <v>1</v>
      </c>
      <c r="F39" s="55">
        <v>0.71</v>
      </c>
      <c r="G39" s="55">
        <v>0.92852670907805712</v>
      </c>
      <c r="H39" s="31">
        <v>42774</v>
      </c>
      <c r="I39" s="7" t="s">
        <v>112</v>
      </c>
      <c r="J39" s="7">
        <v>1234</v>
      </c>
      <c r="K39" s="67" t="s">
        <v>60</v>
      </c>
    </row>
    <row r="40" spans="1:11" ht="16.2" thickBot="1" x14ac:dyDescent="0.35">
      <c r="A40" s="66">
        <v>39</v>
      </c>
      <c r="B40" s="7" t="s">
        <v>90</v>
      </c>
      <c r="C40" s="55">
        <v>0.47384194769840393</v>
      </c>
      <c r="D40" s="55">
        <v>0.84146341463414631</v>
      </c>
      <c r="E40" s="55">
        <v>1</v>
      </c>
      <c r="F40" s="55">
        <v>0.72</v>
      </c>
      <c r="G40" s="55">
        <v>0.30532161971119864</v>
      </c>
      <c r="H40" s="31">
        <v>42775</v>
      </c>
      <c r="I40" s="7" t="s">
        <v>113</v>
      </c>
      <c r="J40" s="7">
        <v>2345</v>
      </c>
      <c r="K40" s="67" t="s">
        <v>61</v>
      </c>
    </row>
    <row r="41" spans="1:11" ht="16.2" thickBot="1" x14ac:dyDescent="0.35">
      <c r="A41" s="66">
        <v>40</v>
      </c>
      <c r="B41" s="7" t="s">
        <v>6</v>
      </c>
      <c r="C41" s="55">
        <v>0.43229111229966022</v>
      </c>
      <c r="D41" s="55">
        <v>0.59756097560975607</v>
      </c>
      <c r="E41" s="55">
        <v>1</v>
      </c>
      <c r="F41" s="55">
        <v>0.53</v>
      </c>
      <c r="G41" s="55">
        <v>0.62379077047359388</v>
      </c>
      <c r="H41" s="31">
        <v>42776</v>
      </c>
      <c r="I41" s="7" t="s">
        <v>114</v>
      </c>
      <c r="J41" s="7">
        <v>458586</v>
      </c>
      <c r="K41" s="67" t="s">
        <v>62</v>
      </c>
    </row>
    <row r="42" spans="1:11" ht="16.2" thickBot="1" x14ac:dyDescent="0.35">
      <c r="A42" s="66">
        <v>41</v>
      </c>
      <c r="B42" s="7" t="s">
        <v>88</v>
      </c>
      <c r="C42" s="55">
        <v>0.23210179036360912</v>
      </c>
      <c r="D42" s="55">
        <v>1</v>
      </c>
      <c r="E42" s="55">
        <v>1</v>
      </c>
      <c r="F42" s="55">
        <v>0.56000000000000005</v>
      </c>
      <c r="G42" s="55">
        <v>5.7598707462385136E-2</v>
      </c>
      <c r="H42" s="31">
        <v>42777</v>
      </c>
      <c r="I42" s="7" t="s">
        <v>115</v>
      </c>
      <c r="J42" s="7">
        <v>22283</v>
      </c>
      <c r="K42" s="67" t="s">
        <v>63</v>
      </c>
    </row>
    <row r="43" spans="1:11" ht="16.2" thickBot="1" x14ac:dyDescent="0.35">
      <c r="A43" s="66">
        <v>42</v>
      </c>
      <c r="B43" s="7" t="s">
        <v>87</v>
      </c>
      <c r="C43" s="55">
        <v>0.31306962409134548</v>
      </c>
      <c r="D43" s="55">
        <v>0.25333333333333335</v>
      </c>
      <c r="E43" s="55">
        <v>1</v>
      </c>
      <c r="F43" s="55">
        <v>0.52</v>
      </c>
      <c r="G43" s="55">
        <v>0.77903665555892154</v>
      </c>
      <c r="H43" s="31">
        <v>42778</v>
      </c>
      <c r="I43" s="7" t="s">
        <v>113</v>
      </c>
      <c r="J43" s="7">
        <v>1234</v>
      </c>
      <c r="K43" s="67" t="s">
        <v>60</v>
      </c>
    </row>
    <row r="44" spans="1:11" ht="16.2" thickBot="1" x14ac:dyDescent="0.35">
      <c r="A44" s="66">
        <v>43</v>
      </c>
      <c r="B44" s="7" t="s">
        <v>86</v>
      </c>
      <c r="C44" s="55">
        <v>0.39799811232118787</v>
      </c>
      <c r="D44" s="55">
        <v>0.96</v>
      </c>
      <c r="E44" s="55">
        <v>1</v>
      </c>
      <c r="F44" s="55">
        <v>0.81</v>
      </c>
      <c r="G44" s="55">
        <v>0.59672826416237501</v>
      </c>
      <c r="H44" s="31">
        <v>42779</v>
      </c>
      <c r="I44" s="7" t="s">
        <v>116</v>
      </c>
      <c r="J44" s="7">
        <v>2345</v>
      </c>
      <c r="K44" s="67" t="s">
        <v>61</v>
      </c>
    </row>
    <row r="45" spans="1:11" ht="16.2" thickBot="1" x14ac:dyDescent="0.35">
      <c r="A45" s="66">
        <v>44</v>
      </c>
      <c r="B45" s="7" t="s">
        <v>88</v>
      </c>
      <c r="C45" s="55">
        <v>0.21222019595850852</v>
      </c>
      <c r="D45" s="55">
        <v>1</v>
      </c>
      <c r="E45" s="55">
        <v>1</v>
      </c>
      <c r="F45" s="55">
        <v>0.5</v>
      </c>
      <c r="G45" s="55">
        <v>1</v>
      </c>
      <c r="H45" s="31">
        <v>42780</v>
      </c>
      <c r="I45" s="7" t="s">
        <v>117</v>
      </c>
      <c r="J45" s="7">
        <v>1234</v>
      </c>
      <c r="K45" s="67" t="s">
        <v>60</v>
      </c>
    </row>
    <row r="46" spans="1:11" ht="16.2" thickBot="1" x14ac:dyDescent="0.35">
      <c r="A46" s="66">
        <v>45</v>
      </c>
      <c r="B46" s="7" t="s">
        <v>88</v>
      </c>
      <c r="C46" s="55">
        <v>0.54680397383178347</v>
      </c>
      <c r="D46" s="55">
        <v>0.85333333333333339</v>
      </c>
      <c r="E46" s="55">
        <v>0</v>
      </c>
      <c r="F46" s="55">
        <v>1</v>
      </c>
      <c r="G46" s="55">
        <v>0.23275775017671413</v>
      </c>
      <c r="H46" s="31">
        <v>42781</v>
      </c>
      <c r="I46" s="7" t="s">
        <v>117</v>
      </c>
      <c r="J46" s="7">
        <v>2345</v>
      </c>
      <c r="K46" s="67" t="s">
        <v>61</v>
      </c>
    </row>
    <row r="47" spans="1:11" ht="16.2" thickBot="1" x14ac:dyDescent="0.35">
      <c r="A47" s="66">
        <v>46</v>
      </c>
      <c r="B47" s="7" t="s">
        <v>86</v>
      </c>
      <c r="C47" s="55">
        <v>0.1512868091666528</v>
      </c>
      <c r="D47" s="55">
        <v>0.50666666666666671</v>
      </c>
      <c r="E47" s="55">
        <v>1</v>
      </c>
      <c r="F47" s="55">
        <v>0.67</v>
      </c>
      <c r="G47" s="55">
        <v>0.43726143592850653</v>
      </c>
      <c r="H47" s="31">
        <v>42782</v>
      </c>
      <c r="I47" s="7" t="s">
        <v>117</v>
      </c>
      <c r="J47" s="7">
        <v>458586</v>
      </c>
      <c r="K47" s="67" t="s">
        <v>62</v>
      </c>
    </row>
    <row r="48" spans="1:11" ht="16.2" thickBot="1" x14ac:dyDescent="0.35">
      <c r="A48" s="66">
        <v>47</v>
      </c>
      <c r="B48" s="7" t="s">
        <v>90</v>
      </c>
      <c r="C48" s="55">
        <v>0.30460241574352276</v>
      </c>
      <c r="D48" s="55">
        <v>0.69333333333333336</v>
      </c>
      <c r="E48" s="55">
        <v>0</v>
      </c>
      <c r="F48" s="55">
        <v>0.71</v>
      </c>
      <c r="G48" s="55">
        <v>0.11198626678784207</v>
      </c>
      <c r="H48" s="31">
        <v>42783</v>
      </c>
      <c r="I48" s="7" t="s">
        <v>118</v>
      </c>
      <c r="J48" s="7">
        <v>22283</v>
      </c>
      <c r="K48" s="67" t="s">
        <v>63</v>
      </c>
    </row>
    <row r="49" spans="1:11" ht="16.2" thickBot="1" x14ac:dyDescent="0.35">
      <c r="A49" s="66">
        <v>48</v>
      </c>
      <c r="B49" s="7" t="s">
        <v>90</v>
      </c>
      <c r="C49" s="55">
        <v>0.5226520281147754</v>
      </c>
      <c r="D49" s="55">
        <v>0.90666666666666662</v>
      </c>
      <c r="E49" s="55">
        <v>1</v>
      </c>
      <c r="F49" s="55">
        <v>0.54</v>
      </c>
      <c r="G49" s="55">
        <v>0.29934363324245178</v>
      </c>
      <c r="H49" s="31">
        <v>42784</v>
      </c>
      <c r="I49" s="7" t="s">
        <v>116</v>
      </c>
      <c r="J49" s="7">
        <v>1234</v>
      </c>
      <c r="K49" s="67" t="s">
        <v>60</v>
      </c>
    </row>
    <row r="50" spans="1:11" ht="16.2" thickBot="1" x14ac:dyDescent="0.35">
      <c r="A50" s="71">
        <v>49</v>
      </c>
      <c r="B50" s="72" t="s">
        <v>90</v>
      </c>
      <c r="C50" s="73">
        <v>0.52997320584780661</v>
      </c>
      <c r="D50" s="73">
        <v>1</v>
      </c>
      <c r="E50" s="73">
        <v>0</v>
      </c>
      <c r="F50" s="73">
        <v>0.53</v>
      </c>
      <c r="G50" s="73">
        <v>0.64382510350398869</v>
      </c>
      <c r="H50" s="74">
        <v>42785</v>
      </c>
      <c r="I50" s="72" t="s">
        <v>117</v>
      </c>
      <c r="J50" s="72">
        <v>2345</v>
      </c>
      <c r="K50" s="75"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9EA20-8527-4110-9DC3-954FB04F6D15}">
  <dimension ref="A2:N142"/>
  <sheetViews>
    <sheetView showGridLines="0" topLeftCell="C1" workbookViewId="0">
      <pane ySplit="9" topLeftCell="A133" activePane="bottomLeft" state="frozen"/>
      <selection pane="bottomLeft" activeCell="N151" sqref="N151"/>
    </sheetView>
  </sheetViews>
  <sheetFormatPr defaultColWidth="9.109375" defaultRowHeight="13.8" x14ac:dyDescent="0.3"/>
  <cols>
    <col min="1" max="1" width="20.33203125" style="1" bestFit="1" customWidth="1"/>
    <col min="2" max="12" width="16.33203125" style="1" customWidth="1"/>
    <col min="13" max="15" width="13.44140625" style="1" customWidth="1"/>
    <col min="16" max="16384" width="9.109375" style="1"/>
  </cols>
  <sheetData>
    <row r="2" spans="2:12" ht="12.75" customHeight="1" x14ac:dyDescent="0.3">
      <c r="B2" s="108" t="s">
        <v>174</v>
      </c>
      <c r="C2" s="108"/>
      <c r="D2" s="108"/>
      <c r="E2" s="108"/>
      <c r="F2" s="108"/>
      <c r="G2" s="108"/>
      <c r="H2" s="108"/>
      <c r="I2" s="108"/>
      <c r="J2" s="108"/>
      <c r="K2" s="108"/>
      <c r="L2" s="108"/>
    </row>
    <row r="3" spans="2:12" ht="12.75" customHeight="1" x14ac:dyDescent="0.3">
      <c r="B3" s="108"/>
      <c r="C3" s="108"/>
      <c r="D3" s="108"/>
      <c r="E3" s="108"/>
      <c r="F3" s="108"/>
      <c r="G3" s="108"/>
      <c r="H3" s="108"/>
      <c r="I3" s="108"/>
      <c r="J3" s="108"/>
      <c r="K3" s="108"/>
      <c r="L3" s="108"/>
    </row>
    <row r="4" spans="2:12" ht="12.75" customHeight="1" x14ac:dyDescent="0.3">
      <c r="B4" s="108"/>
      <c r="C4" s="108"/>
      <c r="D4" s="108"/>
      <c r="E4" s="108"/>
      <c r="F4" s="108"/>
      <c r="G4" s="108"/>
      <c r="H4" s="108"/>
      <c r="I4" s="108"/>
      <c r="J4" s="108"/>
      <c r="K4" s="108"/>
      <c r="L4" s="108"/>
    </row>
    <row r="5" spans="2:12" ht="12.75" customHeight="1" x14ac:dyDescent="0.3">
      <c r="B5" s="108"/>
      <c r="C5" s="108"/>
      <c r="D5" s="108"/>
      <c r="E5" s="108"/>
      <c r="F5" s="108"/>
      <c r="G5" s="108"/>
      <c r="H5" s="108"/>
      <c r="I5" s="108"/>
      <c r="J5" s="108"/>
      <c r="K5" s="108"/>
      <c r="L5" s="108"/>
    </row>
    <row r="6" spans="2:12" ht="12.75" customHeight="1" x14ac:dyDescent="0.3">
      <c r="B6" s="108"/>
      <c r="C6" s="108"/>
      <c r="D6" s="108"/>
      <c r="E6" s="108"/>
      <c r="F6" s="108"/>
      <c r="G6" s="108"/>
      <c r="H6" s="108"/>
      <c r="I6" s="108"/>
      <c r="J6" s="108"/>
      <c r="K6" s="108"/>
      <c r="L6" s="108"/>
    </row>
    <row r="7" spans="2:12" ht="12.75" customHeight="1" x14ac:dyDescent="0.3">
      <c r="B7" s="108"/>
      <c r="C7" s="108"/>
      <c r="D7" s="108"/>
      <c r="E7" s="108"/>
      <c r="F7" s="108"/>
      <c r="G7" s="108"/>
      <c r="H7" s="108"/>
      <c r="I7" s="108"/>
      <c r="J7" s="108"/>
      <c r="K7" s="108"/>
      <c r="L7" s="108"/>
    </row>
    <row r="8" spans="2:12" ht="12.75" customHeight="1" x14ac:dyDescent="0.3">
      <c r="B8" s="108"/>
      <c r="C8" s="108"/>
      <c r="D8" s="108"/>
      <c r="E8" s="108"/>
      <c r="F8" s="108"/>
      <c r="G8" s="108"/>
      <c r="H8" s="108"/>
      <c r="I8" s="108"/>
      <c r="J8" s="108"/>
      <c r="K8" s="108"/>
      <c r="L8" s="108"/>
    </row>
    <row r="9" spans="2:12" ht="57.75" customHeight="1" x14ac:dyDescent="0.3">
      <c r="B9" s="108"/>
      <c r="C9" s="108"/>
      <c r="D9" s="108"/>
      <c r="E9" s="108"/>
      <c r="F9" s="108"/>
      <c r="G9" s="108"/>
      <c r="H9" s="108"/>
      <c r="I9" s="108"/>
      <c r="J9" s="108"/>
      <c r="K9" s="108"/>
      <c r="L9" s="108"/>
    </row>
    <row r="40" spans="1:11" ht="15.6" x14ac:dyDescent="0.3">
      <c r="A40" s="38" t="s">
        <v>202</v>
      </c>
    </row>
    <row r="44" spans="1:11" ht="18" x14ac:dyDescent="0.35">
      <c r="A44" s="18" t="s">
        <v>47</v>
      </c>
    </row>
    <row r="45" spans="1:11" ht="14.4" x14ac:dyDescent="0.3">
      <c r="A45" s="19" t="s">
        <v>172</v>
      </c>
    </row>
    <row r="46" spans="1:11" ht="14.4" thickBot="1" x14ac:dyDescent="0.35"/>
    <row r="47" spans="1:11" ht="16.2" thickBot="1" x14ac:dyDescent="0.35">
      <c r="A47" s="68" t="s">
        <v>0</v>
      </c>
      <c r="B47" s="69" t="s">
        <v>85</v>
      </c>
      <c r="C47" s="69" t="s">
        <v>80</v>
      </c>
      <c r="D47" s="69" t="s">
        <v>11</v>
      </c>
      <c r="E47" s="69" t="s">
        <v>14</v>
      </c>
      <c r="F47" s="69" t="s">
        <v>15</v>
      </c>
      <c r="G47" s="69" t="s">
        <v>81</v>
      </c>
      <c r="H47" s="69" t="s">
        <v>134</v>
      </c>
      <c r="I47" s="69" t="s">
        <v>83</v>
      </c>
      <c r="J47" s="69" t="s">
        <v>92</v>
      </c>
      <c r="K47" s="70" t="s">
        <v>93</v>
      </c>
    </row>
    <row r="48" spans="1:11" ht="16.2" thickBot="1" x14ac:dyDescent="0.35">
      <c r="A48" s="66">
        <v>1</v>
      </c>
      <c r="B48" s="7" t="s">
        <v>87</v>
      </c>
      <c r="C48" s="55">
        <v>0.27461078841441056</v>
      </c>
      <c r="D48" s="55">
        <v>0.36666666666666664</v>
      </c>
      <c r="E48" s="55">
        <v>0</v>
      </c>
      <c r="F48" s="55">
        <v>0.56999999999999995</v>
      </c>
      <c r="G48" s="55">
        <v>0.56910027264465313</v>
      </c>
      <c r="H48" s="31">
        <v>42736</v>
      </c>
      <c r="I48" s="7" t="s">
        <v>99</v>
      </c>
      <c r="J48" s="7">
        <v>1234</v>
      </c>
      <c r="K48" s="67" t="s">
        <v>60</v>
      </c>
    </row>
    <row r="49" spans="1:12" ht="16.2" thickBot="1" x14ac:dyDescent="0.35">
      <c r="A49" s="66">
        <v>2</v>
      </c>
      <c r="B49" s="7" t="s">
        <v>88</v>
      </c>
      <c r="C49" s="55">
        <v>0.47061605340783025</v>
      </c>
      <c r="D49" s="55">
        <v>0.94444444444444442</v>
      </c>
      <c r="E49" s="55">
        <v>0</v>
      </c>
      <c r="F49" s="55">
        <v>0.74</v>
      </c>
      <c r="G49" s="55">
        <v>0.38871049177017064</v>
      </c>
      <c r="H49" s="31">
        <v>42737</v>
      </c>
      <c r="I49" s="7" t="s">
        <v>100</v>
      </c>
      <c r="J49" s="7">
        <v>2345</v>
      </c>
      <c r="K49" s="67" t="s">
        <v>61</v>
      </c>
    </row>
    <row r="50" spans="1:12" ht="16.2" thickBot="1" x14ac:dyDescent="0.35">
      <c r="A50" s="66">
        <v>3</v>
      </c>
      <c r="B50" s="7" t="s">
        <v>86</v>
      </c>
      <c r="C50" s="55">
        <v>0.39153640845720955</v>
      </c>
      <c r="D50" s="55">
        <v>0.78888888888888886</v>
      </c>
      <c r="E50" s="55">
        <v>0</v>
      </c>
      <c r="F50" s="55">
        <v>0.5</v>
      </c>
      <c r="G50" s="55">
        <v>0.44174492578006663</v>
      </c>
      <c r="H50" s="31">
        <v>42738</v>
      </c>
      <c r="I50" s="7" t="s">
        <v>101</v>
      </c>
      <c r="J50" s="7">
        <v>458586</v>
      </c>
      <c r="K50" s="67" t="s">
        <v>62</v>
      </c>
    </row>
    <row r="51" spans="1:12" ht="16.2" thickBot="1" x14ac:dyDescent="0.35">
      <c r="A51" s="66">
        <v>4</v>
      </c>
      <c r="B51" s="7" t="s">
        <v>86</v>
      </c>
      <c r="C51" s="55">
        <v>0.1223226640848919</v>
      </c>
      <c r="D51" s="55">
        <v>0.7</v>
      </c>
      <c r="E51" s="55">
        <v>1</v>
      </c>
      <c r="F51" s="55">
        <v>0.98</v>
      </c>
      <c r="G51" s="55">
        <v>0.87207916792891038</v>
      </c>
      <c r="H51" s="31">
        <v>42739</v>
      </c>
      <c r="I51" s="7" t="s">
        <v>102</v>
      </c>
      <c r="J51" s="7">
        <v>22283</v>
      </c>
      <c r="K51" s="67" t="s">
        <v>63</v>
      </c>
    </row>
    <row r="52" spans="1:12" ht="16.2" thickBot="1" x14ac:dyDescent="0.35">
      <c r="A52" s="66">
        <v>5</v>
      </c>
      <c r="B52" s="7" t="s">
        <v>86</v>
      </c>
      <c r="C52" s="55">
        <v>0.27725309343883803</v>
      </c>
      <c r="D52" s="55">
        <v>0.84444444444444444</v>
      </c>
      <c r="E52" s="55">
        <v>1</v>
      </c>
      <c r="F52" s="55">
        <v>0.61</v>
      </c>
      <c r="G52" s="55">
        <v>0.98424719781884273</v>
      </c>
      <c r="H52" s="31">
        <v>42740</v>
      </c>
      <c r="I52" s="7" t="s">
        <v>103</v>
      </c>
      <c r="J52" s="7">
        <v>1234</v>
      </c>
      <c r="K52" s="67" t="s">
        <v>60</v>
      </c>
    </row>
    <row r="53" spans="1:12" ht="16.2" thickBot="1" x14ac:dyDescent="0.35">
      <c r="A53" s="66">
        <v>6</v>
      </c>
      <c r="B53" s="7" t="s">
        <v>88</v>
      </c>
      <c r="C53" s="55">
        <v>0.23177872626207763</v>
      </c>
      <c r="D53" s="55">
        <v>0.84444444444444444</v>
      </c>
      <c r="E53" s="55">
        <v>0</v>
      </c>
      <c r="F53" s="55">
        <v>0.74</v>
      </c>
      <c r="G53" s="55">
        <v>0.15960819953549429</v>
      </c>
      <c r="H53" s="31">
        <v>42741</v>
      </c>
      <c r="I53" s="7" t="s">
        <v>104</v>
      </c>
      <c r="J53" s="7">
        <v>2345</v>
      </c>
      <c r="K53" s="67" t="s">
        <v>61</v>
      </c>
    </row>
    <row r="54" spans="1:12" ht="16.2" thickBot="1" x14ac:dyDescent="0.35">
      <c r="A54" s="66">
        <v>7</v>
      </c>
      <c r="B54" s="7" t="s">
        <v>89</v>
      </c>
      <c r="C54" s="55">
        <v>0.13918238734903171</v>
      </c>
      <c r="D54" s="55">
        <v>0.46666666666666667</v>
      </c>
      <c r="E54" s="55">
        <v>0</v>
      </c>
      <c r="F54" s="55">
        <v>0.63</v>
      </c>
      <c r="G54" s="55">
        <v>0.54284560234272439</v>
      </c>
      <c r="H54" s="31">
        <v>42742</v>
      </c>
      <c r="I54" s="7" t="s">
        <v>105</v>
      </c>
      <c r="J54" s="7">
        <v>458586</v>
      </c>
      <c r="K54" s="67" t="s">
        <v>62</v>
      </c>
    </row>
    <row r="55" spans="1:12" ht="16.2" thickBot="1" x14ac:dyDescent="0.35">
      <c r="A55" s="66">
        <v>8</v>
      </c>
      <c r="B55" s="7" t="s">
        <v>89</v>
      </c>
      <c r="C55" s="55">
        <v>5.1607562786072578E-2</v>
      </c>
      <c r="D55" s="55">
        <v>0.67777777777777781</v>
      </c>
      <c r="E55" s="55">
        <v>0</v>
      </c>
      <c r="F55" s="55">
        <v>0.68</v>
      </c>
      <c r="G55" s="55">
        <v>0.84174492578006666</v>
      </c>
      <c r="H55" s="31">
        <v>42743</v>
      </c>
      <c r="I55" s="7" t="s">
        <v>103</v>
      </c>
      <c r="J55" s="7">
        <v>22283</v>
      </c>
      <c r="K55" s="67" t="s">
        <v>63</v>
      </c>
    </row>
    <row r="56" spans="1:12" ht="16.2" thickBot="1" x14ac:dyDescent="0.35">
      <c r="A56" s="66">
        <v>9</v>
      </c>
      <c r="B56" s="7" t="s">
        <v>86</v>
      </c>
      <c r="C56" s="55">
        <v>0.28848920907329217</v>
      </c>
      <c r="D56" s="55">
        <v>0.71111111111111114</v>
      </c>
      <c r="E56" s="55">
        <v>0</v>
      </c>
      <c r="F56" s="55">
        <v>0.93</v>
      </c>
      <c r="G56" s="55">
        <v>0.87383621124911648</v>
      </c>
      <c r="H56" s="31">
        <v>42744</v>
      </c>
      <c r="I56" s="7" t="s">
        <v>104</v>
      </c>
      <c r="J56" s="7">
        <v>1234</v>
      </c>
      <c r="K56" s="67" t="s">
        <v>60</v>
      </c>
    </row>
    <row r="57" spans="1:12" ht="16.2" thickBot="1" x14ac:dyDescent="0.35">
      <c r="A57" s="66">
        <v>10</v>
      </c>
      <c r="B57" s="7" t="s">
        <v>87</v>
      </c>
      <c r="C57" s="55">
        <v>0.27453649665076729</v>
      </c>
      <c r="D57" s="55">
        <v>0.46666666666666667</v>
      </c>
      <c r="E57" s="55">
        <v>0</v>
      </c>
      <c r="F57" s="55">
        <v>0.9</v>
      </c>
      <c r="G57" s="55">
        <v>0.34159345652832473</v>
      </c>
      <c r="H57" s="31">
        <v>42745</v>
      </c>
      <c r="I57" s="7" t="s">
        <v>105</v>
      </c>
      <c r="J57" s="7">
        <v>2345</v>
      </c>
      <c r="K57" s="67" t="s">
        <v>61</v>
      </c>
    </row>
    <row r="58" spans="1:12" ht="16.2" thickBot="1" x14ac:dyDescent="0.35">
      <c r="A58" s="66">
        <v>11</v>
      </c>
      <c r="B58" s="7" t="s">
        <v>88</v>
      </c>
      <c r="C58" s="55">
        <v>0.57079450634060147</v>
      </c>
      <c r="D58" s="55">
        <v>1</v>
      </c>
      <c r="E58" s="55">
        <v>0</v>
      </c>
      <c r="F58" s="55">
        <v>0.92</v>
      </c>
      <c r="G58" s="55">
        <v>0.77400787640109059</v>
      </c>
      <c r="H58" s="31">
        <v>42746</v>
      </c>
      <c r="I58" s="7" t="s">
        <v>103</v>
      </c>
      <c r="J58" s="7">
        <v>458586</v>
      </c>
      <c r="K58" s="67" t="s">
        <v>62</v>
      </c>
    </row>
    <row r="59" spans="1:12" ht="18.600000000000001" thickBot="1" x14ac:dyDescent="0.4">
      <c r="A59" s="42" t="s">
        <v>65</v>
      </c>
    </row>
    <row r="60" spans="1:12" ht="16.2" thickBot="1" x14ac:dyDescent="0.35">
      <c r="A60" s="68" t="s">
        <v>0</v>
      </c>
      <c r="B60" s="69" t="s">
        <v>85</v>
      </c>
      <c r="C60" s="69" t="s">
        <v>80</v>
      </c>
      <c r="D60" s="69" t="s">
        <v>11</v>
      </c>
      <c r="E60" s="69" t="s">
        <v>14</v>
      </c>
      <c r="F60" s="69" t="s">
        <v>15</v>
      </c>
      <c r="G60" s="69" t="s">
        <v>81</v>
      </c>
      <c r="H60" s="69" t="s">
        <v>134</v>
      </c>
      <c r="I60" s="69" t="s">
        <v>83</v>
      </c>
      <c r="J60" s="69" t="s">
        <v>92</v>
      </c>
      <c r="K60" s="70" t="s">
        <v>93</v>
      </c>
      <c r="L60" s="76" t="s">
        <v>173</v>
      </c>
    </row>
    <row r="61" spans="1:12" ht="16.2" thickBot="1" x14ac:dyDescent="0.35">
      <c r="A61" s="66">
        <v>1</v>
      </c>
      <c r="B61" s="7" t="s">
        <v>87</v>
      </c>
      <c r="C61" s="55">
        <v>0.27461078841441056</v>
      </c>
      <c r="D61" s="55">
        <v>0.36666666666666664</v>
      </c>
      <c r="E61" s="55">
        <v>0</v>
      </c>
      <c r="F61" s="55">
        <v>0.56999999999999995</v>
      </c>
      <c r="G61" s="55">
        <v>0.56910027264465313</v>
      </c>
      <c r="H61" s="31">
        <v>42736</v>
      </c>
      <c r="I61" s="7" t="s">
        <v>99</v>
      </c>
      <c r="J61" s="7">
        <v>1234</v>
      </c>
      <c r="K61" s="67" t="s">
        <v>60</v>
      </c>
      <c r="L61" s="77" t="str">
        <f>IF(C61&lt;=0.25,"A",IF(C61&gt;=0.75,"C","B"))</f>
        <v>B</v>
      </c>
    </row>
    <row r="62" spans="1:12" ht="16.2" thickBot="1" x14ac:dyDescent="0.35">
      <c r="A62" s="66">
        <v>2</v>
      </c>
      <c r="B62" s="7" t="s">
        <v>88</v>
      </c>
      <c r="C62" s="55">
        <v>0.47061605340783025</v>
      </c>
      <c r="D62" s="55">
        <v>0.94444444444444442</v>
      </c>
      <c r="E62" s="55">
        <v>0</v>
      </c>
      <c r="F62" s="55">
        <v>0.74</v>
      </c>
      <c r="G62" s="55">
        <v>0.38871049177017064</v>
      </c>
      <c r="H62" s="31">
        <v>42737</v>
      </c>
      <c r="I62" s="7" t="s">
        <v>100</v>
      </c>
      <c r="J62" s="7">
        <v>2345</v>
      </c>
      <c r="K62" s="67" t="s">
        <v>61</v>
      </c>
      <c r="L62" s="77" t="str">
        <f>IF(C62&lt;=0.25,"A",IF(C62&gt;=0.75,"C","B"))</f>
        <v>B</v>
      </c>
    </row>
    <row r="63" spans="1:12" ht="16.2" thickBot="1" x14ac:dyDescent="0.35">
      <c r="A63" s="66">
        <v>3</v>
      </c>
      <c r="B63" s="7" t="s">
        <v>86</v>
      </c>
      <c r="C63" s="55">
        <v>0.39153640845720955</v>
      </c>
      <c r="D63" s="55">
        <v>0.78888888888888886</v>
      </c>
      <c r="E63" s="55">
        <v>0</v>
      </c>
      <c r="F63" s="55">
        <v>0.5</v>
      </c>
      <c r="G63" s="55">
        <v>0.44174492578006663</v>
      </c>
      <c r="H63" s="31">
        <v>42738</v>
      </c>
      <c r="I63" s="7" t="s">
        <v>101</v>
      </c>
      <c r="J63" s="7">
        <v>458586</v>
      </c>
      <c r="K63" s="67" t="s">
        <v>62</v>
      </c>
      <c r="L63" s="77" t="str">
        <f t="shared" ref="L63:L71" si="0">IF(C63&lt;=0.25,"A",IF(C63&gt;=0.75,"C","B"))</f>
        <v>B</v>
      </c>
    </row>
    <row r="64" spans="1:12" ht="16.2" thickBot="1" x14ac:dyDescent="0.35">
      <c r="A64" s="66">
        <v>4</v>
      </c>
      <c r="B64" s="7" t="s">
        <v>86</v>
      </c>
      <c r="C64" s="55">
        <v>0.1223226640848919</v>
      </c>
      <c r="D64" s="55">
        <v>0.7</v>
      </c>
      <c r="E64" s="55">
        <v>1</v>
      </c>
      <c r="F64" s="55">
        <v>0.98</v>
      </c>
      <c r="G64" s="55">
        <v>0.87207916792891038</v>
      </c>
      <c r="H64" s="31">
        <v>42739</v>
      </c>
      <c r="I64" s="7" t="s">
        <v>102</v>
      </c>
      <c r="J64" s="7">
        <v>22283</v>
      </c>
      <c r="K64" s="67" t="s">
        <v>63</v>
      </c>
      <c r="L64" s="77" t="str">
        <f t="shared" si="0"/>
        <v>A</v>
      </c>
    </row>
    <row r="65" spans="1:12" ht="16.2" thickBot="1" x14ac:dyDescent="0.35">
      <c r="A65" s="66">
        <v>5</v>
      </c>
      <c r="B65" s="7" t="s">
        <v>86</v>
      </c>
      <c r="C65" s="55">
        <v>0.27725309343883803</v>
      </c>
      <c r="D65" s="55">
        <v>0.84444444444444444</v>
      </c>
      <c r="E65" s="55">
        <v>1</v>
      </c>
      <c r="F65" s="55">
        <v>0.61</v>
      </c>
      <c r="G65" s="55">
        <v>0.98424719781884273</v>
      </c>
      <c r="H65" s="31">
        <v>42740</v>
      </c>
      <c r="I65" s="7" t="s">
        <v>103</v>
      </c>
      <c r="J65" s="7">
        <v>1234</v>
      </c>
      <c r="K65" s="67" t="s">
        <v>60</v>
      </c>
      <c r="L65" s="77" t="str">
        <f t="shared" si="0"/>
        <v>B</v>
      </c>
    </row>
    <row r="66" spans="1:12" ht="16.2" thickBot="1" x14ac:dyDescent="0.35">
      <c r="A66" s="66">
        <v>6</v>
      </c>
      <c r="B66" s="7" t="s">
        <v>88</v>
      </c>
      <c r="C66" s="55">
        <v>0.23177872626207763</v>
      </c>
      <c r="D66" s="55">
        <v>0.84444444444444444</v>
      </c>
      <c r="E66" s="55">
        <v>0</v>
      </c>
      <c r="F66" s="55">
        <v>0.74</v>
      </c>
      <c r="G66" s="55">
        <v>0.15960819953549429</v>
      </c>
      <c r="H66" s="31">
        <v>42741</v>
      </c>
      <c r="I66" s="7" t="s">
        <v>104</v>
      </c>
      <c r="J66" s="7">
        <v>2345</v>
      </c>
      <c r="K66" s="67" t="s">
        <v>61</v>
      </c>
      <c r="L66" s="77" t="str">
        <f t="shared" si="0"/>
        <v>A</v>
      </c>
    </row>
    <row r="67" spans="1:12" ht="16.2" thickBot="1" x14ac:dyDescent="0.35">
      <c r="A67" s="66">
        <v>7</v>
      </c>
      <c r="B67" s="7" t="s">
        <v>89</v>
      </c>
      <c r="C67" s="55">
        <v>0.13918238734903171</v>
      </c>
      <c r="D67" s="55">
        <v>0.46666666666666667</v>
      </c>
      <c r="E67" s="55">
        <v>0</v>
      </c>
      <c r="F67" s="55">
        <v>0.63</v>
      </c>
      <c r="G67" s="55">
        <v>0.54284560234272439</v>
      </c>
      <c r="H67" s="31">
        <v>42742</v>
      </c>
      <c r="I67" s="7" t="s">
        <v>105</v>
      </c>
      <c r="J67" s="7">
        <v>458586</v>
      </c>
      <c r="K67" s="67" t="s">
        <v>62</v>
      </c>
      <c r="L67" s="77" t="str">
        <f t="shared" si="0"/>
        <v>A</v>
      </c>
    </row>
    <row r="68" spans="1:12" ht="16.2" thickBot="1" x14ac:dyDescent="0.35">
      <c r="A68" s="66">
        <v>8</v>
      </c>
      <c r="B68" s="7" t="s">
        <v>89</v>
      </c>
      <c r="C68" s="55">
        <v>5.1607562786072578E-2</v>
      </c>
      <c r="D68" s="55">
        <v>0.67777777777777781</v>
      </c>
      <c r="E68" s="55">
        <v>0</v>
      </c>
      <c r="F68" s="55">
        <v>0.68</v>
      </c>
      <c r="G68" s="55">
        <v>0.84174492578006666</v>
      </c>
      <c r="H68" s="31">
        <v>42743</v>
      </c>
      <c r="I68" s="7" t="s">
        <v>103</v>
      </c>
      <c r="J68" s="7">
        <v>22283</v>
      </c>
      <c r="K68" s="67" t="s">
        <v>63</v>
      </c>
      <c r="L68" s="77" t="str">
        <f t="shared" si="0"/>
        <v>A</v>
      </c>
    </row>
    <row r="69" spans="1:12" ht="16.2" thickBot="1" x14ac:dyDescent="0.35">
      <c r="A69" s="66">
        <v>9</v>
      </c>
      <c r="B69" s="7" t="s">
        <v>86</v>
      </c>
      <c r="C69" s="55">
        <v>0.28848920907329217</v>
      </c>
      <c r="D69" s="55">
        <v>0.71111111111111114</v>
      </c>
      <c r="E69" s="55">
        <v>0</v>
      </c>
      <c r="F69" s="55">
        <v>0.93</v>
      </c>
      <c r="G69" s="55">
        <v>0.87383621124911648</v>
      </c>
      <c r="H69" s="31">
        <v>42744</v>
      </c>
      <c r="I69" s="7" t="s">
        <v>104</v>
      </c>
      <c r="J69" s="7">
        <v>1234</v>
      </c>
      <c r="K69" s="67" t="s">
        <v>60</v>
      </c>
      <c r="L69" s="77" t="str">
        <f t="shared" si="0"/>
        <v>B</v>
      </c>
    </row>
    <row r="70" spans="1:12" ht="16.2" thickBot="1" x14ac:dyDescent="0.35">
      <c r="A70" s="66">
        <v>10</v>
      </c>
      <c r="B70" s="7" t="s">
        <v>87</v>
      </c>
      <c r="C70" s="55">
        <v>0.27453649665076729</v>
      </c>
      <c r="D70" s="55">
        <v>0.46666666666666667</v>
      </c>
      <c r="E70" s="55">
        <v>0</v>
      </c>
      <c r="F70" s="55">
        <v>0.9</v>
      </c>
      <c r="G70" s="55">
        <v>0.34159345652832473</v>
      </c>
      <c r="H70" s="31">
        <v>42745</v>
      </c>
      <c r="I70" s="7" t="s">
        <v>105</v>
      </c>
      <c r="J70" s="7">
        <v>2345</v>
      </c>
      <c r="K70" s="67" t="s">
        <v>61</v>
      </c>
      <c r="L70" s="77" t="str">
        <f t="shared" si="0"/>
        <v>B</v>
      </c>
    </row>
    <row r="71" spans="1:12" ht="16.2" thickBot="1" x14ac:dyDescent="0.35">
      <c r="A71" s="66">
        <v>11</v>
      </c>
      <c r="B71" s="7" t="s">
        <v>88</v>
      </c>
      <c r="C71" s="55">
        <v>0.57079450634060147</v>
      </c>
      <c r="D71" s="55">
        <v>1</v>
      </c>
      <c r="E71" s="55">
        <v>0</v>
      </c>
      <c r="F71" s="55">
        <v>0.92</v>
      </c>
      <c r="G71" s="55">
        <v>0.77400787640109059</v>
      </c>
      <c r="H71" s="31">
        <v>42746</v>
      </c>
      <c r="I71" s="7" t="s">
        <v>103</v>
      </c>
      <c r="J71" s="7">
        <v>458586</v>
      </c>
      <c r="K71" s="67" t="s">
        <v>62</v>
      </c>
      <c r="L71" s="77" t="str">
        <f t="shared" si="0"/>
        <v>B</v>
      </c>
    </row>
    <row r="79" spans="1:12" ht="18" x14ac:dyDescent="0.35">
      <c r="A79" s="18" t="s">
        <v>49</v>
      </c>
    </row>
    <row r="80" spans="1:12" ht="14.4" x14ac:dyDescent="0.3">
      <c r="A80" s="19" t="s">
        <v>175</v>
      </c>
    </row>
    <row r="81" spans="1:13" ht="14.4" thickBot="1" x14ac:dyDescent="0.35"/>
    <row r="82" spans="1:13" ht="16.2" thickBot="1" x14ac:dyDescent="0.35">
      <c r="A82" s="68" t="s">
        <v>0</v>
      </c>
      <c r="B82" s="69" t="s">
        <v>85</v>
      </c>
      <c r="C82" s="69" t="s">
        <v>80</v>
      </c>
      <c r="D82" s="69" t="s">
        <v>11</v>
      </c>
      <c r="E82" s="69" t="s">
        <v>14</v>
      </c>
      <c r="F82" s="69" t="s">
        <v>15</v>
      </c>
      <c r="G82" s="69" t="s">
        <v>81</v>
      </c>
      <c r="H82" s="69" t="s">
        <v>134</v>
      </c>
      <c r="I82" s="69" t="s">
        <v>83</v>
      </c>
      <c r="J82" s="69" t="s">
        <v>92</v>
      </c>
      <c r="K82" s="70" t="s">
        <v>93</v>
      </c>
      <c r="L82" s="69" t="s">
        <v>173</v>
      </c>
    </row>
    <row r="83" spans="1:13" ht="16.2" thickBot="1" x14ac:dyDescent="0.35">
      <c r="A83" s="66">
        <v>1</v>
      </c>
      <c r="B83" s="7" t="s">
        <v>87</v>
      </c>
      <c r="C83" s="55">
        <v>0.27461078841441056</v>
      </c>
      <c r="D83" s="55">
        <v>0.36666666666666664</v>
      </c>
      <c r="E83" s="55">
        <v>0</v>
      </c>
      <c r="F83" s="55">
        <v>0.56999999999999995</v>
      </c>
      <c r="G83" s="55">
        <v>0.56910027264465313</v>
      </c>
      <c r="H83" s="31">
        <v>42736</v>
      </c>
      <c r="I83" s="7" t="s">
        <v>99</v>
      </c>
      <c r="J83" s="7">
        <v>1234</v>
      </c>
      <c r="K83" s="67" t="s">
        <v>60</v>
      </c>
      <c r="L83" s="78" t="str">
        <f>IF(C83&lt;=0.25,"A",IF(C83&gt;=0.75,"C","B"))</f>
        <v>B</v>
      </c>
    </row>
    <row r="84" spans="1:13" ht="16.2" thickBot="1" x14ac:dyDescent="0.35">
      <c r="A84" s="66">
        <v>2</v>
      </c>
      <c r="B84" s="7" t="s">
        <v>88</v>
      </c>
      <c r="C84" s="55">
        <v>0.47061605340783025</v>
      </c>
      <c r="D84" s="55">
        <v>0.94444444444444442</v>
      </c>
      <c r="E84" s="55">
        <v>0</v>
      </c>
      <c r="F84" s="55">
        <v>0.74</v>
      </c>
      <c r="G84" s="55">
        <v>0.38871049177017064</v>
      </c>
      <c r="H84" s="31">
        <v>42737</v>
      </c>
      <c r="I84" s="7" t="s">
        <v>100</v>
      </c>
      <c r="J84" s="7">
        <v>2345</v>
      </c>
      <c r="K84" s="67" t="s">
        <v>61</v>
      </c>
      <c r="L84" s="78" t="str">
        <f>IF(C84&lt;=0.25,"A",IF(C84&gt;=0.75,"C","B"))</f>
        <v>B</v>
      </c>
    </row>
    <row r="85" spans="1:13" ht="16.2" thickBot="1" x14ac:dyDescent="0.35">
      <c r="A85" s="66">
        <v>3</v>
      </c>
      <c r="B85" s="7" t="s">
        <v>86</v>
      </c>
      <c r="C85" s="55">
        <v>0.39153640845720955</v>
      </c>
      <c r="D85" s="55">
        <v>0.78888888888888886</v>
      </c>
      <c r="E85" s="55">
        <v>0</v>
      </c>
      <c r="F85" s="55">
        <v>0.5</v>
      </c>
      <c r="G85" s="55">
        <v>0.44174492578006663</v>
      </c>
      <c r="H85" s="31">
        <v>42738</v>
      </c>
      <c r="I85" s="7" t="s">
        <v>101</v>
      </c>
      <c r="J85" s="7">
        <v>458586</v>
      </c>
      <c r="K85" s="67" t="s">
        <v>62</v>
      </c>
      <c r="L85" s="78" t="str">
        <f t="shared" ref="L85:L93" si="1">IF(C85&lt;=0.25,"A",IF(C85&gt;=0.75,"C","B"))</f>
        <v>B</v>
      </c>
    </row>
    <row r="86" spans="1:13" ht="16.2" thickBot="1" x14ac:dyDescent="0.35">
      <c r="A86" s="66">
        <v>4</v>
      </c>
      <c r="B86" s="7" t="s">
        <v>86</v>
      </c>
      <c r="C86" s="55">
        <v>0.1223226640848919</v>
      </c>
      <c r="D86" s="55">
        <v>0.7</v>
      </c>
      <c r="E86" s="55">
        <v>1</v>
      </c>
      <c r="F86" s="55">
        <v>0.98</v>
      </c>
      <c r="G86" s="55">
        <v>0.87207916792891038</v>
      </c>
      <c r="H86" s="31">
        <v>42739</v>
      </c>
      <c r="I86" s="7" t="s">
        <v>102</v>
      </c>
      <c r="J86" s="7">
        <v>22283</v>
      </c>
      <c r="K86" s="67" t="s">
        <v>63</v>
      </c>
      <c r="L86" s="78" t="str">
        <f t="shared" si="1"/>
        <v>A</v>
      </c>
    </row>
    <row r="87" spans="1:13" ht="16.2" thickBot="1" x14ac:dyDescent="0.35">
      <c r="A87" s="66">
        <v>5</v>
      </c>
      <c r="B87" s="7" t="s">
        <v>86</v>
      </c>
      <c r="C87" s="55">
        <v>0.27725309343883803</v>
      </c>
      <c r="D87" s="55">
        <v>0.84444444444444444</v>
      </c>
      <c r="E87" s="55">
        <v>1</v>
      </c>
      <c r="F87" s="55">
        <v>0.61</v>
      </c>
      <c r="G87" s="55">
        <v>0.98424719781884273</v>
      </c>
      <c r="H87" s="31">
        <v>42740</v>
      </c>
      <c r="I87" s="7" t="s">
        <v>103</v>
      </c>
      <c r="J87" s="7">
        <v>1234</v>
      </c>
      <c r="K87" s="67" t="s">
        <v>60</v>
      </c>
      <c r="L87" s="78" t="str">
        <f t="shared" si="1"/>
        <v>B</v>
      </c>
    </row>
    <row r="88" spans="1:13" ht="16.2" thickBot="1" x14ac:dyDescent="0.35">
      <c r="A88" s="66">
        <v>6</v>
      </c>
      <c r="B88" s="7" t="s">
        <v>88</v>
      </c>
      <c r="C88" s="55">
        <v>0.23177872626207763</v>
      </c>
      <c r="D88" s="55">
        <v>0.84444444444444444</v>
      </c>
      <c r="E88" s="55">
        <v>0</v>
      </c>
      <c r="F88" s="55">
        <v>0.74</v>
      </c>
      <c r="G88" s="55">
        <v>0.15960819953549429</v>
      </c>
      <c r="H88" s="31">
        <v>42741</v>
      </c>
      <c r="I88" s="7" t="s">
        <v>104</v>
      </c>
      <c r="J88" s="7">
        <v>2345</v>
      </c>
      <c r="K88" s="67" t="s">
        <v>61</v>
      </c>
      <c r="L88" s="78" t="str">
        <f t="shared" si="1"/>
        <v>A</v>
      </c>
    </row>
    <row r="89" spans="1:13" ht="16.2" thickBot="1" x14ac:dyDescent="0.35">
      <c r="A89" s="66">
        <v>7</v>
      </c>
      <c r="B89" s="7" t="s">
        <v>89</v>
      </c>
      <c r="C89" s="55">
        <v>0.13918238734903171</v>
      </c>
      <c r="D89" s="55">
        <v>0.46666666666666667</v>
      </c>
      <c r="E89" s="55">
        <v>0</v>
      </c>
      <c r="F89" s="55">
        <v>0.63</v>
      </c>
      <c r="G89" s="55">
        <v>0.54284560234272439</v>
      </c>
      <c r="H89" s="31">
        <v>42742</v>
      </c>
      <c r="I89" s="7" t="s">
        <v>105</v>
      </c>
      <c r="J89" s="7">
        <v>458586</v>
      </c>
      <c r="K89" s="67" t="s">
        <v>62</v>
      </c>
      <c r="L89" s="78" t="str">
        <f t="shared" si="1"/>
        <v>A</v>
      </c>
    </row>
    <row r="90" spans="1:13" ht="16.2" thickBot="1" x14ac:dyDescent="0.35">
      <c r="A90" s="66">
        <v>8</v>
      </c>
      <c r="B90" s="7" t="s">
        <v>89</v>
      </c>
      <c r="C90" s="55">
        <v>5.1607562786072578E-2</v>
      </c>
      <c r="D90" s="55">
        <v>0.67777777777777781</v>
      </c>
      <c r="E90" s="55">
        <v>0</v>
      </c>
      <c r="F90" s="55">
        <v>0.68</v>
      </c>
      <c r="G90" s="55">
        <v>0.84174492578006666</v>
      </c>
      <c r="H90" s="31">
        <v>42743</v>
      </c>
      <c r="I90" s="7" t="s">
        <v>103</v>
      </c>
      <c r="J90" s="7">
        <v>22283</v>
      </c>
      <c r="K90" s="67" t="s">
        <v>63</v>
      </c>
      <c r="L90" s="78" t="str">
        <f t="shared" si="1"/>
        <v>A</v>
      </c>
    </row>
    <row r="91" spans="1:13" ht="16.2" thickBot="1" x14ac:dyDescent="0.35">
      <c r="A91" s="66">
        <v>9</v>
      </c>
      <c r="B91" s="7" t="s">
        <v>86</v>
      </c>
      <c r="C91" s="55">
        <v>0.28848920907329217</v>
      </c>
      <c r="D91" s="55">
        <v>0.71111111111111114</v>
      </c>
      <c r="E91" s="55">
        <v>0</v>
      </c>
      <c r="F91" s="55">
        <v>0.93</v>
      </c>
      <c r="G91" s="55">
        <v>0.87383621124911648</v>
      </c>
      <c r="H91" s="31">
        <v>42744</v>
      </c>
      <c r="I91" s="7" t="s">
        <v>104</v>
      </c>
      <c r="J91" s="7">
        <v>1234</v>
      </c>
      <c r="K91" s="67" t="s">
        <v>60</v>
      </c>
      <c r="L91" s="78" t="str">
        <f t="shared" si="1"/>
        <v>B</v>
      </c>
    </row>
    <row r="92" spans="1:13" ht="16.2" thickBot="1" x14ac:dyDescent="0.35">
      <c r="A92" s="66">
        <v>10</v>
      </c>
      <c r="B92" s="7" t="s">
        <v>87</v>
      </c>
      <c r="C92" s="55">
        <v>0.27453649665076729</v>
      </c>
      <c r="D92" s="55">
        <v>0.46666666666666667</v>
      </c>
      <c r="E92" s="55">
        <v>0</v>
      </c>
      <c r="F92" s="55">
        <v>0.9</v>
      </c>
      <c r="G92" s="55">
        <v>0.34159345652832473</v>
      </c>
      <c r="H92" s="31">
        <v>42745</v>
      </c>
      <c r="I92" s="7" t="s">
        <v>105</v>
      </c>
      <c r="J92" s="7">
        <v>2345</v>
      </c>
      <c r="K92" s="67" t="s">
        <v>61</v>
      </c>
      <c r="L92" s="78" t="str">
        <f t="shared" si="1"/>
        <v>B</v>
      </c>
    </row>
    <row r="93" spans="1:13" ht="16.2" thickBot="1" x14ac:dyDescent="0.35">
      <c r="A93" s="66">
        <v>11</v>
      </c>
      <c r="B93" s="7" t="s">
        <v>88</v>
      </c>
      <c r="C93" s="55">
        <v>0.57079450634060147</v>
      </c>
      <c r="D93" s="55">
        <v>1</v>
      </c>
      <c r="E93" s="55">
        <v>0</v>
      </c>
      <c r="F93" s="55">
        <v>0.92</v>
      </c>
      <c r="G93" s="55">
        <v>0.77400787640109059</v>
      </c>
      <c r="H93" s="31">
        <v>42746</v>
      </c>
      <c r="I93" s="7" t="s">
        <v>103</v>
      </c>
      <c r="J93" s="7">
        <v>458586</v>
      </c>
      <c r="K93" s="67" t="s">
        <v>62</v>
      </c>
      <c r="L93" s="78" t="str">
        <f t="shared" si="1"/>
        <v>B</v>
      </c>
    </row>
    <row r="94" spans="1:13" ht="18.600000000000001" thickBot="1" x14ac:dyDescent="0.4">
      <c r="A94" s="42" t="s">
        <v>65</v>
      </c>
    </row>
    <row r="95" spans="1:13" ht="16.2" thickBot="1" x14ac:dyDescent="0.35">
      <c r="A95" s="68" t="s">
        <v>0</v>
      </c>
      <c r="B95" s="69" t="s">
        <v>85</v>
      </c>
      <c r="C95" s="69" t="s">
        <v>80</v>
      </c>
      <c r="D95" s="69" t="s">
        <v>11</v>
      </c>
      <c r="E95" s="69" t="s">
        <v>14</v>
      </c>
      <c r="F95" s="69" t="s">
        <v>15</v>
      </c>
      <c r="G95" s="69" t="s">
        <v>81</v>
      </c>
      <c r="H95" s="69" t="s">
        <v>134</v>
      </c>
      <c r="I95" s="69" t="s">
        <v>83</v>
      </c>
      <c r="J95" s="69" t="s">
        <v>92</v>
      </c>
      <c r="K95" s="70" t="s">
        <v>93</v>
      </c>
      <c r="L95" s="69" t="s">
        <v>173</v>
      </c>
      <c r="M95" s="76" t="s">
        <v>176</v>
      </c>
    </row>
    <row r="96" spans="1:13" ht="16.2" thickBot="1" x14ac:dyDescent="0.35">
      <c r="A96" s="66">
        <v>1</v>
      </c>
      <c r="B96" s="7" t="s">
        <v>87</v>
      </c>
      <c r="C96" s="55">
        <v>0.27461078841441056</v>
      </c>
      <c r="D96" s="55">
        <v>0.36666666666666664</v>
      </c>
      <c r="E96" s="55">
        <v>0</v>
      </c>
      <c r="F96" s="55">
        <v>0.56999999999999995</v>
      </c>
      <c r="G96" s="55">
        <v>0.56910027264465313</v>
      </c>
      <c r="H96" s="31">
        <v>42736</v>
      </c>
      <c r="I96" s="7" t="s">
        <v>99</v>
      </c>
      <c r="J96" s="7">
        <v>1234</v>
      </c>
      <c r="K96" s="67" t="s">
        <v>60</v>
      </c>
      <c r="L96" s="78" t="str">
        <f>IF(C96&lt;=0.25,"A",IF(C96&gt;=0.75,"C","B"))</f>
        <v>B</v>
      </c>
      <c r="M96" s="77" t="s">
        <v>177</v>
      </c>
    </row>
    <row r="97" spans="1:13" ht="16.2" thickBot="1" x14ac:dyDescent="0.35">
      <c r="A97" s="66">
        <v>2</v>
      </c>
      <c r="B97" s="7" t="s">
        <v>88</v>
      </c>
      <c r="C97" s="55">
        <v>0.47061605340783025</v>
      </c>
      <c r="D97" s="55">
        <v>0.94444444444444442</v>
      </c>
      <c r="E97" s="55">
        <v>0</v>
      </c>
      <c r="F97" s="55">
        <v>0.74</v>
      </c>
      <c r="G97" s="55">
        <v>0.38871049177017064</v>
      </c>
      <c r="H97" s="31">
        <v>42737</v>
      </c>
      <c r="I97" s="7" t="s">
        <v>100</v>
      </c>
      <c r="J97" s="7">
        <v>2345</v>
      </c>
      <c r="K97" s="67" t="s">
        <v>61</v>
      </c>
      <c r="L97" s="78" t="str">
        <f>IF(C97&lt;=0.25,"A",IF(C97&gt;=0.75,"C","B"))</f>
        <v>B</v>
      </c>
      <c r="M97" s="77" t="s">
        <v>177</v>
      </c>
    </row>
    <row r="98" spans="1:13" ht="16.2" thickBot="1" x14ac:dyDescent="0.35">
      <c r="A98" s="66">
        <v>3</v>
      </c>
      <c r="B98" s="7" t="s">
        <v>86</v>
      </c>
      <c r="C98" s="55">
        <v>0.39153640845720955</v>
      </c>
      <c r="D98" s="55">
        <v>0.78888888888888886</v>
      </c>
      <c r="E98" s="55">
        <v>0</v>
      </c>
      <c r="F98" s="55">
        <v>0.5</v>
      </c>
      <c r="G98" s="55">
        <v>0.44174492578006663</v>
      </c>
      <c r="H98" s="31">
        <v>42738</v>
      </c>
      <c r="I98" s="7" t="s">
        <v>101</v>
      </c>
      <c r="J98" s="7">
        <v>458586</v>
      </c>
      <c r="K98" s="67" t="s">
        <v>62</v>
      </c>
      <c r="L98" s="78" t="str">
        <f t="shared" ref="L98:L106" si="2">IF(C98&lt;=0.25,"A",IF(C98&gt;=0.75,"C","B"))</f>
        <v>B</v>
      </c>
      <c r="M98" s="77" t="s">
        <v>177</v>
      </c>
    </row>
    <row r="99" spans="1:13" ht="16.2" thickBot="1" x14ac:dyDescent="0.35">
      <c r="A99" s="66">
        <v>4</v>
      </c>
      <c r="B99" s="7" t="s">
        <v>86</v>
      </c>
      <c r="C99" s="55">
        <v>0.1223226640848919</v>
      </c>
      <c r="D99" s="55">
        <v>0.7</v>
      </c>
      <c r="E99" s="55">
        <v>1</v>
      </c>
      <c r="F99" s="55">
        <v>0.98</v>
      </c>
      <c r="G99" s="55">
        <v>0.87207916792891038</v>
      </c>
      <c r="H99" s="31">
        <v>42739</v>
      </c>
      <c r="I99" s="7" t="s">
        <v>102</v>
      </c>
      <c r="J99" s="7">
        <v>22283</v>
      </c>
      <c r="K99" s="67" t="s">
        <v>63</v>
      </c>
      <c r="L99" s="78" t="str">
        <f t="shared" si="2"/>
        <v>A</v>
      </c>
      <c r="M99" s="77" t="s">
        <v>177</v>
      </c>
    </row>
    <row r="100" spans="1:13" ht="16.2" thickBot="1" x14ac:dyDescent="0.35">
      <c r="A100" s="66">
        <v>5</v>
      </c>
      <c r="B100" s="7" t="s">
        <v>86</v>
      </c>
      <c r="C100" s="55">
        <v>0.27725309343883803</v>
      </c>
      <c r="D100" s="55">
        <v>0.84444444444444444</v>
      </c>
      <c r="E100" s="55">
        <v>1</v>
      </c>
      <c r="F100" s="55">
        <v>0.61</v>
      </c>
      <c r="G100" s="55">
        <v>0.98424719781884273</v>
      </c>
      <c r="H100" s="31">
        <v>42740</v>
      </c>
      <c r="I100" s="7" t="s">
        <v>103</v>
      </c>
      <c r="J100" s="7">
        <v>1234</v>
      </c>
      <c r="K100" s="67" t="s">
        <v>60</v>
      </c>
      <c r="L100" s="78" t="str">
        <f t="shared" si="2"/>
        <v>B</v>
      </c>
      <c r="M100" s="77" t="s">
        <v>178</v>
      </c>
    </row>
    <row r="101" spans="1:13" ht="16.2" thickBot="1" x14ac:dyDescent="0.35">
      <c r="A101" s="66">
        <v>6</v>
      </c>
      <c r="B101" s="7" t="s">
        <v>88</v>
      </c>
      <c r="C101" s="55">
        <v>0.23177872626207763</v>
      </c>
      <c r="D101" s="55">
        <v>0.84444444444444444</v>
      </c>
      <c r="E101" s="55">
        <v>0</v>
      </c>
      <c r="F101" s="55">
        <v>0.74</v>
      </c>
      <c r="G101" s="55">
        <v>0.15960819953549429</v>
      </c>
      <c r="H101" s="31">
        <v>42741</v>
      </c>
      <c r="I101" s="7" t="s">
        <v>104</v>
      </c>
      <c r="J101" s="7">
        <v>2345</v>
      </c>
      <c r="K101" s="67" t="s">
        <v>61</v>
      </c>
      <c r="L101" s="78" t="str">
        <f t="shared" si="2"/>
        <v>A</v>
      </c>
      <c r="M101" s="77" t="s">
        <v>177</v>
      </c>
    </row>
    <row r="102" spans="1:13" ht="16.2" thickBot="1" x14ac:dyDescent="0.35">
      <c r="A102" s="66">
        <v>7</v>
      </c>
      <c r="B102" s="7" t="s">
        <v>89</v>
      </c>
      <c r="C102" s="55">
        <v>0.13918238734903171</v>
      </c>
      <c r="D102" s="55">
        <v>0.46666666666666667</v>
      </c>
      <c r="E102" s="55">
        <v>0</v>
      </c>
      <c r="F102" s="55">
        <v>0.63</v>
      </c>
      <c r="G102" s="55">
        <v>0.54284560234272439</v>
      </c>
      <c r="H102" s="31">
        <v>42742</v>
      </c>
      <c r="I102" s="7" t="s">
        <v>105</v>
      </c>
      <c r="J102" s="7">
        <v>458586</v>
      </c>
      <c r="K102" s="67" t="s">
        <v>62</v>
      </c>
      <c r="L102" s="78" t="str">
        <f t="shared" si="2"/>
        <v>A</v>
      </c>
      <c r="M102" s="77" t="s">
        <v>177</v>
      </c>
    </row>
    <row r="103" spans="1:13" ht="16.2" thickBot="1" x14ac:dyDescent="0.35">
      <c r="A103" s="66">
        <v>8</v>
      </c>
      <c r="B103" s="7" t="s">
        <v>89</v>
      </c>
      <c r="C103" s="55">
        <v>5.1607562786072578E-2</v>
      </c>
      <c r="D103" s="55">
        <v>0.67777777777777781</v>
      </c>
      <c r="E103" s="55">
        <v>0</v>
      </c>
      <c r="F103" s="55">
        <v>0.68</v>
      </c>
      <c r="G103" s="55">
        <v>0.84174492578006666</v>
      </c>
      <c r="H103" s="31">
        <v>42743</v>
      </c>
      <c r="I103" s="7" t="s">
        <v>103</v>
      </c>
      <c r="J103" s="7">
        <v>22283</v>
      </c>
      <c r="K103" s="67" t="s">
        <v>63</v>
      </c>
      <c r="L103" s="78" t="str">
        <f t="shared" si="2"/>
        <v>A</v>
      </c>
      <c r="M103" s="77" t="s">
        <v>178</v>
      </c>
    </row>
    <row r="104" spans="1:13" ht="16.2" thickBot="1" x14ac:dyDescent="0.35">
      <c r="A104" s="66">
        <v>9</v>
      </c>
      <c r="B104" s="7" t="s">
        <v>86</v>
      </c>
      <c r="C104" s="55">
        <v>0.28848920907329217</v>
      </c>
      <c r="D104" s="55">
        <v>0.71111111111111114</v>
      </c>
      <c r="E104" s="55">
        <v>0</v>
      </c>
      <c r="F104" s="55">
        <v>0.93</v>
      </c>
      <c r="G104" s="55">
        <v>0.87383621124911648</v>
      </c>
      <c r="H104" s="31">
        <v>42744</v>
      </c>
      <c r="I104" s="7" t="s">
        <v>104</v>
      </c>
      <c r="J104" s="7">
        <v>1234</v>
      </c>
      <c r="K104" s="67" t="s">
        <v>60</v>
      </c>
      <c r="L104" s="78" t="str">
        <f t="shared" si="2"/>
        <v>B</v>
      </c>
      <c r="M104" s="77" t="s">
        <v>177</v>
      </c>
    </row>
    <row r="105" spans="1:13" ht="16.2" thickBot="1" x14ac:dyDescent="0.35">
      <c r="A105" s="66">
        <v>10</v>
      </c>
      <c r="B105" s="7" t="s">
        <v>87</v>
      </c>
      <c r="C105" s="55">
        <v>0.27453649665076729</v>
      </c>
      <c r="D105" s="55">
        <v>0.46666666666666667</v>
      </c>
      <c r="E105" s="55">
        <v>0</v>
      </c>
      <c r="F105" s="55">
        <v>0.9</v>
      </c>
      <c r="G105" s="55">
        <v>0.34159345652832473</v>
      </c>
      <c r="H105" s="31">
        <v>42745</v>
      </c>
      <c r="I105" s="7" t="s">
        <v>105</v>
      </c>
      <c r="J105" s="7">
        <v>2345</v>
      </c>
      <c r="K105" s="67" t="s">
        <v>61</v>
      </c>
      <c r="L105" s="78" t="str">
        <f t="shared" si="2"/>
        <v>B</v>
      </c>
      <c r="M105" s="77" t="s">
        <v>177</v>
      </c>
    </row>
    <row r="106" spans="1:13" ht="16.2" thickBot="1" x14ac:dyDescent="0.35">
      <c r="A106" s="66">
        <v>11</v>
      </c>
      <c r="B106" s="7" t="s">
        <v>88</v>
      </c>
      <c r="C106" s="55">
        <v>0.57079450634060147</v>
      </c>
      <c r="D106" s="55">
        <v>1</v>
      </c>
      <c r="E106" s="55">
        <v>0</v>
      </c>
      <c r="F106" s="55">
        <v>0.92</v>
      </c>
      <c r="G106" s="55">
        <v>0.77400787640109059</v>
      </c>
      <c r="H106" s="31">
        <v>42746</v>
      </c>
      <c r="I106" s="7" t="s">
        <v>103</v>
      </c>
      <c r="J106" s="7">
        <v>458586</v>
      </c>
      <c r="K106" s="67" t="s">
        <v>62</v>
      </c>
      <c r="L106" s="78" t="str">
        <f t="shared" si="2"/>
        <v>B</v>
      </c>
      <c r="M106" s="77" t="s">
        <v>178</v>
      </c>
    </row>
    <row r="111" spans="1:13" ht="18" x14ac:dyDescent="0.35">
      <c r="A111" s="18" t="s">
        <v>53</v>
      </c>
    </row>
    <row r="112" spans="1:13" ht="15" thickBot="1" x14ac:dyDescent="0.35">
      <c r="A112" s="19" t="s">
        <v>179</v>
      </c>
    </row>
    <row r="113" spans="1:14" ht="16.2" thickBot="1" x14ac:dyDescent="0.35">
      <c r="A113" s="68" t="s">
        <v>0</v>
      </c>
      <c r="B113" s="69" t="s">
        <v>85</v>
      </c>
      <c r="C113" s="69" t="s">
        <v>80</v>
      </c>
      <c r="D113" s="69" t="s">
        <v>11</v>
      </c>
      <c r="E113" s="69" t="s">
        <v>14</v>
      </c>
      <c r="F113" s="69" t="s">
        <v>15</v>
      </c>
      <c r="G113" s="69" t="s">
        <v>81</v>
      </c>
      <c r="H113" s="69" t="s">
        <v>134</v>
      </c>
      <c r="I113" s="69" t="s">
        <v>83</v>
      </c>
      <c r="J113" s="69" t="s">
        <v>92</v>
      </c>
      <c r="K113" s="70" t="s">
        <v>93</v>
      </c>
      <c r="L113" s="69" t="s">
        <v>173</v>
      </c>
      <c r="M113" s="69" t="s">
        <v>176</v>
      </c>
    </row>
    <row r="114" spans="1:14" ht="16.2" thickBot="1" x14ac:dyDescent="0.35">
      <c r="A114" s="66">
        <v>1</v>
      </c>
      <c r="B114" s="7" t="s">
        <v>87</v>
      </c>
      <c r="C114" s="55">
        <v>0.27461078841441056</v>
      </c>
      <c r="D114" s="55">
        <v>0.36666666666666664</v>
      </c>
      <c r="E114" s="55">
        <v>0</v>
      </c>
      <c r="F114" s="55">
        <v>0.56999999999999995</v>
      </c>
      <c r="G114" s="55">
        <v>0.56910027264465313</v>
      </c>
      <c r="H114" s="31">
        <v>42736</v>
      </c>
      <c r="I114" s="7" t="s">
        <v>99</v>
      </c>
      <c r="J114" s="7">
        <v>1234</v>
      </c>
      <c r="K114" s="67" t="s">
        <v>60</v>
      </c>
      <c r="L114" s="78" t="str">
        <f>IF(C114&lt;=0.25,"A",IF(C114&gt;=0.75,"C","B"))</f>
        <v>B</v>
      </c>
      <c r="M114" s="78" t="s">
        <v>177</v>
      </c>
    </row>
    <row r="115" spans="1:14" ht="16.2" thickBot="1" x14ac:dyDescent="0.35">
      <c r="A115" s="66">
        <v>2</v>
      </c>
      <c r="B115" s="7" t="s">
        <v>88</v>
      </c>
      <c r="C115" s="55">
        <v>0.47061605340783025</v>
      </c>
      <c r="D115" s="55">
        <v>0.94444444444444442</v>
      </c>
      <c r="E115" s="55">
        <v>0</v>
      </c>
      <c r="F115" s="55">
        <v>0.74</v>
      </c>
      <c r="G115" s="55">
        <v>0.38871049177017064</v>
      </c>
      <c r="H115" s="31">
        <v>42737</v>
      </c>
      <c r="I115" s="7" t="s">
        <v>100</v>
      </c>
      <c r="J115" s="7">
        <v>2345</v>
      </c>
      <c r="K115" s="67" t="s">
        <v>61</v>
      </c>
      <c r="L115" s="78" t="str">
        <f>IF(C115&lt;=0.25,"A",IF(C115&gt;=0.75,"C","B"))</f>
        <v>B</v>
      </c>
      <c r="M115" s="78" t="s">
        <v>177</v>
      </c>
    </row>
    <row r="116" spans="1:14" ht="16.2" thickBot="1" x14ac:dyDescent="0.35">
      <c r="A116" s="66">
        <v>3</v>
      </c>
      <c r="B116" s="7" t="s">
        <v>86</v>
      </c>
      <c r="C116" s="55">
        <v>0.39153640845720955</v>
      </c>
      <c r="D116" s="55">
        <v>0.78888888888888886</v>
      </c>
      <c r="E116" s="55">
        <v>0</v>
      </c>
      <c r="F116" s="55">
        <v>0.5</v>
      </c>
      <c r="G116" s="55">
        <v>0.44174492578006663</v>
      </c>
      <c r="H116" s="31">
        <v>42738</v>
      </c>
      <c r="I116" s="7" t="s">
        <v>101</v>
      </c>
      <c r="J116" s="7">
        <v>458586</v>
      </c>
      <c r="K116" s="67" t="s">
        <v>62</v>
      </c>
      <c r="L116" s="78" t="str">
        <f t="shared" ref="L116:L124" si="3">IF(C116&lt;=0.25,"A",IF(C116&gt;=0.75,"C","B"))</f>
        <v>B</v>
      </c>
      <c r="M116" s="78" t="s">
        <v>177</v>
      </c>
    </row>
    <row r="117" spans="1:14" ht="16.2" thickBot="1" x14ac:dyDescent="0.35">
      <c r="A117" s="66">
        <v>4</v>
      </c>
      <c r="B117" s="7" t="s">
        <v>86</v>
      </c>
      <c r="C117" s="55">
        <v>0.1223226640848919</v>
      </c>
      <c r="D117" s="55">
        <v>0.7</v>
      </c>
      <c r="E117" s="55">
        <v>1</v>
      </c>
      <c r="F117" s="55">
        <v>0.98</v>
      </c>
      <c r="G117" s="55">
        <v>0.87207916792891038</v>
      </c>
      <c r="H117" s="31">
        <v>42739</v>
      </c>
      <c r="I117" s="7" t="s">
        <v>102</v>
      </c>
      <c r="J117" s="7">
        <v>22283</v>
      </c>
      <c r="K117" s="67" t="s">
        <v>63</v>
      </c>
      <c r="L117" s="78" t="str">
        <f t="shared" si="3"/>
        <v>A</v>
      </c>
      <c r="M117" s="78" t="s">
        <v>177</v>
      </c>
    </row>
    <row r="118" spans="1:14" ht="16.2" thickBot="1" x14ac:dyDescent="0.35">
      <c r="A118" s="66">
        <v>5</v>
      </c>
      <c r="B118" s="7" t="s">
        <v>86</v>
      </c>
      <c r="C118" s="55">
        <v>0.27725309343883803</v>
      </c>
      <c r="D118" s="55">
        <v>0.84444444444444444</v>
      </c>
      <c r="E118" s="55">
        <v>1</v>
      </c>
      <c r="F118" s="55">
        <v>0.61</v>
      </c>
      <c r="G118" s="55">
        <v>0.98424719781884273</v>
      </c>
      <c r="H118" s="31">
        <v>42740</v>
      </c>
      <c r="I118" s="7" t="s">
        <v>103</v>
      </c>
      <c r="J118" s="7">
        <v>1234</v>
      </c>
      <c r="K118" s="67" t="s">
        <v>60</v>
      </c>
      <c r="L118" s="78" t="str">
        <f t="shared" si="3"/>
        <v>B</v>
      </c>
      <c r="M118" s="78" t="s">
        <v>178</v>
      </c>
    </row>
    <row r="119" spans="1:14" ht="16.2" thickBot="1" x14ac:dyDescent="0.35">
      <c r="A119" s="66">
        <v>6</v>
      </c>
      <c r="B119" s="7" t="s">
        <v>88</v>
      </c>
      <c r="C119" s="55">
        <v>0.23177872626207763</v>
      </c>
      <c r="D119" s="55">
        <v>0.84444444444444444</v>
      </c>
      <c r="E119" s="55">
        <v>0</v>
      </c>
      <c r="F119" s="55">
        <v>0.74</v>
      </c>
      <c r="G119" s="55">
        <v>0.15960819953549429</v>
      </c>
      <c r="H119" s="31">
        <v>42741</v>
      </c>
      <c r="I119" s="7" t="s">
        <v>104</v>
      </c>
      <c r="J119" s="7">
        <v>2345</v>
      </c>
      <c r="K119" s="67" t="s">
        <v>61</v>
      </c>
      <c r="L119" s="78" t="str">
        <f t="shared" si="3"/>
        <v>A</v>
      </c>
      <c r="M119" s="78" t="s">
        <v>177</v>
      </c>
    </row>
    <row r="120" spans="1:14" ht="16.2" thickBot="1" x14ac:dyDescent="0.35">
      <c r="A120" s="66">
        <v>7</v>
      </c>
      <c r="B120" s="7" t="s">
        <v>89</v>
      </c>
      <c r="C120" s="55">
        <v>0.13918238734903171</v>
      </c>
      <c r="D120" s="55">
        <v>0.46666666666666667</v>
      </c>
      <c r="E120" s="55">
        <v>0</v>
      </c>
      <c r="F120" s="55">
        <v>0.63</v>
      </c>
      <c r="G120" s="55">
        <v>0.54284560234272439</v>
      </c>
      <c r="H120" s="31">
        <v>42742</v>
      </c>
      <c r="I120" s="7" t="s">
        <v>105</v>
      </c>
      <c r="J120" s="7">
        <v>458586</v>
      </c>
      <c r="K120" s="67" t="s">
        <v>62</v>
      </c>
      <c r="L120" s="78" t="str">
        <f t="shared" si="3"/>
        <v>A</v>
      </c>
      <c r="M120" s="78" t="s">
        <v>177</v>
      </c>
    </row>
    <row r="121" spans="1:14" ht="16.2" thickBot="1" x14ac:dyDescent="0.35">
      <c r="A121" s="66">
        <v>8</v>
      </c>
      <c r="B121" s="7" t="s">
        <v>89</v>
      </c>
      <c r="C121" s="55">
        <v>5.1607562786072578E-2</v>
      </c>
      <c r="D121" s="55">
        <v>0.67777777777777781</v>
      </c>
      <c r="E121" s="55">
        <v>0</v>
      </c>
      <c r="F121" s="55">
        <v>0.68</v>
      </c>
      <c r="G121" s="55">
        <v>0.84174492578006666</v>
      </c>
      <c r="H121" s="31">
        <v>42743</v>
      </c>
      <c r="I121" s="7" t="s">
        <v>103</v>
      </c>
      <c r="J121" s="7">
        <v>22283</v>
      </c>
      <c r="K121" s="67" t="s">
        <v>63</v>
      </c>
      <c r="L121" s="78" t="str">
        <f t="shared" si="3"/>
        <v>A</v>
      </c>
      <c r="M121" s="78" t="s">
        <v>178</v>
      </c>
    </row>
    <row r="122" spans="1:14" ht="16.2" thickBot="1" x14ac:dyDescent="0.35">
      <c r="A122" s="66">
        <v>9</v>
      </c>
      <c r="B122" s="7" t="s">
        <v>86</v>
      </c>
      <c r="C122" s="55">
        <v>0.28848920907329217</v>
      </c>
      <c r="D122" s="55">
        <v>0.71111111111111114</v>
      </c>
      <c r="E122" s="55">
        <v>0</v>
      </c>
      <c r="F122" s="55">
        <v>0.93</v>
      </c>
      <c r="G122" s="55">
        <v>0.87383621124911648</v>
      </c>
      <c r="H122" s="31">
        <v>42744</v>
      </c>
      <c r="I122" s="7" t="s">
        <v>104</v>
      </c>
      <c r="J122" s="7">
        <v>1234</v>
      </c>
      <c r="K122" s="67" t="s">
        <v>60</v>
      </c>
      <c r="L122" s="78" t="str">
        <f t="shared" si="3"/>
        <v>B</v>
      </c>
      <c r="M122" s="78" t="s">
        <v>177</v>
      </c>
    </row>
    <row r="123" spans="1:14" ht="16.2" thickBot="1" x14ac:dyDescent="0.35">
      <c r="A123" s="66">
        <v>10</v>
      </c>
      <c r="B123" s="7" t="s">
        <v>87</v>
      </c>
      <c r="C123" s="55">
        <v>0.27453649665076729</v>
      </c>
      <c r="D123" s="55">
        <v>0.46666666666666667</v>
      </c>
      <c r="E123" s="55">
        <v>0</v>
      </c>
      <c r="F123" s="55">
        <v>0.9</v>
      </c>
      <c r="G123" s="55">
        <v>0.34159345652832473</v>
      </c>
      <c r="H123" s="31">
        <v>42745</v>
      </c>
      <c r="I123" s="7" t="s">
        <v>105</v>
      </c>
      <c r="J123" s="7">
        <v>2345</v>
      </c>
      <c r="K123" s="67" t="s">
        <v>61</v>
      </c>
      <c r="L123" s="78" t="str">
        <f t="shared" si="3"/>
        <v>B</v>
      </c>
      <c r="M123" s="78" t="s">
        <v>177</v>
      </c>
    </row>
    <row r="124" spans="1:14" ht="16.2" thickBot="1" x14ac:dyDescent="0.35">
      <c r="A124" s="66">
        <v>11</v>
      </c>
      <c r="B124" s="7" t="s">
        <v>88</v>
      </c>
      <c r="C124" s="55">
        <v>0.57079450634060147</v>
      </c>
      <c r="D124" s="55">
        <v>1</v>
      </c>
      <c r="E124" s="55">
        <v>0</v>
      </c>
      <c r="F124" s="55">
        <v>0.92</v>
      </c>
      <c r="G124" s="55">
        <v>0.77400787640109059</v>
      </c>
      <c r="H124" s="31">
        <v>42746</v>
      </c>
      <c r="I124" s="7" t="s">
        <v>103</v>
      </c>
      <c r="J124" s="7">
        <v>458586</v>
      </c>
      <c r="K124" s="67" t="s">
        <v>62</v>
      </c>
      <c r="L124" s="78" t="str">
        <f t="shared" si="3"/>
        <v>B</v>
      </c>
      <c r="M124" s="78" t="s">
        <v>178</v>
      </c>
    </row>
    <row r="125" spans="1:14" ht="18.600000000000001" thickBot="1" x14ac:dyDescent="0.4">
      <c r="A125" s="42" t="s">
        <v>65</v>
      </c>
    </row>
    <row r="126" spans="1:14" ht="16.2" thickBot="1" x14ac:dyDescent="0.35">
      <c r="A126" s="68" t="s">
        <v>0</v>
      </c>
      <c r="B126" s="69" t="s">
        <v>85</v>
      </c>
      <c r="C126" s="69" t="s">
        <v>80</v>
      </c>
      <c r="D126" s="69" t="s">
        <v>11</v>
      </c>
      <c r="E126" s="69" t="s">
        <v>14</v>
      </c>
      <c r="F126" s="69" t="s">
        <v>15</v>
      </c>
      <c r="G126" s="69" t="s">
        <v>81</v>
      </c>
      <c r="H126" s="69" t="s">
        <v>134</v>
      </c>
      <c r="I126" s="69" t="s">
        <v>83</v>
      </c>
      <c r="J126" s="69" t="s">
        <v>92</v>
      </c>
      <c r="K126" s="70" t="s">
        <v>93</v>
      </c>
      <c r="L126" s="69" t="s">
        <v>173</v>
      </c>
      <c r="M126" s="69" t="s">
        <v>176</v>
      </c>
      <c r="N126" s="76" t="s">
        <v>180</v>
      </c>
    </row>
    <row r="127" spans="1:14" ht="16.2" thickBot="1" x14ac:dyDescent="0.35">
      <c r="A127" s="66">
        <v>1</v>
      </c>
      <c r="B127" s="7" t="s">
        <v>87</v>
      </c>
      <c r="C127" s="55">
        <v>0.27461078841441056</v>
      </c>
      <c r="D127" s="55">
        <v>0.36666666666666664</v>
      </c>
      <c r="E127" s="55">
        <v>0</v>
      </c>
      <c r="F127" s="55">
        <v>0.56999999999999995</v>
      </c>
      <c r="G127" s="55">
        <v>0.56910027264465313</v>
      </c>
      <c r="H127" s="31">
        <v>42736</v>
      </c>
      <c r="I127" s="7" t="s">
        <v>99</v>
      </c>
      <c r="J127" s="7">
        <v>1234</v>
      </c>
      <c r="K127" s="67" t="s">
        <v>60</v>
      </c>
      <c r="L127" s="78" t="str">
        <f>IF(C127&lt;=0.25,"A",IF(C127&gt;=0.75,"C","B"))</f>
        <v>B</v>
      </c>
      <c r="M127" s="78" t="s">
        <v>177</v>
      </c>
      <c r="N127" s="77">
        <v>0.32438715540745228</v>
      </c>
    </row>
    <row r="128" spans="1:14" ht="16.2" thickBot="1" x14ac:dyDescent="0.35">
      <c r="A128" s="66">
        <v>2</v>
      </c>
      <c r="B128" s="7" t="s">
        <v>88</v>
      </c>
      <c r="C128" s="55">
        <v>0.47061605340783025</v>
      </c>
      <c r="D128" s="55">
        <v>0.94444444444444442</v>
      </c>
      <c r="E128" s="55">
        <v>0</v>
      </c>
      <c r="F128" s="55">
        <v>0.74</v>
      </c>
      <c r="G128" s="55">
        <v>0.38871049177017064</v>
      </c>
      <c r="H128" s="31">
        <v>42737</v>
      </c>
      <c r="I128" s="7" t="s">
        <v>100</v>
      </c>
      <c r="J128" s="7">
        <v>2345</v>
      </c>
      <c r="K128" s="67" t="s">
        <v>61</v>
      </c>
      <c r="L128" s="78" t="str">
        <f>IF(C128&lt;=0.25,"A",IF(C128&gt;=0.75,"C","B"))</f>
        <v>B</v>
      </c>
      <c r="M128" s="78" t="s">
        <v>177</v>
      </c>
      <c r="N128" s="77">
        <v>0.28764576390992624</v>
      </c>
    </row>
    <row r="129" spans="1:14" ht="16.2" thickBot="1" x14ac:dyDescent="0.35">
      <c r="A129" s="66">
        <v>3</v>
      </c>
      <c r="B129" s="7" t="s">
        <v>86</v>
      </c>
      <c r="C129" s="55">
        <v>0.39153640845720955</v>
      </c>
      <c r="D129" s="55">
        <v>0.78888888888888886</v>
      </c>
      <c r="E129" s="55">
        <v>0</v>
      </c>
      <c r="F129" s="55">
        <v>0.5</v>
      </c>
      <c r="G129" s="55">
        <v>0.44174492578006663</v>
      </c>
      <c r="H129" s="31">
        <v>42738</v>
      </c>
      <c r="I129" s="7" t="s">
        <v>101</v>
      </c>
      <c r="J129" s="7">
        <v>458586</v>
      </c>
      <c r="K129" s="67" t="s">
        <v>62</v>
      </c>
      <c r="L129" s="78" t="str">
        <f t="shared" ref="L129:L137" si="4">IF(C129&lt;=0.25,"A",IF(C129&gt;=0.75,"C","B"))</f>
        <v>B</v>
      </c>
      <c r="M129" s="78" t="s">
        <v>177</v>
      </c>
      <c r="N129" s="77">
        <v>0.22087246289003332</v>
      </c>
    </row>
    <row r="130" spans="1:14" ht="16.2" thickBot="1" x14ac:dyDescent="0.35">
      <c r="A130" s="66">
        <v>4</v>
      </c>
      <c r="B130" s="7" t="s">
        <v>86</v>
      </c>
      <c r="C130" s="55">
        <v>0.1223226640848919</v>
      </c>
      <c r="D130" s="55">
        <v>0.7</v>
      </c>
      <c r="E130" s="55">
        <v>1</v>
      </c>
      <c r="F130" s="55">
        <v>0.98</v>
      </c>
      <c r="G130" s="55">
        <v>0.87207916792891038</v>
      </c>
      <c r="H130" s="31">
        <v>42739</v>
      </c>
      <c r="I130" s="7" t="s">
        <v>102</v>
      </c>
      <c r="J130" s="7">
        <v>22283</v>
      </c>
      <c r="K130" s="67" t="s">
        <v>63</v>
      </c>
      <c r="L130" s="78" t="str">
        <f t="shared" si="4"/>
        <v>A</v>
      </c>
      <c r="M130" s="78" t="s">
        <v>177</v>
      </c>
      <c r="N130" s="77">
        <v>0.85463758457033212</v>
      </c>
    </row>
    <row r="131" spans="1:14" ht="16.2" thickBot="1" x14ac:dyDescent="0.35">
      <c r="A131" s="66">
        <v>5</v>
      </c>
      <c r="B131" s="7" t="s">
        <v>86</v>
      </c>
      <c r="C131" s="55">
        <v>0.27725309343883803</v>
      </c>
      <c r="D131" s="55">
        <v>0.84444444444444444</v>
      </c>
      <c r="E131" s="55">
        <v>1</v>
      </c>
      <c r="F131" s="55">
        <v>0.61</v>
      </c>
      <c r="G131" s="55">
        <v>0.98424719781884273</v>
      </c>
      <c r="H131" s="31">
        <v>42740</v>
      </c>
      <c r="I131" s="7" t="s">
        <v>103</v>
      </c>
      <c r="J131" s="7">
        <v>1234</v>
      </c>
      <c r="K131" s="67" t="s">
        <v>60</v>
      </c>
      <c r="L131" s="78" t="str">
        <f t="shared" si="4"/>
        <v>B</v>
      </c>
      <c r="M131" s="78" t="s">
        <v>178</v>
      </c>
      <c r="N131" s="77">
        <v>0.60039079066949408</v>
      </c>
    </row>
    <row r="132" spans="1:14" ht="16.2" thickBot="1" x14ac:dyDescent="0.35">
      <c r="A132" s="66">
        <v>6</v>
      </c>
      <c r="B132" s="7" t="s">
        <v>88</v>
      </c>
      <c r="C132" s="55">
        <v>0.23177872626207763</v>
      </c>
      <c r="D132" s="55">
        <v>0.84444444444444444</v>
      </c>
      <c r="E132" s="55">
        <v>0</v>
      </c>
      <c r="F132" s="55">
        <v>0.74</v>
      </c>
      <c r="G132" s="55">
        <v>0.15960819953549429</v>
      </c>
      <c r="H132" s="31">
        <v>42741</v>
      </c>
      <c r="I132" s="7" t="s">
        <v>104</v>
      </c>
      <c r="J132" s="7">
        <v>2345</v>
      </c>
      <c r="K132" s="67" t="s">
        <v>61</v>
      </c>
      <c r="L132" s="78" t="str">
        <f t="shared" si="4"/>
        <v>A</v>
      </c>
      <c r="M132" s="78" t="s">
        <v>177</v>
      </c>
      <c r="N132" s="77">
        <v>0.11811006765626578</v>
      </c>
    </row>
    <row r="133" spans="1:14" ht="16.2" thickBot="1" x14ac:dyDescent="0.35">
      <c r="A133" s="66">
        <v>7</v>
      </c>
      <c r="B133" s="7" t="s">
        <v>89</v>
      </c>
      <c r="C133" s="55">
        <v>0.13918238734903171</v>
      </c>
      <c r="D133" s="55">
        <v>0.46666666666666667</v>
      </c>
      <c r="E133" s="55">
        <v>0</v>
      </c>
      <c r="F133" s="55">
        <v>0.63</v>
      </c>
      <c r="G133" s="55">
        <v>0.54284560234272439</v>
      </c>
      <c r="H133" s="31">
        <v>42742</v>
      </c>
      <c r="I133" s="7" t="s">
        <v>105</v>
      </c>
      <c r="J133" s="7">
        <v>458586</v>
      </c>
      <c r="K133" s="67" t="s">
        <v>62</v>
      </c>
      <c r="L133" s="78" t="str">
        <f t="shared" si="4"/>
        <v>A</v>
      </c>
      <c r="M133" s="78" t="s">
        <v>177</v>
      </c>
      <c r="N133" s="77">
        <v>0.34199272947591636</v>
      </c>
    </row>
    <row r="134" spans="1:14" ht="16.2" thickBot="1" x14ac:dyDescent="0.35">
      <c r="A134" s="66">
        <v>8</v>
      </c>
      <c r="B134" s="7" t="s">
        <v>89</v>
      </c>
      <c r="C134" s="55">
        <v>5.1607562786072578E-2</v>
      </c>
      <c r="D134" s="55">
        <v>0.67777777777777781</v>
      </c>
      <c r="E134" s="55">
        <v>0</v>
      </c>
      <c r="F134" s="55">
        <v>0.68</v>
      </c>
      <c r="G134" s="55">
        <v>0.84174492578006666</v>
      </c>
      <c r="H134" s="31">
        <v>42743</v>
      </c>
      <c r="I134" s="7" t="s">
        <v>103</v>
      </c>
      <c r="J134" s="7">
        <v>22283</v>
      </c>
      <c r="K134" s="67" t="s">
        <v>63</v>
      </c>
      <c r="L134" s="78" t="str">
        <f t="shared" si="4"/>
        <v>A</v>
      </c>
      <c r="M134" s="78" t="s">
        <v>178</v>
      </c>
      <c r="N134" s="77">
        <v>0.57238654953044532</v>
      </c>
    </row>
    <row r="135" spans="1:14" ht="16.2" thickBot="1" x14ac:dyDescent="0.35">
      <c r="A135" s="66">
        <v>9</v>
      </c>
      <c r="B135" s="7" t="s">
        <v>86</v>
      </c>
      <c r="C135" s="55">
        <v>0.28848920907329217</v>
      </c>
      <c r="D135" s="55">
        <v>0.71111111111111114</v>
      </c>
      <c r="E135" s="55">
        <v>0</v>
      </c>
      <c r="F135" s="55">
        <v>0.93</v>
      </c>
      <c r="G135" s="55">
        <v>0.87383621124911648</v>
      </c>
      <c r="H135" s="31">
        <v>42744</v>
      </c>
      <c r="I135" s="7" t="s">
        <v>104</v>
      </c>
      <c r="J135" s="7">
        <v>1234</v>
      </c>
      <c r="K135" s="67" t="s">
        <v>60</v>
      </c>
      <c r="L135" s="78" t="str">
        <f t="shared" si="4"/>
        <v>B</v>
      </c>
      <c r="M135" s="78" t="s">
        <v>177</v>
      </c>
      <c r="N135" s="77">
        <v>0.81266767646167837</v>
      </c>
    </row>
    <row r="136" spans="1:14" ht="16.2" thickBot="1" x14ac:dyDescent="0.35">
      <c r="A136" s="66">
        <v>10</v>
      </c>
      <c r="B136" s="7" t="s">
        <v>87</v>
      </c>
      <c r="C136" s="55">
        <v>0.27453649665076729</v>
      </c>
      <c r="D136" s="55">
        <v>0.46666666666666667</v>
      </c>
      <c r="E136" s="55">
        <v>0</v>
      </c>
      <c r="F136" s="55">
        <v>0.9</v>
      </c>
      <c r="G136" s="55">
        <v>0.34159345652832473</v>
      </c>
      <c r="H136" s="31">
        <v>42745</v>
      </c>
      <c r="I136" s="7" t="s">
        <v>105</v>
      </c>
      <c r="J136" s="7">
        <v>2345</v>
      </c>
      <c r="K136" s="67" t="s">
        <v>61</v>
      </c>
      <c r="L136" s="78" t="str">
        <f t="shared" si="4"/>
        <v>B</v>
      </c>
      <c r="M136" s="78" t="s">
        <v>177</v>
      </c>
      <c r="N136" s="77">
        <v>0.30743411087549227</v>
      </c>
    </row>
    <row r="137" spans="1:14" ht="16.2" thickBot="1" x14ac:dyDescent="0.35">
      <c r="A137" s="66">
        <v>11</v>
      </c>
      <c r="B137" s="7" t="s">
        <v>88</v>
      </c>
      <c r="C137" s="55">
        <v>0.57079450634060147</v>
      </c>
      <c r="D137" s="55">
        <v>1</v>
      </c>
      <c r="E137" s="55">
        <v>0</v>
      </c>
      <c r="F137" s="55">
        <v>0.92</v>
      </c>
      <c r="G137" s="55">
        <v>0.77400787640109059</v>
      </c>
      <c r="H137" s="31">
        <v>42746</v>
      </c>
      <c r="I137" s="7" t="s">
        <v>103</v>
      </c>
      <c r="J137" s="7">
        <v>458586</v>
      </c>
      <c r="K137" s="67" t="s">
        <v>62</v>
      </c>
      <c r="L137" s="78" t="str">
        <f t="shared" si="4"/>
        <v>B</v>
      </c>
      <c r="M137" s="78" t="s">
        <v>178</v>
      </c>
      <c r="N137" s="77">
        <v>0.71208724628900333</v>
      </c>
    </row>
    <row r="142" spans="1:14" ht="15.6" x14ac:dyDescent="0.3">
      <c r="A142" s="38" t="s">
        <v>128</v>
      </c>
    </row>
  </sheetData>
  <mergeCells count="1">
    <mergeCell ref="B2:L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278FE-990B-4A78-95A5-C6FF16D98A79}">
  <dimension ref="A1:P50"/>
  <sheetViews>
    <sheetView showGridLines="0" zoomScale="90" zoomScaleNormal="90" workbookViewId="0">
      <selection activeCell="G18" sqref="G18"/>
    </sheetView>
  </sheetViews>
  <sheetFormatPr defaultColWidth="9.109375" defaultRowHeight="15.6" x14ac:dyDescent="0.3"/>
  <cols>
    <col min="1" max="8" width="15.44140625" style="8" customWidth="1"/>
    <col min="9" max="9" width="16" style="8" customWidth="1"/>
    <col min="10" max="14" width="15.44140625" style="8" customWidth="1"/>
    <col min="15" max="16" width="9.109375" style="8"/>
    <col min="17" max="16384" width="9.109375" style="9"/>
  </cols>
  <sheetData>
    <row r="1" spans="1:16" s="6" customFormat="1" ht="16.2" thickBot="1" x14ac:dyDescent="0.35">
      <c r="A1" s="58" t="s">
        <v>0</v>
      </c>
      <c r="B1" s="59" t="s">
        <v>85</v>
      </c>
      <c r="C1" s="59" t="s">
        <v>80</v>
      </c>
      <c r="D1" s="59" t="s">
        <v>11</v>
      </c>
      <c r="E1" s="59" t="s">
        <v>14</v>
      </c>
      <c r="F1" s="59" t="s">
        <v>15</v>
      </c>
      <c r="G1" s="59" t="s">
        <v>81</v>
      </c>
      <c r="H1" s="59" t="s">
        <v>134</v>
      </c>
      <c r="I1" s="59" t="s">
        <v>83</v>
      </c>
      <c r="J1" s="59" t="s">
        <v>92</v>
      </c>
      <c r="K1" s="60" t="s">
        <v>93</v>
      </c>
      <c r="L1" s="59" t="s">
        <v>173</v>
      </c>
      <c r="M1" s="59" t="s">
        <v>176</v>
      </c>
      <c r="N1" s="59" t="s">
        <v>180</v>
      </c>
      <c r="O1" s="5"/>
      <c r="P1" s="5"/>
    </row>
    <row r="2" spans="1:16" ht="16.2" thickBot="1" x14ac:dyDescent="0.35">
      <c r="A2" s="56">
        <v>1</v>
      </c>
      <c r="B2" s="7" t="s">
        <v>87</v>
      </c>
      <c r="C2" s="55">
        <v>0.27461078841441056</v>
      </c>
      <c r="D2" s="55">
        <v>0.36666666666666664</v>
      </c>
      <c r="E2" s="55">
        <v>0</v>
      </c>
      <c r="F2" s="55">
        <v>0.56999999999999995</v>
      </c>
      <c r="G2" s="55">
        <v>0.56910027264465313</v>
      </c>
      <c r="H2" s="31">
        <v>42736</v>
      </c>
      <c r="I2" s="7" t="s">
        <v>99</v>
      </c>
      <c r="J2" s="7">
        <v>1234</v>
      </c>
      <c r="K2" s="57" t="s">
        <v>60</v>
      </c>
      <c r="L2" s="55" t="s">
        <v>86</v>
      </c>
      <c r="M2" s="55" t="s">
        <v>177</v>
      </c>
      <c r="N2" s="55">
        <f>Table1[[#This Row],[Quantity]]*Table1[[#This Row],[PPC]]</f>
        <v>0.32438715540745228</v>
      </c>
    </row>
    <row r="3" spans="1:16" ht="16.2" thickBot="1" x14ac:dyDescent="0.35">
      <c r="A3" s="56">
        <v>2</v>
      </c>
      <c r="B3" s="7" t="s">
        <v>88</v>
      </c>
      <c r="C3" s="55">
        <v>0.47061605340783025</v>
      </c>
      <c r="D3" s="55">
        <v>0.94444444444444442</v>
      </c>
      <c r="E3" s="55">
        <v>0</v>
      </c>
      <c r="F3" s="55">
        <v>0.74</v>
      </c>
      <c r="G3" s="55">
        <v>0.38871049177017064</v>
      </c>
      <c r="H3" s="31">
        <v>42737</v>
      </c>
      <c r="I3" s="7" t="s">
        <v>100</v>
      </c>
      <c r="J3" s="7">
        <v>2345</v>
      </c>
      <c r="K3" s="57" t="s">
        <v>61</v>
      </c>
      <c r="L3" s="55" t="s">
        <v>86</v>
      </c>
      <c r="M3" s="55" t="s">
        <v>177</v>
      </c>
      <c r="N3" s="55">
        <f>Table1[[#This Row],[Quantity]]*Table1[[#This Row],[PPC]]</f>
        <v>0.28764576390992624</v>
      </c>
    </row>
    <row r="4" spans="1:16" ht="16.2" thickBot="1" x14ac:dyDescent="0.35">
      <c r="A4" s="56">
        <v>3</v>
      </c>
      <c r="B4" s="7" t="s">
        <v>86</v>
      </c>
      <c r="C4" s="55">
        <v>0.39153640845720955</v>
      </c>
      <c r="D4" s="55">
        <v>0.78888888888888886</v>
      </c>
      <c r="E4" s="55">
        <v>0</v>
      </c>
      <c r="F4" s="55">
        <v>0.5</v>
      </c>
      <c r="G4" s="55">
        <v>0.44174492578006663</v>
      </c>
      <c r="H4" s="31">
        <v>42738</v>
      </c>
      <c r="I4" s="7" t="s">
        <v>101</v>
      </c>
      <c r="J4" s="7">
        <v>458586</v>
      </c>
      <c r="K4" s="57" t="s">
        <v>62</v>
      </c>
      <c r="L4" s="55" t="s">
        <v>86</v>
      </c>
      <c r="M4" s="55" t="s">
        <v>177</v>
      </c>
      <c r="N4" s="55">
        <f>Table1[[#This Row],[Quantity]]*Table1[[#This Row],[PPC]]</f>
        <v>0.22087246289003332</v>
      </c>
    </row>
    <row r="5" spans="1:16" ht="16.2" thickBot="1" x14ac:dyDescent="0.35">
      <c r="A5" s="56">
        <v>4</v>
      </c>
      <c r="B5" s="7" t="s">
        <v>86</v>
      </c>
      <c r="C5" s="55">
        <v>0.1223226640848919</v>
      </c>
      <c r="D5" s="55">
        <v>0.7</v>
      </c>
      <c r="E5" s="55">
        <v>1</v>
      </c>
      <c r="F5" s="55">
        <v>0.98</v>
      </c>
      <c r="G5" s="55">
        <v>0.87207916792891038</v>
      </c>
      <c r="H5" s="31">
        <v>42739</v>
      </c>
      <c r="I5" s="7" t="s">
        <v>102</v>
      </c>
      <c r="J5" s="7">
        <v>22283</v>
      </c>
      <c r="K5" s="57" t="s">
        <v>63</v>
      </c>
      <c r="L5" s="55" t="s">
        <v>90</v>
      </c>
      <c r="M5" s="55" t="s">
        <v>177</v>
      </c>
      <c r="N5" s="55">
        <f>Table1[[#This Row],[Quantity]]*Table1[[#This Row],[PPC]]</f>
        <v>0.85463758457033212</v>
      </c>
    </row>
    <row r="6" spans="1:16" ht="16.2" thickBot="1" x14ac:dyDescent="0.35">
      <c r="A6" s="56">
        <v>5</v>
      </c>
      <c r="B6" s="7" t="s">
        <v>86</v>
      </c>
      <c r="C6" s="55">
        <v>0.27725309343883803</v>
      </c>
      <c r="D6" s="55">
        <v>0.84444444444444444</v>
      </c>
      <c r="E6" s="55">
        <v>1</v>
      </c>
      <c r="F6" s="55">
        <v>0.61</v>
      </c>
      <c r="G6" s="55">
        <v>0.98424719781884273</v>
      </c>
      <c r="H6" s="31">
        <v>42740</v>
      </c>
      <c r="I6" s="7" t="s">
        <v>103</v>
      </c>
      <c r="J6" s="7">
        <v>1234</v>
      </c>
      <c r="K6" s="57" t="s">
        <v>60</v>
      </c>
      <c r="L6" s="55" t="s">
        <v>86</v>
      </c>
      <c r="M6" s="55" t="s">
        <v>178</v>
      </c>
      <c r="N6" s="55">
        <f>Table1[[#This Row],[Quantity]]*Table1[[#This Row],[PPC]]</f>
        <v>0.60039079066949408</v>
      </c>
    </row>
    <row r="7" spans="1:16" ht="16.2" thickBot="1" x14ac:dyDescent="0.35">
      <c r="A7" s="56">
        <v>6</v>
      </c>
      <c r="B7" s="7" t="s">
        <v>88</v>
      </c>
      <c r="C7" s="55">
        <v>0.23177872626207763</v>
      </c>
      <c r="D7" s="55">
        <v>0.84444444444444444</v>
      </c>
      <c r="E7" s="55">
        <v>0</v>
      </c>
      <c r="F7" s="55">
        <v>0.74</v>
      </c>
      <c r="G7" s="55">
        <v>0.15960819953549429</v>
      </c>
      <c r="H7" s="31">
        <v>42741</v>
      </c>
      <c r="I7" s="7" t="s">
        <v>104</v>
      </c>
      <c r="J7" s="7">
        <v>2345</v>
      </c>
      <c r="K7" s="57" t="s">
        <v>61</v>
      </c>
      <c r="L7" s="55" t="s">
        <v>90</v>
      </c>
      <c r="M7" s="55" t="s">
        <v>177</v>
      </c>
      <c r="N7" s="55">
        <f>Table1[[#This Row],[Quantity]]*Table1[[#This Row],[PPC]]</f>
        <v>0.11811006765626578</v>
      </c>
    </row>
    <row r="8" spans="1:16" ht="16.2" thickBot="1" x14ac:dyDescent="0.35">
      <c r="A8" s="56">
        <v>7</v>
      </c>
      <c r="B8" s="7" t="s">
        <v>89</v>
      </c>
      <c r="C8" s="55">
        <v>0.13918238734903171</v>
      </c>
      <c r="D8" s="55">
        <v>0.46666666666666667</v>
      </c>
      <c r="E8" s="55">
        <v>0</v>
      </c>
      <c r="F8" s="55">
        <v>0.63</v>
      </c>
      <c r="G8" s="55">
        <v>0.54284560234272439</v>
      </c>
      <c r="H8" s="31">
        <v>42742</v>
      </c>
      <c r="I8" s="7" t="s">
        <v>105</v>
      </c>
      <c r="J8" s="7">
        <v>458586</v>
      </c>
      <c r="K8" s="57" t="s">
        <v>62</v>
      </c>
      <c r="L8" s="55" t="s">
        <v>90</v>
      </c>
      <c r="M8" s="55" t="s">
        <v>177</v>
      </c>
      <c r="N8" s="55">
        <f>Table1[[#This Row],[Quantity]]*Table1[[#This Row],[PPC]]</f>
        <v>0.34199272947591636</v>
      </c>
    </row>
    <row r="9" spans="1:16" ht="16.2" thickBot="1" x14ac:dyDescent="0.35">
      <c r="A9" s="56">
        <v>8</v>
      </c>
      <c r="B9" s="7" t="s">
        <v>89</v>
      </c>
      <c r="C9" s="55">
        <v>5.1607562786072578E-2</v>
      </c>
      <c r="D9" s="55">
        <v>0.67777777777777781</v>
      </c>
      <c r="E9" s="55">
        <v>0</v>
      </c>
      <c r="F9" s="55">
        <v>0.68</v>
      </c>
      <c r="G9" s="55">
        <v>0.84174492578006666</v>
      </c>
      <c r="H9" s="31">
        <v>42743</v>
      </c>
      <c r="I9" s="7" t="s">
        <v>103</v>
      </c>
      <c r="J9" s="7">
        <v>22283</v>
      </c>
      <c r="K9" s="57" t="s">
        <v>63</v>
      </c>
      <c r="L9" s="55" t="s">
        <v>90</v>
      </c>
      <c r="M9" s="55" t="s">
        <v>178</v>
      </c>
      <c r="N9" s="55">
        <f>Table1[[#This Row],[Quantity]]*Table1[[#This Row],[PPC]]</f>
        <v>0.57238654953044532</v>
      </c>
    </row>
    <row r="10" spans="1:16" ht="16.2" thickBot="1" x14ac:dyDescent="0.35">
      <c r="A10" s="56">
        <v>9</v>
      </c>
      <c r="B10" s="7" t="s">
        <v>86</v>
      </c>
      <c r="C10" s="55">
        <v>0.28848920907329217</v>
      </c>
      <c r="D10" s="55">
        <v>0.71111111111111114</v>
      </c>
      <c r="E10" s="55">
        <v>0</v>
      </c>
      <c r="F10" s="55">
        <v>0.93</v>
      </c>
      <c r="G10" s="55">
        <v>0.87383621124911648</v>
      </c>
      <c r="H10" s="31">
        <v>42744</v>
      </c>
      <c r="I10" s="7" t="s">
        <v>104</v>
      </c>
      <c r="J10" s="7">
        <v>1234</v>
      </c>
      <c r="K10" s="57" t="s">
        <v>60</v>
      </c>
      <c r="L10" s="55" t="s">
        <v>86</v>
      </c>
      <c r="M10" s="55" t="s">
        <v>177</v>
      </c>
      <c r="N10" s="55">
        <f>Table1[[#This Row],[Quantity]]*Table1[[#This Row],[PPC]]</f>
        <v>0.81266767646167837</v>
      </c>
    </row>
    <row r="11" spans="1:16" ht="16.2" thickBot="1" x14ac:dyDescent="0.35">
      <c r="A11" s="56">
        <v>10</v>
      </c>
      <c r="B11" s="7" t="s">
        <v>87</v>
      </c>
      <c r="C11" s="55">
        <v>0.27453649665076729</v>
      </c>
      <c r="D11" s="55">
        <v>0.46666666666666667</v>
      </c>
      <c r="E11" s="55">
        <v>0</v>
      </c>
      <c r="F11" s="55">
        <v>0.9</v>
      </c>
      <c r="G11" s="55">
        <v>0.34159345652832473</v>
      </c>
      <c r="H11" s="31">
        <v>42745</v>
      </c>
      <c r="I11" s="7" t="s">
        <v>105</v>
      </c>
      <c r="J11" s="7">
        <v>2345</v>
      </c>
      <c r="K11" s="57" t="s">
        <v>61</v>
      </c>
      <c r="L11" s="55" t="s">
        <v>86</v>
      </c>
      <c r="M11" s="55" t="s">
        <v>177</v>
      </c>
      <c r="N11" s="55">
        <f>Table1[[#This Row],[Quantity]]*Table1[[#This Row],[PPC]]</f>
        <v>0.30743411087549227</v>
      </c>
    </row>
    <row r="12" spans="1:16" ht="16.2" thickBot="1" x14ac:dyDescent="0.35">
      <c r="A12" s="56">
        <v>11</v>
      </c>
      <c r="B12" s="7" t="s">
        <v>88</v>
      </c>
      <c r="C12" s="55">
        <v>0.57079450634060147</v>
      </c>
      <c r="D12" s="55">
        <v>1</v>
      </c>
      <c r="E12" s="55">
        <v>0</v>
      </c>
      <c r="F12" s="55">
        <v>0.92</v>
      </c>
      <c r="G12" s="55">
        <v>0.77400787640109059</v>
      </c>
      <c r="H12" s="31">
        <v>42746</v>
      </c>
      <c r="I12" s="7" t="s">
        <v>103</v>
      </c>
      <c r="J12" s="7">
        <v>458586</v>
      </c>
      <c r="K12" s="57" t="s">
        <v>62</v>
      </c>
      <c r="L12" s="55" t="s">
        <v>86</v>
      </c>
      <c r="M12" s="55" t="s">
        <v>178</v>
      </c>
      <c r="N12" s="55">
        <f>Table1[[#This Row],[Quantity]]*Table1[[#This Row],[PPC]]</f>
        <v>0.71208724628900333</v>
      </c>
    </row>
    <row r="13" spans="1:16" ht="16.2" thickBot="1" x14ac:dyDescent="0.35">
      <c r="A13" s="56">
        <v>12</v>
      </c>
      <c r="B13" s="7" t="s">
        <v>88</v>
      </c>
      <c r="C13" s="55">
        <v>0.43377778154416974</v>
      </c>
      <c r="D13" s="55">
        <v>0.78048780487804881</v>
      </c>
      <c r="E13" s="55">
        <v>1</v>
      </c>
      <c r="F13" s="55">
        <v>0.73</v>
      </c>
      <c r="G13" s="55">
        <v>0.85737655255983036</v>
      </c>
      <c r="H13" s="31">
        <v>42747</v>
      </c>
      <c r="I13" s="7" t="s">
        <v>104</v>
      </c>
      <c r="J13" s="7">
        <v>22283</v>
      </c>
      <c r="K13" s="57" t="s">
        <v>63</v>
      </c>
      <c r="L13" s="55" t="s">
        <v>86</v>
      </c>
      <c r="M13" s="55" t="s">
        <v>177</v>
      </c>
      <c r="N13" s="55">
        <f>Table1[[#This Row],[Quantity]]*Table1[[#This Row],[PPC]]</f>
        <v>0.6258848833686762</v>
      </c>
    </row>
    <row r="14" spans="1:16" ht="16.2" thickBot="1" x14ac:dyDescent="0.35">
      <c r="A14" s="56">
        <v>13</v>
      </c>
      <c r="B14" s="7" t="s">
        <v>89</v>
      </c>
      <c r="C14" s="55">
        <v>9.4787127179725046E-3</v>
      </c>
      <c r="D14" s="55">
        <v>0.82926829268292679</v>
      </c>
      <c r="E14" s="55">
        <v>0</v>
      </c>
      <c r="F14" s="55">
        <v>0.64</v>
      </c>
      <c r="G14" s="55">
        <v>2.0842169039684943E-2</v>
      </c>
      <c r="H14" s="31">
        <v>42748</v>
      </c>
      <c r="I14" s="7" t="s">
        <v>105</v>
      </c>
      <c r="J14" s="7">
        <v>1234</v>
      </c>
      <c r="K14" s="57" t="s">
        <v>60</v>
      </c>
      <c r="L14" s="55" t="s">
        <v>90</v>
      </c>
      <c r="M14" s="55" t="s">
        <v>177</v>
      </c>
      <c r="N14" s="55">
        <f>Table1[[#This Row],[Quantity]]*Table1[[#This Row],[PPC]]</f>
        <v>1.3338988185398365E-2</v>
      </c>
    </row>
    <row r="15" spans="1:16" ht="16.2" thickBot="1" x14ac:dyDescent="0.35">
      <c r="A15" s="56">
        <v>14</v>
      </c>
      <c r="B15" s="7" t="s">
        <v>87</v>
      </c>
      <c r="C15" s="55">
        <v>0.14625338080585085</v>
      </c>
      <c r="D15" s="55">
        <v>0.26829268292682928</v>
      </c>
      <c r="E15" s="55">
        <v>1</v>
      </c>
      <c r="F15" s="55">
        <v>0.56000000000000005</v>
      </c>
      <c r="G15" s="55">
        <v>0.99923255579117443</v>
      </c>
      <c r="H15" s="31">
        <v>42749</v>
      </c>
      <c r="I15" s="7" t="s">
        <v>104</v>
      </c>
      <c r="J15" s="7">
        <v>458586</v>
      </c>
      <c r="K15" s="57" t="s">
        <v>62</v>
      </c>
      <c r="L15" s="55" t="s">
        <v>90</v>
      </c>
      <c r="M15" s="55" t="s">
        <v>177</v>
      </c>
      <c r="N15" s="55">
        <f>Table1[[#This Row],[Quantity]]*Table1[[#This Row],[PPC]]</f>
        <v>0.55957023124305771</v>
      </c>
    </row>
    <row r="16" spans="1:16" ht="16.2" thickBot="1" x14ac:dyDescent="0.35">
      <c r="A16" s="56">
        <v>15</v>
      </c>
      <c r="B16" s="7" t="s">
        <v>88</v>
      </c>
      <c r="C16" s="55">
        <v>0.39982118660873306</v>
      </c>
      <c r="D16" s="55">
        <v>0.41463414634146339</v>
      </c>
      <c r="E16" s="55">
        <v>0</v>
      </c>
      <c r="F16" s="55">
        <v>0.59</v>
      </c>
      <c r="G16" s="55">
        <v>0.93654448147026159</v>
      </c>
      <c r="H16" s="31">
        <v>42750</v>
      </c>
      <c r="I16" s="7" t="s">
        <v>105</v>
      </c>
      <c r="J16" s="7">
        <v>22283</v>
      </c>
      <c r="K16" s="57" t="s">
        <v>63</v>
      </c>
      <c r="L16" s="55" t="s">
        <v>86</v>
      </c>
      <c r="M16" s="55" t="s">
        <v>177</v>
      </c>
      <c r="N16" s="55">
        <f>Table1[[#This Row],[Quantity]]*Table1[[#This Row],[PPC]]</f>
        <v>0.55256124406745433</v>
      </c>
    </row>
    <row r="17" spans="1:14" ht="16.2" thickBot="1" x14ac:dyDescent="0.35">
      <c r="A17" s="56">
        <v>16</v>
      </c>
      <c r="B17" s="7" t="s">
        <v>86</v>
      </c>
      <c r="C17" s="55">
        <v>0.27043726615502023</v>
      </c>
      <c r="D17" s="55">
        <v>0.68292682926829273</v>
      </c>
      <c r="E17" s="55">
        <v>1</v>
      </c>
      <c r="F17" s="55">
        <v>0.75</v>
      </c>
      <c r="G17" s="55">
        <v>0.58022821367262445</v>
      </c>
      <c r="H17" s="31">
        <v>42751</v>
      </c>
      <c r="I17" s="7" t="s">
        <v>105</v>
      </c>
      <c r="J17" s="7">
        <v>458586</v>
      </c>
      <c r="K17" s="57" t="s">
        <v>62</v>
      </c>
      <c r="L17" s="55" t="s">
        <v>86</v>
      </c>
      <c r="M17" s="55" t="s">
        <v>177</v>
      </c>
      <c r="N17" s="55">
        <f>Table1[[#This Row],[Quantity]]*Table1[[#This Row],[PPC]]</f>
        <v>0.43517116025446834</v>
      </c>
    </row>
    <row r="18" spans="1:14" ht="16.2" thickBot="1" x14ac:dyDescent="0.35">
      <c r="A18" s="56">
        <v>17</v>
      </c>
      <c r="B18" s="7" t="s">
        <v>86</v>
      </c>
      <c r="C18" s="55">
        <v>0.40379438556813663</v>
      </c>
      <c r="D18" s="55">
        <v>0.80487804878048785</v>
      </c>
      <c r="E18" s="55">
        <v>1</v>
      </c>
      <c r="F18" s="55">
        <v>0.8</v>
      </c>
      <c r="G18" s="55">
        <v>0.89461779258810459</v>
      </c>
      <c r="H18" s="31">
        <v>42752</v>
      </c>
      <c r="I18" s="7" t="s">
        <v>103</v>
      </c>
      <c r="J18" s="7">
        <v>22283</v>
      </c>
      <c r="K18" s="57" t="s">
        <v>63</v>
      </c>
      <c r="L18" s="55" t="s">
        <v>86</v>
      </c>
      <c r="M18" s="55" t="s">
        <v>178</v>
      </c>
      <c r="N18" s="55">
        <f>Table1[[#This Row],[Quantity]]*Table1[[#This Row],[PPC]]</f>
        <v>0.71569423407048371</v>
      </c>
    </row>
    <row r="19" spans="1:14" ht="16.2" thickBot="1" x14ac:dyDescent="0.35">
      <c r="A19" s="56">
        <v>18</v>
      </c>
      <c r="B19" s="7" t="s">
        <v>86</v>
      </c>
      <c r="C19" s="55">
        <v>0.18131116972848563</v>
      </c>
      <c r="D19" s="55">
        <v>1</v>
      </c>
      <c r="E19" s="55">
        <v>1</v>
      </c>
      <c r="F19" s="55">
        <v>0.99</v>
      </c>
      <c r="G19" s="55">
        <v>0.67803695849742507</v>
      </c>
      <c r="H19" s="31">
        <v>42753</v>
      </c>
      <c r="I19" s="7" t="s">
        <v>105</v>
      </c>
      <c r="J19" s="7">
        <v>1234</v>
      </c>
      <c r="K19" s="57" t="s">
        <v>60</v>
      </c>
      <c r="L19" s="55" t="s">
        <v>90</v>
      </c>
      <c r="M19" s="55" t="s">
        <v>177</v>
      </c>
      <c r="N19" s="55">
        <f>Table1[[#This Row],[Quantity]]*Table1[[#This Row],[PPC]]</f>
        <v>0.67125658891245077</v>
      </c>
    </row>
    <row r="20" spans="1:14" ht="16.2" thickBot="1" x14ac:dyDescent="0.35">
      <c r="A20" s="56">
        <v>19</v>
      </c>
      <c r="B20" s="7" t="s">
        <v>88</v>
      </c>
      <c r="C20" s="55">
        <v>0.25857298459474604</v>
      </c>
      <c r="D20" s="55">
        <v>0.69512195121951215</v>
      </c>
      <c r="E20" s="55">
        <v>1</v>
      </c>
      <c r="F20" s="55">
        <v>0.71</v>
      </c>
      <c r="G20" s="55">
        <v>0.11957992527516914</v>
      </c>
      <c r="H20" s="31">
        <v>42754</v>
      </c>
      <c r="I20" s="7" t="s">
        <v>104</v>
      </c>
      <c r="J20" s="7">
        <v>2345</v>
      </c>
      <c r="K20" s="57" t="s">
        <v>61</v>
      </c>
      <c r="L20" s="55" t="s">
        <v>86</v>
      </c>
      <c r="M20" s="55" t="s">
        <v>177</v>
      </c>
      <c r="N20" s="55">
        <f>Table1[[#This Row],[Quantity]]*Table1[[#This Row],[PPC]]</f>
        <v>8.4901746945370088E-2</v>
      </c>
    </row>
    <row r="21" spans="1:14" ht="16.2" thickBot="1" x14ac:dyDescent="0.35">
      <c r="A21" s="56">
        <v>20</v>
      </c>
      <c r="B21" s="7" t="s">
        <v>89</v>
      </c>
      <c r="C21" s="55">
        <v>2.466806826654128E-2</v>
      </c>
      <c r="D21" s="55">
        <v>0.80487804878048785</v>
      </c>
      <c r="E21" s="55">
        <v>1</v>
      </c>
      <c r="F21" s="55">
        <v>0.82</v>
      </c>
      <c r="G21" s="55">
        <v>0.94856104210845194</v>
      </c>
      <c r="H21" s="31">
        <v>42755</v>
      </c>
      <c r="I21" s="7" t="s">
        <v>103</v>
      </c>
      <c r="J21" s="7">
        <v>458586</v>
      </c>
      <c r="K21" s="57" t="s">
        <v>62</v>
      </c>
      <c r="L21" s="55" t="s">
        <v>90</v>
      </c>
      <c r="M21" s="55" t="s">
        <v>178</v>
      </c>
      <c r="N21" s="55">
        <f>Table1[[#This Row],[Quantity]]*Table1[[#This Row],[PPC]]</f>
        <v>0.77782005452893055</v>
      </c>
    </row>
    <row r="22" spans="1:14" ht="16.2" thickBot="1" x14ac:dyDescent="0.35">
      <c r="A22" s="56">
        <v>21</v>
      </c>
      <c r="B22" s="7" t="s">
        <v>86</v>
      </c>
      <c r="C22" s="55">
        <v>0.32173870263099341</v>
      </c>
      <c r="D22" s="55">
        <v>0.51219512195121952</v>
      </c>
      <c r="E22" s="55">
        <v>1</v>
      </c>
      <c r="F22" s="55">
        <v>0.88</v>
      </c>
      <c r="G22" s="55">
        <v>0.3077653236393012</v>
      </c>
      <c r="H22" s="31">
        <v>42757</v>
      </c>
      <c r="I22" s="7" t="s">
        <v>107</v>
      </c>
      <c r="J22" s="7">
        <v>1234</v>
      </c>
      <c r="K22" s="57" t="s">
        <v>60</v>
      </c>
      <c r="L22" s="55" t="s">
        <v>86</v>
      </c>
      <c r="M22" s="55" t="s">
        <v>177</v>
      </c>
      <c r="N22" s="55">
        <f>Table1[[#This Row],[Quantity]]*Table1[[#This Row],[PPC]]</f>
        <v>0.27083348480258507</v>
      </c>
    </row>
    <row r="23" spans="1:14" ht="16.2" thickBot="1" x14ac:dyDescent="0.35">
      <c r="A23" s="56">
        <v>22</v>
      </c>
      <c r="B23" s="7" t="s">
        <v>87</v>
      </c>
      <c r="C23" s="55">
        <v>0.59165336116006884</v>
      </c>
      <c r="D23" s="55">
        <v>0.95121951219512191</v>
      </c>
      <c r="E23" s="55">
        <v>0</v>
      </c>
      <c r="F23" s="55">
        <v>0.61</v>
      </c>
      <c r="G23" s="55">
        <v>0.14351206705038877</v>
      </c>
      <c r="H23" s="31">
        <v>42758</v>
      </c>
      <c r="I23" s="7" t="s">
        <v>108</v>
      </c>
      <c r="J23" s="7">
        <v>2345</v>
      </c>
      <c r="K23" s="57" t="s">
        <v>61</v>
      </c>
      <c r="L23" s="55" t="s">
        <v>86</v>
      </c>
      <c r="M23" s="55" t="s">
        <v>178</v>
      </c>
      <c r="N23" s="55">
        <f>Table1[[#This Row],[Quantity]]*Table1[[#This Row],[PPC]]</f>
        <v>8.7542360900737151E-2</v>
      </c>
    </row>
    <row r="24" spans="1:14" ht="16.2" thickBot="1" x14ac:dyDescent="0.35">
      <c r="A24" s="56">
        <v>23</v>
      </c>
      <c r="B24" s="7" t="s">
        <v>88</v>
      </c>
      <c r="C24" s="55">
        <v>0.60821170195027396</v>
      </c>
      <c r="D24" s="55">
        <v>0.48780487804878048</v>
      </c>
      <c r="E24" s="55">
        <v>0</v>
      </c>
      <c r="F24" s="55">
        <v>0.96</v>
      </c>
      <c r="G24" s="55">
        <v>0.27304857114005859</v>
      </c>
      <c r="H24" s="31">
        <v>42759</v>
      </c>
      <c r="I24" s="7" t="s">
        <v>106</v>
      </c>
      <c r="J24" s="7">
        <v>458586</v>
      </c>
      <c r="K24" s="57" t="s">
        <v>62</v>
      </c>
      <c r="L24" s="55" t="s">
        <v>87</v>
      </c>
      <c r="M24" s="55" t="s">
        <v>177</v>
      </c>
      <c r="N24" s="55">
        <f>Table1[[#This Row],[Quantity]]*Table1[[#This Row],[PPC]]</f>
        <v>0.26212662829445627</v>
      </c>
    </row>
    <row r="25" spans="1:14" ht="16.2" thickBot="1" x14ac:dyDescent="0.35">
      <c r="A25" s="56">
        <v>24</v>
      </c>
      <c r="B25" s="7" t="s">
        <v>88</v>
      </c>
      <c r="C25" s="55">
        <v>0.35725129291688157</v>
      </c>
      <c r="D25" s="55">
        <v>0.8902439024390244</v>
      </c>
      <c r="E25" s="55">
        <v>0</v>
      </c>
      <c r="F25" s="55">
        <v>0.65</v>
      </c>
      <c r="G25" s="55">
        <v>0.79337574472382111</v>
      </c>
      <c r="H25" s="31">
        <v>42760</v>
      </c>
      <c r="I25" s="7" t="s">
        <v>107</v>
      </c>
      <c r="J25" s="7">
        <v>22283</v>
      </c>
      <c r="K25" s="57" t="s">
        <v>63</v>
      </c>
      <c r="L25" s="55" t="s">
        <v>86</v>
      </c>
      <c r="M25" s="55" t="s">
        <v>177</v>
      </c>
      <c r="N25" s="55">
        <f>Table1[[#This Row],[Quantity]]*Table1[[#This Row],[PPC]]</f>
        <v>0.51569423407048376</v>
      </c>
    </row>
    <row r="26" spans="1:14" ht="16.2" thickBot="1" x14ac:dyDescent="0.35">
      <c r="A26" s="56">
        <v>25</v>
      </c>
      <c r="B26" s="7" t="s">
        <v>89</v>
      </c>
      <c r="C26" s="55">
        <v>0.28422519289920745</v>
      </c>
      <c r="D26" s="55">
        <v>0.73170731707317072</v>
      </c>
      <c r="E26" s="55">
        <v>1</v>
      </c>
      <c r="F26" s="55">
        <v>0.93</v>
      </c>
      <c r="G26" s="55">
        <v>0.21060284762193274</v>
      </c>
      <c r="H26" s="31">
        <v>42761</v>
      </c>
      <c r="I26" s="7" t="s">
        <v>108</v>
      </c>
      <c r="J26" s="7">
        <v>1234</v>
      </c>
      <c r="K26" s="57" t="s">
        <v>60</v>
      </c>
      <c r="L26" s="55" t="s">
        <v>86</v>
      </c>
      <c r="M26" s="55" t="s">
        <v>178</v>
      </c>
      <c r="N26" s="55">
        <f>Table1[[#This Row],[Quantity]]*Table1[[#This Row],[PPC]]</f>
        <v>0.19586064828839744</v>
      </c>
    </row>
    <row r="27" spans="1:14" ht="18.75" customHeight="1" thickBot="1" x14ac:dyDescent="0.35">
      <c r="A27" s="56">
        <v>26</v>
      </c>
      <c r="B27" s="7" t="s">
        <v>87</v>
      </c>
      <c r="C27" s="55">
        <v>0.41985058900641015</v>
      </c>
      <c r="D27" s="55">
        <v>0.87804878048780488</v>
      </c>
      <c r="E27" s="55">
        <v>1</v>
      </c>
      <c r="F27" s="55">
        <v>0.73</v>
      </c>
      <c r="G27" s="55">
        <v>0.96356659598101591</v>
      </c>
      <c r="H27" s="31">
        <v>42762</v>
      </c>
      <c r="I27" s="7" t="s">
        <v>106</v>
      </c>
      <c r="J27" s="7">
        <v>2345</v>
      </c>
      <c r="K27" s="57" t="s">
        <v>61</v>
      </c>
      <c r="L27" s="55" t="s">
        <v>86</v>
      </c>
      <c r="M27" s="55" t="s">
        <v>177</v>
      </c>
      <c r="N27" s="55">
        <f>Table1[[#This Row],[Quantity]]*Table1[[#This Row],[PPC]]</f>
        <v>0.70340361506614157</v>
      </c>
    </row>
    <row r="28" spans="1:14" ht="16.2" thickBot="1" x14ac:dyDescent="0.35">
      <c r="A28" s="56">
        <v>27</v>
      </c>
      <c r="B28" s="7" t="s">
        <v>87</v>
      </c>
      <c r="C28" s="55">
        <v>0.60943695796321828</v>
      </c>
      <c r="D28" s="55">
        <v>0.78048780487804881</v>
      </c>
      <c r="E28" s="55">
        <v>1</v>
      </c>
      <c r="F28" s="55">
        <v>0.82</v>
      </c>
      <c r="G28" s="55">
        <v>0.39868726648490355</v>
      </c>
      <c r="H28" s="31">
        <v>42763</v>
      </c>
      <c r="I28" s="7" t="s">
        <v>107</v>
      </c>
      <c r="J28" s="7">
        <v>458586</v>
      </c>
      <c r="K28" s="57" t="s">
        <v>62</v>
      </c>
      <c r="L28" s="55" t="s">
        <v>87</v>
      </c>
      <c r="M28" s="55" t="s">
        <v>177</v>
      </c>
      <c r="N28" s="55">
        <f>Table1[[#This Row],[Quantity]]*Table1[[#This Row],[PPC]]</f>
        <v>0.32692355851762089</v>
      </c>
    </row>
    <row r="29" spans="1:14" ht="16.2" thickBot="1" x14ac:dyDescent="0.35">
      <c r="A29" s="56">
        <v>28</v>
      </c>
      <c r="B29" s="7" t="s">
        <v>90</v>
      </c>
      <c r="C29" s="55">
        <v>3.1722468351961887E-2</v>
      </c>
      <c r="D29" s="55">
        <v>0.74390243902439024</v>
      </c>
      <c r="E29" s="55">
        <v>0</v>
      </c>
      <c r="F29" s="55">
        <v>0.57999999999999996</v>
      </c>
      <c r="G29" s="55">
        <v>0.37877410885590224</v>
      </c>
      <c r="H29" s="31">
        <v>42764</v>
      </c>
      <c r="I29" s="7" t="s">
        <v>107</v>
      </c>
      <c r="J29" s="7">
        <v>22283</v>
      </c>
      <c r="K29" s="57" t="s">
        <v>63</v>
      </c>
      <c r="L29" s="55" t="s">
        <v>90</v>
      </c>
      <c r="M29" s="55" t="s">
        <v>177</v>
      </c>
      <c r="N29" s="55">
        <f>Table1[[#This Row],[Quantity]]*Table1[[#This Row],[PPC]]</f>
        <v>0.21968898313642329</v>
      </c>
    </row>
    <row r="30" spans="1:14" ht="16.2" thickBot="1" x14ac:dyDescent="0.35">
      <c r="A30" s="56">
        <v>29</v>
      </c>
      <c r="B30" s="7" t="s">
        <v>90</v>
      </c>
      <c r="C30" s="55">
        <v>0.44640355920965652</v>
      </c>
      <c r="D30" s="55">
        <v>0.85365853658536583</v>
      </c>
      <c r="E30" s="55">
        <v>1</v>
      </c>
      <c r="F30" s="55">
        <v>0.54</v>
      </c>
      <c r="G30" s="55">
        <v>0.73296980712915283</v>
      </c>
      <c r="H30" s="31">
        <v>42765</v>
      </c>
      <c r="I30" s="7" t="s">
        <v>108</v>
      </c>
      <c r="J30" s="7">
        <v>2345</v>
      </c>
      <c r="K30" s="57" t="s">
        <v>61</v>
      </c>
      <c r="L30" s="55" t="s">
        <v>86</v>
      </c>
      <c r="M30" s="55" t="s">
        <v>178</v>
      </c>
      <c r="N30" s="55">
        <f>Table1[[#This Row],[Quantity]]*Table1[[#This Row],[PPC]]</f>
        <v>0.39580369584974257</v>
      </c>
    </row>
    <row r="31" spans="1:14" ht="16.2" thickBot="1" x14ac:dyDescent="0.35">
      <c r="A31" s="56">
        <v>30</v>
      </c>
      <c r="B31" s="7" t="s">
        <v>90</v>
      </c>
      <c r="C31" s="55">
        <v>0.42944207255864519</v>
      </c>
      <c r="D31" s="55">
        <v>0.5</v>
      </c>
      <c r="E31" s="55">
        <v>0</v>
      </c>
      <c r="F31" s="55">
        <v>0.67</v>
      </c>
      <c r="G31" s="55">
        <v>0.85440775522568924</v>
      </c>
      <c r="H31" s="31">
        <v>42766</v>
      </c>
      <c r="I31" s="7" t="s">
        <v>106</v>
      </c>
      <c r="J31" s="7">
        <v>458586</v>
      </c>
      <c r="K31" s="57" t="s">
        <v>62</v>
      </c>
      <c r="L31" s="55" t="s">
        <v>86</v>
      </c>
      <c r="M31" s="55" t="s">
        <v>177</v>
      </c>
      <c r="N31" s="55">
        <f>Table1[[#This Row],[Quantity]]*Table1[[#This Row],[PPC]]</f>
        <v>0.57245319600121181</v>
      </c>
    </row>
    <row r="32" spans="1:14" ht="16.2" thickBot="1" x14ac:dyDescent="0.35">
      <c r="A32" s="56">
        <v>31</v>
      </c>
      <c r="B32" s="7" t="s">
        <v>6</v>
      </c>
      <c r="C32" s="55">
        <v>0.43920319780130651</v>
      </c>
      <c r="D32" s="55">
        <v>0.3048780487804878</v>
      </c>
      <c r="E32" s="55">
        <v>1</v>
      </c>
      <c r="F32" s="55">
        <v>0.91</v>
      </c>
      <c r="G32" s="55">
        <v>8.823588811471271E-2</v>
      </c>
      <c r="H32" s="31">
        <v>42767</v>
      </c>
      <c r="I32" s="7" t="s">
        <v>107</v>
      </c>
      <c r="J32" s="7">
        <v>22283</v>
      </c>
      <c r="K32" s="57" t="s">
        <v>63</v>
      </c>
      <c r="L32" s="55" t="s">
        <v>86</v>
      </c>
      <c r="M32" s="55" t="s">
        <v>177</v>
      </c>
      <c r="N32" s="55">
        <f>Table1[[#This Row],[Quantity]]*Table1[[#This Row],[PPC]]</f>
        <v>8.0294658184388565E-2</v>
      </c>
    </row>
    <row r="33" spans="1:14" ht="16.2" thickBot="1" x14ac:dyDescent="0.35">
      <c r="A33" s="56">
        <v>32</v>
      </c>
      <c r="B33" s="7" t="s">
        <v>88</v>
      </c>
      <c r="C33" s="55">
        <v>1</v>
      </c>
      <c r="D33" s="55">
        <v>0.78048780487804881</v>
      </c>
      <c r="E33" s="55">
        <v>0</v>
      </c>
      <c r="F33" s="55">
        <v>0.82</v>
      </c>
      <c r="G33" s="55">
        <v>0.4546703019287085</v>
      </c>
      <c r="H33" s="31">
        <v>42768</v>
      </c>
      <c r="I33" s="7" t="s">
        <v>108</v>
      </c>
      <c r="J33" s="7">
        <v>1234</v>
      </c>
      <c r="K33" s="57" t="s">
        <v>60</v>
      </c>
      <c r="L33" s="55" t="s">
        <v>87</v>
      </c>
      <c r="M33" s="55" t="s">
        <v>178</v>
      </c>
      <c r="N33" s="55">
        <f>Table1[[#This Row],[Quantity]]*Table1[[#This Row],[PPC]]</f>
        <v>0.37282964758154097</v>
      </c>
    </row>
    <row r="34" spans="1:14" ht="16.2" thickBot="1" x14ac:dyDescent="0.35">
      <c r="A34" s="56">
        <v>33</v>
      </c>
      <c r="B34" s="7" t="s">
        <v>87</v>
      </c>
      <c r="C34" s="55">
        <v>0.18887748007303048</v>
      </c>
      <c r="D34" s="55">
        <v>0.93902439024390238</v>
      </c>
      <c r="E34" s="55">
        <v>1</v>
      </c>
      <c r="F34" s="55">
        <v>0.51</v>
      </c>
      <c r="G34" s="55">
        <v>0.40973442391194587</v>
      </c>
      <c r="H34" s="31">
        <v>42769</v>
      </c>
      <c r="I34" s="7" t="s">
        <v>106</v>
      </c>
      <c r="J34" s="7">
        <v>2345</v>
      </c>
      <c r="K34" s="57" t="s">
        <v>61</v>
      </c>
      <c r="L34" s="55" t="s">
        <v>90</v>
      </c>
      <c r="M34" s="55" t="s">
        <v>177</v>
      </c>
      <c r="N34" s="55">
        <f>Table1[[#This Row],[Quantity]]*Table1[[#This Row],[PPC]]</f>
        <v>0.20896455619509238</v>
      </c>
    </row>
    <row r="35" spans="1:14" ht="16.2" thickBot="1" x14ac:dyDescent="0.35">
      <c r="A35" s="56">
        <v>34</v>
      </c>
      <c r="B35" s="7" t="s">
        <v>86</v>
      </c>
      <c r="C35" s="55">
        <v>0.31306962409134548</v>
      </c>
      <c r="D35" s="55">
        <v>0.58536585365853655</v>
      </c>
      <c r="E35" s="55">
        <v>1</v>
      </c>
      <c r="F35" s="55">
        <v>0.97</v>
      </c>
      <c r="G35" s="55">
        <v>0.10186812077148338</v>
      </c>
      <c r="H35" s="31">
        <v>42770</v>
      </c>
      <c r="I35" s="7" t="s">
        <v>109</v>
      </c>
      <c r="J35" s="7">
        <v>458586</v>
      </c>
      <c r="K35" s="57" t="s">
        <v>62</v>
      </c>
      <c r="L35" s="55" t="s">
        <v>86</v>
      </c>
      <c r="M35" s="55" t="s">
        <v>177</v>
      </c>
      <c r="N35" s="55">
        <f>Table1[[#This Row],[Quantity]]*Table1[[#This Row],[PPC]]</f>
        <v>9.8812077148338881E-2</v>
      </c>
    </row>
    <row r="36" spans="1:14" ht="16.2" thickBot="1" x14ac:dyDescent="0.35">
      <c r="A36" s="56">
        <v>35</v>
      </c>
      <c r="B36" s="7" t="s">
        <v>88</v>
      </c>
      <c r="C36" s="55">
        <v>2.2353304140039911E-2</v>
      </c>
      <c r="D36" s="55">
        <v>0.56097560975609762</v>
      </c>
      <c r="E36" s="55">
        <v>0</v>
      </c>
      <c r="F36" s="55">
        <v>0.69</v>
      </c>
      <c r="G36" s="55">
        <v>0.18761991315762899</v>
      </c>
      <c r="H36" s="31">
        <v>42771</v>
      </c>
      <c r="I36" s="7" t="s">
        <v>110</v>
      </c>
      <c r="J36" s="7">
        <v>22283</v>
      </c>
      <c r="K36" s="57" t="s">
        <v>63</v>
      </c>
      <c r="L36" s="55" t="s">
        <v>90</v>
      </c>
      <c r="M36" s="55" t="s">
        <v>178</v>
      </c>
      <c r="N36" s="55">
        <f>Table1[[#This Row],[Quantity]]*Table1[[#This Row],[PPC]]</f>
        <v>0.12945774007876398</v>
      </c>
    </row>
    <row r="37" spans="1:14" ht="16.2" thickBot="1" x14ac:dyDescent="0.35">
      <c r="A37" s="56">
        <v>36</v>
      </c>
      <c r="B37" s="7" t="s">
        <v>88</v>
      </c>
      <c r="C37" s="55">
        <v>9.6771575093943213E-2</v>
      </c>
      <c r="D37" s="55">
        <v>0.57317073170731703</v>
      </c>
      <c r="E37" s="55">
        <v>1</v>
      </c>
      <c r="F37" s="55">
        <v>0.99</v>
      </c>
      <c r="G37" s="55">
        <v>0.5401797435120671</v>
      </c>
      <c r="H37" s="31">
        <v>42772</v>
      </c>
      <c r="I37" s="7" t="s">
        <v>111</v>
      </c>
      <c r="J37" s="7">
        <v>1234</v>
      </c>
      <c r="K37" s="57" t="s">
        <v>60</v>
      </c>
      <c r="L37" s="55" t="s">
        <v>90</v>
      </c>
      <c r="M37" s="55" t="s">
        <v>177</v>
      </c>
      <c r="N37" s="55">
        <f>Table1[[#This Row],[Quantity]]*Table1[[#This Row],[PPC]]</f>
        <v>0.5347779460769464</v>
      </c>
    </row>
    <row r="38" spans="1:14" ht="16.2" thickBot="1" x14ac:dyDescent="0.35">
      <c r="A38" s="56">
        <v>37</v>
      </c>
      <c r="B38" s="7" t="s">
        <v>86</v>
      </c>
      <c r="C38" s="55">
        <v>0.4420290478813938</v>
      </c>
      <c r="D38" s="55">
        <v>0.84146341463414631</v>
      </c>
      <c r="E38" s="55">
        <v>1</v>
      </c>
      <c r="F38" s="55">
        <v>0.99</v>
      </c>
      <c r="G38" s="55">
        <v>0.33165707361405633</v>
      </c>
      <c r="H38" s="31">
        <v>42773</v>
      </c>
      <c r="I38" s="7" t="s">
        <v>112</v>
      </c>
      <c r="J38" s="7">
        <v>2345</v>
      </c>
      <c r="K38" s="57" t="s">
        <v>61</v>
      </c>
      <c r="L38" s="55" t="s">
        <v>86</v>
      </c>
      <c r="M38" s="55" t="s">
        <v>177</v>
      </c>
      <c r="N38" s="55">
        <f>Table1[[#This Row],[Quantity]]*Table1[[#This Row],[PPC]]</f>
        <v>0.32834050287791577</v>
      </c>
    </row>
    <row r="39" spans="1:14" ht="16.2" thickBot="1" x14ac:dyDescent="0.35">
      <c r="A39" s="56">
        <v>38</v>
      </c>
      <c r="B39" s="7" t="s">
        <v>90</v>
      </c>
      <c r="C39" s="55">
        <v>0.31306962409134548</v>
      </c>
      <c r="D39" s="55">
        <v>0.95121951219512191</v>
      </c>
      <c r="E39" s="55">
        <v>1</v>
      </c>
      <c r="F39" s="55">
        <v>0.71</v>
      </c>
      <c r="G39" s="55">
        <v>0.92852670907805712</v>
      </c>
      <c r="H39" s="31">
        <v>42774</v>
      </c>
      <c r="I39" s="7" t="s">
        <v>112</v>
      </c>
      <c r="J39" s="7">
        <v>1234</v>
      </c>
      <c r="K39" s="57" t="s">
        <v>60</v>
      </c>
      <c r="L39" s="55" t="s">
        <v>86</v>
      </c>
      <c r="M39" s="55" t="s">
        <v>177</v>
      </c>
      <c r="N39" s="55">
        <f>Table1[[#This Row],[Quantity]]*Table1[[#This Row],[PPC]]</f>
        <v>0.65925396344542053</v>
      </c>
    </row>
    <row r="40" spans="1:14" ht="16.2" thickBot="1" x14ac:dyDescent="0.35">
      <c r="A40" s="56">
        <v>39</v>
      </c>
      <c r="B40" s="7" t="s">
        <v>90</v>
      </c>
      <c r="C40" s="55">
        <v>0.47384194769840393</v>
      </c>
      <c r="D40" s="55">
        <v>0.84146341463414631</v>
      </c>
      <c r="E40" s="55">
        <v>1</v>
      </c>
      <c r="F40" s="55">
        <v>0.72</v>
      </c>
      <c r="G40" s="55">
        <v>0.30532161971119864</v>
      </c>
      <c r="H40" s="31">
        <v>42775</v>
      </c>
      <c r="I40" s="7" t="s">
        <v>113</v>
      </c>
      <c r="J40" s="7">
        <v>2345</v>
      </c>
      <c r="K40" s="57" t="s">
        <v>61</v>
      </c>
      <c r="L40" s="55" t="s">
        <v>86</v>
      </c>
      <c r="M40" s="55" t="s">
        <v>178</v>
      </c>
      <c r="N40" s="55">
        <f>Table1[[#This Row],[Quantity]]*Table1[[#This Row],[PPC]]</f>
        <v>0.21983156619206301</v>
      </c>
    </row>
    <row r="41" spans="1:14" ht="16.2" thickBot="1" x14ac:dyDescent="0.35">
      <c r="A41" s="56">
        <v>40</v>
      </c>
      <c r="B41" s="7" t="s">
        <v>6</v>
      </c>
      <c r="C41" s="55">
        <v>0.43229111229966022</v>
      </c>
      <c r="D41" s="55">
        <v>0.59756097560975607</v>
      </c>
      <c r="E41" s="55">
        <v>1</v>
      </c>
      <c r="F41" s="55">
        <v>0.53</v>
      </c>
      <c r="G41" s="55">
        <v>0.62379077047359388</v>
      </c>
      <c r="H41" s="31">
        <v>42776</v>
      </c>
      <c r="I41" s="7" t="s">
        <v>114</v>
      </c>
      <c r="J41" s="7">
        <v>458586</v>
      </c>
      <c r="K41" s="57" t="s">
        <v>62</v>
      </c>
      <c r="L41" s="55" t="s">
        <v>86</v>
      </c>
      <c r="M41" s="55" t="s">
        <v>177</v>
      </c>
      <c r="N41" s="55">
        <f>Table1[[#This Row],[Quantity]]*Table1[[#This Row],[PPC]]</f>
        <v>0.33060910835100477</v>
      </c>
    </row>
    <row r="42" spans="1:14" ht="16.2" thickBot="1" x14ac:dyDescent="0.35">
      <c r="A42" s="56">
        <v>41</v>
      </c>
      <c r="B42" s="7" t="s">
        <v>88</v>
      </c>
      <c r="C42" s="55">
        <v>0.23210179036360912</v>
      </c>
      <c r="D42" s="55">
        <v>1</v>
      </c>
      <c r="E42" s="55">
        <v>1</v>
      </c>
      <c r="F42" s="55">
        <v>0.56000000000000005</v>
      </c>
      <c r="G42" s="55">
        <v>5.7598707462385136E-2</v>
      </c>
      <c r="H42" s="31">
        <v>42777</v>
      </c>
      <c r="I42" s="7" t="s">
        <v>115</v>
      </c>
      <c r="J42" s="7">
        <v>22283</v>
      </c>
      <c r="K42" s="57" t="s">
        <v>63</v>
      </c>
      <c r="L42" s="55" t="s">
        <v>90</v>
      </c>
      <c r="M42" s="55" t="s">
        <v>177</v>
      </c>
      <c r="N42" s="55">
        <f>Table1[[#This Row],[Quantity]]*Table1[[#This Row],[PPC]]</f>
        <v>3.2255276178935678E-2</v>
      </c>
    </row>
    <row r="43" spans="1:14" ht="16.2" thickBot="1" x14ac:dyDescent="0.35">
      <c r="A43" s="56">
        <v>42</v>
      </c>
      <c r="B43" s="7" t="s">
        <v>87</v>
      </c>
      <c r="C43" s="55">
        <v>0.31306962409134548</v>
      </c>
      <c r="D43" s="55">
        <v>0.25333333333333335</v>
      </c>
      <c r="E43" s="55">
        <v>1</v>
      </c>
      <c r="F43" s="55">
        <v>0.52</v>
      </c>
      <c r="G43" s="55">
        <v>0.77903665555892154</v>
      </c>
      <c r="H43" s="31">
        <v>42778</v>
      </c>
      <c r="I43" s="7" t="s">
        <v>113</v>
      </c>
      <c r="J43" s="7">
        <v>1234</v>
      </c>
      <c r="K43" s="57" t="s">
        <v>60</v>
      </c>
      <c r="L43" s="55" t="s">
        <v>86</v>
      </c>
      <c r="M43" s="55" t="s">
        <v>178</v>
      </c>
      <c r="N43" s="55">
        <f>Table1[[#This Row],[Quantity]]*Table1[[#This Row],[PPC]]</f>
        <v>0.40509906089063924</v>
      </c>
    </row>
    <row r="44" spans="1:14" ht="16.2" thickBot="1" x14ac:dyDescent="0.35">
      <c r="A44" s="56">
        <v>43</v>
      </c>
      <c r="B44" s="7" t="s">
        <v>86</v>
      </c>
      <c r="C44" s="55">
        <v>0.39799811232118787</v>
      </c>
      <c r="D44" s="55">
        <v>0.96</v>
      </c>
      <c r="E44" s="55">
        <v>1</v>
      </c>
      <c r="F44" s="55">
        <v>0.81</v>
      </c>
      <c r="G44" s="55">
        <v>0.59672826416237501</v>
      </c>
      <c r="H44" s="31">
        <v>42779</v>
      </c>
      <c r="I44" s="7" t="s">
        <v>116</v>
      </c>
      <c r="J44" s="7">
        <v>2345</v>
      </c>
      <c r="K44" s="57" t="s">
        <v>61</v>
      </c>
      <c r="L44" s="55" t="s">
        <v>86</v>
      </c>
      <c r="M44" s="55" t="s">
        <v>177</v>
      </c>
      <c r="N44" s="55">
        <f>Table1[[#This Row],[Quantity]]*Table1[[#This Row],[PPC]]</f>
        <v>0.48334989397152378</v>
      </c>
    </row>
    <row r="45" spans="1:14" ht="16.2" thickBot="1" x14ac:dyDescent="0.35">
      <c r="A45" s="56">
        <v>44</v>
      </c>
      <c r="B45" s="7" t="s">
        <v>88</v>
      </c>
      <c r="C45" s="55">
        <v>0.21222019595850852</v>
      </c>
      <c r="D45" s="55">
        <v>1</v>
      </c>
      <c r="E45" s="55">
        <v>1</v>
      </c>
      <c r="F45" s="55">
        <v>0.5</v>
      </c>
      <c r="G45" s="55">
        <v>1</v>
      </c>
      <c r="H45" s="31">
        <v>42780</v>
      </c>
      <c r="I45" s="7" t="s">
        <v>117</v>
      </c>
      <c r="J45" s="7">
        <v>1234</v>
      </c>
      <c r="K45" s="57" t="s">
        <v>60</v>
      </c>
      <c r="L45" s="55" t="s">
        <v>90</v>
      </c>
      <c r="M45" s="55" t="s">
        <v>177</v>
      </c>
      <c r="N45" s="55">
        <f>Table1[[#This Row],[Quantity]]*Table1[[#This Row],[PPC]]</f>
        <v>0.5</v>
      </c>
    </row>
    <row r="46" spans="1:14" ht="16.2" thickBot="1" x14ac:dyDescent="0.35">
      <c r="A46" s="56">
        <v>45</v>
      </c>
      <c r="B46" s="7" t="s">
        <v>88</v>
      </c>
      <c r="C46" s="55">
        <v>0.54680397383178347</v>
      </c>
      <c r="D46" s="55">
        <v>0.85333333333333339</v>
      </c>
      <c r="E46" s="55">
        <v>0</v>
      </c>
      <c r="F46" s="55">
        <v>1</v>
      </c>
      <c r="G46" s="55">
        <v>0.23275775017671413</v>
      </c>
      <c r="H46" s="31">
        <v>42781</v>
      </c>
      <c r="I46" s="7" t="s">
        <v>117</v>
      </c>
      <c r="J46" s="7">
        <v>2345</v>
      </c>
      <c r="K46" s="57" t="s">
        <v>61</v>
      </c>
      <c r="L46" s="55" t="s">
        <v>86</v>
      </c>
      <c r="M46" s="55" t="s">
        <v>177</v>
      </c>
      <c r="N46" s="55">
        <f>Table1[[#This Row],[Quantity]]*Table1[[#This Row],[PPC]]</f>
        <v>0.23275775017671413</v>
      </c>
    </row>
    <row r="47" spans="1:14" ht="16.2" thickBot="1" x14ac:dyDescent="0.35">
      <c r="A47" s="56">
        <v>46</v>
      </c>
      <c r="B47" s="7" t="s">
        <v>86</v>
      </c>
      <c r="C47" s="55">
        <v>0.1512868091666528</v>
      </c>
      <c r="D47" s="55">
        <v>0.50666666666666671</v>
      </c>
      <c r="E47" s="55">
        <v>1</v>
      </c>
      <c r="F47" s="55">
        <v>0.67</v>
      </c>
      <c r="G47" s="55">
        <v>0.43726143592850653</v>
      </c>
      <c r="H47" s="31">
        <v>42782</v>
      </c>
      <c r="I47" s="7" t="s">
        <v>117</v>
      </c>
      <c r="J47" s="7">
        <v>458586</v>
      </c>
      <c r="K47" s="57" t="s">
        <v>62</v>
      </c>
      <c r="L47" s="55" t="s">
        <v>90</v>
      </c>
      <c r="M47" s="55" t="s">
        <v>177</v>
      </c>
      <c r="N47" s="55">
        <f>Table1[[#This Row],[Quantity]]*Table1[[#This Row],[PPC]]</f>
        <v>0.29296516207209938</v>
      </c>
    </row>
    <row r="48" spans="1:14" ht="16.2" thickBot="1" x14ac:dyDescent="0.35">
      <c r="A48" s="56">
        <v>47</v>
      </c>
      <c r="B48" s="7" t="s">
        <v>90</v>
      </c>
      <c r="C48" s="55">
        <v>0.30460241574352276</v>
      </c>
      <c r="D48" s="55">
        <v>0.69333333333333336</v>
      </c>
      <c r="E48" s="55">
        <v>0</v>
      </c>
      <c r="F48" s="55">
        <v>0.71</v>
      </c>
      <c r="G48" s="55">
        <v>0.11198626678784207</v>
      </c>
      <c r="H48" s="31">
        <v>42783</v>
      </c>
      <c r="I48" s="7" t="s">
        <v>118</v>
      </c>
      <c r="J48" s="7">
        <v>22283</v>
      </c>
      <c r="K48" s="57" t="s">
        <v>63</v>
      </c>
      <c r="L48" s="55" t="s">
        <v>86</v>
      </c>
      <c r="M48" s="55" t="s">
        <v>178</v>
      </c>
      <c r="N48" s="55">
        <f>Table1[[#This Row],[Quantity]]*Table1[[#This Row],[PPC]]</f>
        <v>7.9510249419367865E-2</v>
      </c>
    </row>
    <row r="49" spans="1:14" ht="16.2" thickBot="1" x14ac:dyDescent="0.35">
      <c r="A49" s="56">
        <v>48</v>
      </c>
      <c r="B49" s="7" t="s">
        <v>90</v>
      </c>
      <c r="C49" s="55">
        <v>0.5226520281147754</v>
      </c>
      <c r="D49" s="55">
        <v>0.90666666666666662</v>
      </c>
      <c r="E49" s="55">
        <v>1</v>
      </c>
      <c r="F49" s="55">
        <v>0.54</v>
      </c>
      <c r="G49" s="55">
        <v>0.29934363324245178</v>
      </c>
      <c r="H49" s="31">
        <v>42784</v>
      </c>
      <c r="I49" s="7" t="s">
        <v>116</v>
      </c>
      <c r="J49" s="7">
        <v>1234</v>
      </c>
      <c r="K49" s="57" t="s">
        <v>60</v>
      </c>
      <c r="L49" s="55" t="s">
        <v>86</v>
      </c>
      <c r="M49" s="55" t="s">
        <v>177</v>
      </c>
      <c r="N49" s="55">
        <f>Table1[[#This Row],[Quantity]]*Table1[[#This Row],[PPC]]</f>
        <v>0.16164556195092397</v>
      </c>
    </row>
    <row r="50" spans="1:14" ht="16.2" thickBot="1" x14ac:dyDescent="0.35">
      <c r="A50" s="61">
        <v>49</v>
      </c>
      <c r="B50" s="62" t="s">
        <v>90</v>
      </c>
      <c r="C50" s="63">
        <v>0.52997320584780661</v>
      </c>
      <c r="D50" s="63">
        <v>1</v>
      </c>
      <c r="E50" s="63">
        <v>0</v>
      </c>
      <c r="F50" s="63">
        <v>0.53</v>
      </c>
      <c r="G50" s="63">
        <v>0.64382510350398869</v>
      </c>
      <c r="H50" s="64">
        <v>42785</v>
      </c>
      <c r="I50" s="62" t="s">
        <v>117</v>
      </c>
      <c r="J50" s="62">
        <v>2345</v>
      </c>
      <c r="K50" s="65" t="s">
        <v>61</v>
      </c>
      <c r="L50" s="55" t="s">
        <v>86</v>
      </c>
      <c r="M50" s="55" t="s">
        <v>177</v>
      </c>
      <c r="N50" s="55">
        <f>Table1[[#This Row],[Quantity]]*Table1[[#This Row],[PPC]]</f>
        <v>0.341227304857114</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6064E-3451-4539-961C-2E744D94BA58}">
  <dimension ref="A2:P12"/>
  <sheetViews>
    <sheetView showGridLines="0" tabSelected="1" zoomScale="110" zoomScaleNormal="110" workbookViewId="0">
      <selection activeCell="C14" sqref="C14"/>
    </sheetView>
  </sheetViews>
  <sheetFormatPr defaultRowHeight="13.2" x14ac:dyDescent="0.25"/>
  <cols>
    <col min="1" max="1" width="19.44140625" customWidth="1"/>
    <col min="2" max="16" width="13.5546875" style="81" customWidth="1"/>
  </cols>
  <sheetData>
    <row r="2" spans="1:15" ht="22.8" x14ac:dyDescent="0.4">
      <c r="A2" s="25" t="s">
        <v>195</v>
      </c>
    </row>
    <row r="3" spans="1:15" ht="13.8" thickBot="1" x14ac:dyDescent="0.3"/>
    <row r="4" spans="1:15" ht="15.6" x14ac:dyDescent="0.3">
      <c r="A4" s="83" t="s">
        <v>188</v>
      </c>
      <c r="B4" s="84"/>
      <c r="C4" s="84"/>
      <c r="D4" s="87">
        <v>49</v>
      </c>
    </row>
    <row r="5" spans="1:15" ht="16.2" thickBot="1" x14ac:dyDescent="0.35">
      <c r="A5" s="85" t="s">
        <v>189</v>
      </c>
      <c r="B5" s="86"/>
      <c r="C5" s="86"/>
      <c r="D5" s="88">
        <v>14</v>
      </c>
    </row>
    <row r="7" spans="1:15" ht="13.8" thickBot="1" x14ac:dyDescent="0.3"/>
    <row r="8" spans="1:15" ht="16.2" thickBot="1" x14ac:dyDescent="0.35">
      <c r="B8" s="17" t="s">
        <v>0</v>
      </c>
      <c r="C8" s="17" t="s">
        <v>85</v>
      </c>
      <c r="D8" s="17" t="s">
        <v>80</v>
      </c>
      <c r="E8" s="17" t="s">
        <v>11</v>
      </c>
      <c r="F8" s="17" t="s">
        <v>14</v>
      </c>
      <c r="G8" s="17" t="s">
        <v>15</v>
      </c>
      <c r="H8" s="17" t="s">
        <v>81</v>
      </c>
      <c r="I8" s="17" t="s">
        <v>134</v>
      </c>
      <c r="J8" s="17" t="s">
        <v>83</v>
      </c>
      <c r="K8" s="17" t="s">
        <v>92</v>
      </c>
      <c r="L8" s="96" t="s">
        <v>93</v>
      </c>
      <c r="M8" s="17" t="s">
        <v>173</v>
      </c>
      <c r="N8" s="17" t="s">
        <v>176</v>
      </c>
      <c r="O8" s="17" t="s">
        <v>180</v>
      </c>
    </row>
    <row r="9" spans="1:15" ht="16.2" thickBot="1" x14ac:dyDescent="0.35">
      <c r="A9" s="82" t="s">
        <v>190</v>
      </c>
      <c r="B9" s="7">
        <f>COUNTA(Table1[ID])</f>
        <v>49</v>
      </c>
      <c r="C9" s="7">
        <f>COUNTA(Table1[Category])</f>
        <v>49</v>
      </c>
      <c r="D9" s="7">
        <f>COUNTA(Table1[SPC])</f>
        <v>49</v>
      </c>
      <c r="E9" s="7">
        <f>COUNTA(Table1[Age])</f>
        <v>49</v>
      </c>
      <c r="F9" s="7">
        <f>COUNTA(Table1[Gender])</f>
        <v>49</v>
      </c>
      <c r="G9" s="7">
        <f>COUNTA(Table1[Quantity])</f>
        <v>49</v>
      </c>
      <c r="H9" s="7">
        <f>COUNTA(Table1[PPC])</f>
        <v>49</v>
      </c>
      <c r="I9" s="7">
        <f>COUNTA(Table1[Date])</f>
        <v>49</v>
      </c>
      <c r="J9" s="7">
        <f>COUNTA(Table1[StateAndCity])</f>
        <v>49</v>
      </c>
      <c r="K9" s="7">
        <f>COUNTA(Table1[PostalCode1])</f>
        <v>49</v>
      </c>
      <c r="L9" s="7">
        <f>COUNTA(Table1[PostalCode2])</f>
        <v>49</v>
      </c>
      <c r="M9" s="7">
        <f>COUNTA(Table1[SPC_Group])</f>
        <v>49</v>
      </c>
      <c r="N9" s="7">
        <f>COUNTA(Table1[CitySize])</f>
        <v>49</v>
      </c>
      <c r="O9" s="7">
        <f>COUNTA(Table1[TotalPrice])</f>
        <v>49</v>
      </c>
    </row>
    <row r="10" spans="1:15" ht="16.2" thickBot="1" x14ac:dyDescent="0.35">
      <c r="A10" s="82" t="s">
        <v>191</v>
      </c>
      <c r="B10" s="7">
        <f>SUMPRODUCT((Table1[ID]&lt;&gt;"")/COUNTIF(Table1[ID],Table1[ID]&amp;""))</f>
        <v>49</v>
      </c>
      <c r="C10" s="7">
        <f>SUMPRODUCT((Table1[Category]&lt;&gt;"")/COUNTIF(Table1[Category],Table1[Category]&amp;""))</f>
        <v>5.9999999999999982</v>
      </c>
      <c r="D10" s="7">
        <f>SUMPRODUCT((Table1[SPC]&lt;&gt;"")/COUNTIF(Table1[SPC],Table1[SPC]&amp;""))</f>
        <v>47.000000000000007</v>
      </c>
      <c r="E10" s="7">
        <f>SUMPRODUCT((Table1[Age]&lt;&gt;"")/COUNTIF(Table1[Age],Table1[Age]&amp;""))</f>
        <v>38</v>
      </c>
      <c r="F10" s="7">
        <f>SUMPRODUCT((Table1[Gender]&lt;&gt;"")/COUNTIF(Table1[Gender],Table1[Gender]&amp;""))</f>
        <v>2.0000000000000018</v>
      </c>
      <c r="G10" s="7">
        <f>SUMPRODUCT((Table1[Quantity]&lt;&gt;"")/COUNTIF(Table1[Quantity],Table1[Quantity]&amp;""))</f>
        <v>33.999999999999993</v>
      </c>
      <c r="H10" s="7">
        <f>SUMPRODUCT((Table1[PPC]&lt;&gt;"")/COUNTIF(Table1[PPC],Table1[PPC]&amp;""))</f>
        <v>49</v>
      </c>
      <c r="I10" s="7">
        <f>SUMPRODUCT((Table1[Date]&lt;&gt;"")/COUNTIF(Table1[Date],Table1[Date]&amp;""))</f>
        <v>49</v>
      </c>
      <c r="J10" s="7">
        <f>SUMPRODUCT((Table1[StateAndCity]&lt;&gt;"")/COUNTIF(Table1[StateAndCity],Table1[StateAndCity]&amp;""))</f>
        <v>20</v>
      </c>
      <c r="K10" s="7">
        <f>SUMPRODUCT((Table1[PostalCode1]&lt;&gt;"")/COUNTIF(Table1[PostalCode1],Table1[PostalCode1]&amp;""))</f>
        <v>4.0000000000000018</v>
      </c>
      <c r="L10" s="7">
        <f>SUMPRODUCT((Table1[PostalCode2]&lt;&gt;"")/COUNTIF(Table1[PostalCode2],Table1[PostalCode2]&amp;""))</f>
        <v>4.0000000000000018</v>
      </c>
      <c r="M10" s="7">
        <f>SUMPRODUCT((Table1[SPC_Group]&lt;&gt;"")/COUNTIF(Table1[SPC_Group],Table1[SPC_Group]&amp;""))</f>
        <v>3.0000000000000004</v>
      </c>
      <c r="N10" s="7">
        <f>SUMPRODUCT((Table1[CitySize]&lt;&gt;"")/COUNTIF(Table1[CitySize],Table1[CitySize]&amp;""))</f>
        <v>1.999999999999998</v>
      </c>
      <c r="O10" s="7">
        <f>SUMPRODUCT((Table1[TotalPrice]&lt;&gt;"")/COUNTIF(Table1[TotalPrice],Table1[TotalPrice]&amp;""))</f>
        <v>49</v>
      </c>
    </row>
    <row r="11" spans="1:15" ht="16.2" thickBot="1" x14ac:dyDescent="0.35">
      <c r="A11" s="80" t="s">
        <v>192</v>
      </c>
      <c r="B11" s="7" t="str">
        <f>IF(ISNUMBER('eda dataset'!A5)=TRUE,"Numeric","Categorical")</f>
        <v>Numeric</v>
      </c>
      <c r="C11" s="7" t="str">
        <f>IF(ISNUMBER('eda dataset'!B5)=TRUE,"Numeric","Categorical")</f>
        <v>Categorical</v>
      </c>
      <c r="D11" s="7" t="str">
        <f>IF(ISNUMBER('eda dataset'!C5)=TRUE,"Numeric","Categorical")</f>
        <v>Numeric</v>
      </c>
      <c r="E11" s="7" t="str">
        <f>IF(ISNUMBER('eda dataset'!D5)=TRUE,"Numeric","Categorical")</f>
        <v>Numeric</v>
      </c>
      <c r="F11" s="7" t="str">
        <f>IF(ISNUMBER('eda dataset'!E5)=TRUE,"Numeric","Categorical")</f>
        <v>Numeric</v>
      </c>
      <c r="G11" s="7" t="str">
        <f>IF(ISNUMBER('eda dataset'!F5)=TRUE,"Numeric","Categorical")</f>
        <v>Numeric</v>
      </c>
      <c r="H11" s="7" t="str">
        <f>IF(ISNUMBER('eda dataset'!G5)=TRUE,"Numeric","Categorical")</f>
        <v>Numeric</v>
      </c>
      <c r="I11" s="7" t="str">
        <f>IF(ISNUMBER('eda dataset'!H5)=TRUE,"Numeric","Categorical")</f>
        <v>Numeric</v>
      </c>
      <c r="J11" s="7" t="str">
        <f>IF(ISNUMBER('eda dataset'!I5)=TRUE,"Numeric","Categorical")</f>
        <v>Numeric</v>
      </c>
      <c r="K11" s="7" t="str">
        <f>IF(ISNUMBER('eda dataset'!J5)=TRUE,"Numeric","Categorical")</f>
        <v>Categorical</v>
      </c>
      <c r="L11" s="7" t="str">
        <f>IF(ISNUMBER('eda dataset'!K5)=TRUE,"Numeric","Categorical")</f>
        <v>Categorical</v>
      </c>
      <c r="M11" s="7" t="str">
        <f>IF(ISNUMBER('eda dataset'!L5)=TRUE,"Numeric","Categorical")</f>
        <v>Categorical</v>
      </c>
      <c r="N11" s="7" t="str">
        <f>IF(ISNUMBER('eda dataset'!M5)=TRUE,"Numeric","Categorical")</f>
        <v>Categorical</v>
      </c>
      <c r="O11" s="7" t="str">
        <f>IF(ISNUMBER('eda dataset'!N5)=TRUE,"Numeric","Categorical")</f>
        <v>Categorical</v>
      </c>
    </row>
    <row r="12" spans="1:15" ht="16.2" thickBot="1" x14ac:dyDescent="0.35">
      <c r="A12" s="80" t="s">
        <v>193</v>
      </c>
      <c r="B12" s="28">
        <f>COUNTIFS(Table1[ID],"")</f>
        <v>0</v>
      </c>
      <c r="C12" s="28">
        <f>COUNTIFS(Table1[Category],"")</f>
        <v>0</v>
      </c>
      <c r="D12" s="28">
        <f>COUNTIFS(Table1[SPC],"")</f>
        <v>0</v>
      </c>
      <c r="E12" s="28">
        <f>COUNTIFS(Table1[Age],"")</f>
        <v>0</v>
      </c>
      <c r="F12" s="28">
        <f>COUNTIFS(Table1[Gender],"")</f>
        <v>0</v>
      </c>
      <c r="G12" s="28">
        <f>COUNTIFS(Table1[Quantity],"")</f>
        <v>0</v>
      </c>
      <c r="H12" s="28">
        <f>COUNTIFS(Table1[PPC],"")</f>
        <v>0</v>
      </c>
      <c r="I12" s="28">
        <f>COUNTIFS(Table1[Date],"")</f>
        <v>0</v>
      </c>
      <c r="J12" s="28">
        <f>COUNTIFS(Table1[StateAndCity],"")</f>
        <v>0</v>
      </c>
      <c r="K12" s="28">
        <f>COUNTIFS(Table1[PostalCode1],"")</f>
        <v>0</v>
      </c>
      <c r="L12" s="28">
        <f>COUNTIFS(Table1[PostalCode2],"")</f>
        <v>0</v>
      </c>
      <c r="M12" s="28">
        <f>COUNTIFS(Table1[SPC_Group],"")</f>
        <v>0</v>
      </c>
      <c r="N12" s="28">
        <f>COUNTIFS(Table1[CitySize],"")</f>
        <v>0</v>
      </c>
      <c r="O12" s="28">
        <f>COUNTIFS(Table1[TotalPrice],"")</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F0F5C-A6A9-4398-A61A-9A375EB393D3}">
  <dimension ref="B2:O69"/>
  <sheetViews>
    <sheetView showGridLines="0" workbookViewId="0">
      <selection activeCell="J10" sqref="J10"/>
    </sheetView>
  </sheetViews>
  <sheetFormatPr defaultRowHeight="13.2" x14ac:dyDescent="0.25"/>
  <cols>
    <col min="1" max="1" width="3.6640625" customWidth="1"/>
    <col min="2" max="2" width="13.33203125" bestFit="1" customWidth="1"/>
    <col min="3" max="3" width="16.44140625" bestFit="1" customWidth="1"/>
    <col min="4" max="6" width="12" bestFit="1" customWidth="1"/>
    <col min="7" max="7" width="13.33203125" bestFit="1" customWidth="1"/>
    <col min="8" max="8" width="16.44140625" bestFit="1" customWidth="1"/>
    <col min="9" max="10" width="12" bestFit="1" customWidth="1"/>
    <col min="11" max="11" width="11.44140625" bestFit="1" customWidth="1"/>
    <col min="12" max="12" width="16.5546875" bestFit="1" customWidth="1"/>
    <col min="13" max="13" width="16.44140625" bestFit="1" customWidth="1"/>
    <col min="14" max="15" width="12" bestFit="1" customWidth="1"/>
    <col min="16" max="22" width="5.5546875" bestFit="1" customWidth="1"/>
    <col min="23" max="23" width="11.44140625" bestFit="1" customWidth="1"/>
  </cols>
  <sheetData>
    <row r="2" spans="2:15" ht="15.6" x14ac:dyDescent="0.3">
      <c r="B2" s="79" t="s">
        <v>181</v>
      </c>
      <c r="L2" s="79" t="s">
        <v>185</v>
      </c>
    </row>
    <row r="4" spans="2:15" x14ac:dyDescent="0.25">
      <c r="B4" s="97" t="s">
        <v>167</v>
      </c>
      <c r="C4" t="s">
        <v>170</v>
      </c>
      <c r="L4" s="97" t="s">
        <v>182</v>
      </c>
      <c r="M4" s="97" t="s">
        <v>169</v>
      </c>
    </row>
    <row r="5" spans="2:15" x14ac:dyDescent="0.25">
      <c r="B5" s="98" t="s">
        <v>90</v>
      </c>
      <c r="C5" s="99">
        <v>5</v>
      </c>
      <c r="L5" s="97" t="s">
        <v>167</v>
      </c>
      <c r="M5" s="100">
        <v>0</v>
      </c>
      <c r="N5" s="100">
        <v>1</v>
      </c>
      <c r="O5" s="100" t="s">
        <v>168</v>
      </c>
    </row>
    <row r="6" spans="2:15" x14ac:dyDescent="0.25">
      <c r="B6" s="98" t="s">
        <v>86</v>
      </c>
      <c r="C6" s="99">
        <v>9.8800000000000008</v>
      </c>
      <c r="L6" s="98" t="s">
        <v>178</v>
      </c>
      <c r="M6" s="99">
        <v>1.9538137937998585</v>
      </c>
      <c r="N6" s="99">
        <v>3.3105000504897504</v>
      </c>
      <c r="O6" s="99">
        <v>5.2643138442896094</v>
      </c>
    </row>
    <row r="7" spans="2:15" x14ac:dyDescent="0.25">
      <c r="B7" s="98" t="s">
        <v>87</v>
      </c>
      <c r="C7" s="99">
        <v>5.2200000000000006</v>
      </c>
      <c r="L7" s="102" t="s">
        <v>103</v>
      </c>
      <c r="M7" s="99">
        <v>1.2844737958194488</v>
      </c>
      <c r="N7" s="99">
        <v>2.0939050792689082</v>
      </c>
      <c r="O7" s="99">
        <v>3.378378875088357</v>
      </c>
    </row>
    <row r="8" spans="2:15" x14ac:dyDescent="0.25">
      <c r="B8" s="98" t="s">
        <v>88</v>
      </c>
      <c r="C8" s="99">
        <v>10.600000000000001</v>
      </c>
      <c r="L8" s="103" t="s">
        <v>86</v>
      </c>
      <c r="M8" s="99"/>
      <c r="N8" s="99">
        <v>1.3160850247399778</v>
      </c>
      <c r="O8" s="99">
        <v>1.3160850247399778</v>
      </c>
    </row>
    <row r="9" spans="2:15" x14ac:dyDescent="0.25">
      <c r="B9" s="98" t="s">
        <v>89</v>
      </c>
      <c r="C9" s="99">
        <v>3.7</v>
      </c>
      <c r="L9" s="103" t="s">
        <v>88</v>
      </c>
      <c r="M9" s="99">
        <v>0.71208724628900333</v>
      </c>
      <c r="N9" s="99"/>
      <c r="O9" s="99">
        <v>0.71208724628900333</v>
      </c>
    </row>
    <row r="10" spans="2:15" x14ac:dyDescent="0.25">
      <c r="B10" s="98" t="s">
        <v>6</v>
      </c>
      <c r="C10" s="99">
        <v>1.44</v>
      </c>
      <c r="L10" s="103" t="s">
        <v>89</v>
      </c>
      <c r="M10" s="99">
        <v>0.57238654953044532</v>
      </c>
      <c r="N10" s="99">
        <v>0.77782005452893055</v>
      </c>
      <c r="O10" s="99">
        <v>1.3502066040593759</v>
      </c>
    </row>
    <row r="11" spans="2:15" x14ac:dyDescent="0.25">
      <c r="B11" s="98" t="s">
        <v>168</v>
      </c>
      <c r="C11" s="99">
        <v>35.840000000000003</v>
      </c>
      <c r="L11" s="102" t="s">
        <v>108</v>
      </c>
      <c r="M11" s="99">
        <v>0.46037200848227811</v>
      </c>
      <c r="N11" s="99">
        <v>0.59166434413813995</v>
      </c>
      <c r="O11" s="99">
        <v>1.0520363526204179</v>
      </c>
    </row>
    <row r="12" spans="2:15" x14ac:dyDescent="0.25">
      <c r="L12" s="103" t="s">
        <v>90</v>
      </c>
      <c r="M12" s="99"/>
      <c r="N12" s="99">
        <v>0.39580369584974257</v>
      </c>
      <c r="O12" s="99">
        <v>0.39580369584974257</v>
      </c>
    </row>
    <row r="13" spans="2:15" x14ac:dyDescent="0.25">
      <c r="L13" s="103" t="s">
        <v>87</v>
      </c>
      <c r="M13" s="99">
        <v>8.7542360900737151E-2</v>
      </c>
      <c r="N13" s="99"/>
      <c r="O13" s="99">
        <v>8.7542360900737151E-2</v>
      </c>
    </row>
    <row r="14" spans="2:15" x14ac:dyDescent="0.25">
      <c r="L14" s="103" t="s">
        <v>88</v>
      </c>
      <c r="M14" s="99">
        <v>0.37282964758154097</v>
      </c>
      <c r="N14" s="99"/>
      <c r="O14" s="99">
        <v>0.37282964758154097</v>
      </c>
    </row>
    <row r="15" spans="2:15" ht="15.6" x14ac:dyDescent="0.3">
      <c r="B15" s="79" t="s">
        <v>183</v>
      </c>
      <c r="G15" s="79" t="s">
        <v>184</v>
      </c>
      <c r="L15" s="103" t="s">
        <v>89</v>
      </c>
      <c r="M15" s="99"/>
      <c r="N15" s="99">
        <v>0.19586064828839744</v>
      </c>
      <c r="O15" s="99">
        <v>0.19586064828839744</v>
      </c>
    </row>
    <row r="16" spans="2:15" x14ac:dyDescent="0.25">
      <c r="L16" s="102" t="s">
        <v>110</v>
      </c>
      <c r="M16" s="99">
        <v>0.12945774007876398</v>
      </c>
      <c r="N16" s="99"/>
      <c r="O16" s="99">
        <v>0.12945774007876398</v>
      </c>
    </row>
    <row r="17" spans="2:15" x14ac:dyDescent="0.25">
      <c r="B17" s="97" t="s">
        <v>171</v>
      </c>
      <c r="C17" s="97" t="s">
        <v>169</v>
      </c>
      <c r="G17" s="97" t="s">
        <v>171</v>
      </c>
      <c r="H17" s="97" t="s">
        <v>169</v>
      </c>
      <c r="L17" s="103" t="s">
        <v>88</v>
      </c>
      <c r="M17" s="99">
        <v>0.12945774007876398</v>
      </c>
      <c r="N17" s="99"/>
      <c r="O17" s="99">
        <v>0.12945774007876398</v>
      </c>
    </row>
    <row r="18" spans="2:15" x14ac:dyDescent="0.25">
      <c r="B18" s="97" t="s">
        <v>167</v>
      </c>
      <c r="C18" s="100">
        <v>0</v>
      </c>
      <c r="D18" s="100">
        <v>1</v>
      </c>
      <c r="E18" s="100" t="s">
        <v>168</v>
      </c>
      <c r="G18" s="97" t="s">
        <v>167</v>
      </c>
      <c r="H18" s="100">
        <v>0</v>
      </c>
      <c r="I18" s="100">
        <v>1</v>
      </c>
      <c r="J18" s="100" t="s">
        <v>168</v>
      </c>
      <c r="L18" s="102" t="s">
        <v>113</v>
      </c>
      <c r="M18" s="99"/>
      <c r="N18" s="99">
        <v>0.62493062708270219</v>
      </c>
      <c r="O18" s="99">
        <v>0.62493062708270219</v>
      </c>
    </row>
    <row r="19" spans="2:15" x14ac:dyDescent="0.25">
      <c r="B19" s="101">
        <v>0.25333333333333335</v>
      </c>
      <c r="C19" s="99"/>
      <c r="D19" s="99">
        <v>0.31306962409134548</v>
      </c>
      <c r="E19" s="99">
        <v>0.31306962409134548</v>
      </c>
      <c r="G19" s="98" t="s">
        <v>90</v>
      </c>
      <c r="H19" s="99">
        <v>0.48612316160715624</v>
      </c>
      <c r="I19" s="99">
        <v>1.3558131335415138</v>
      </c>
      <c r="J19" s="99">
        <v>1.84193629514867</v>
      </c>
      <c r="L19" s="103" t="s">
        <v>90</v>
      </c>
      <c r="M19" s="99"/>
      <c r="N19" s="99">
        <v>0.21983156619206301</v>
      </c>
      <c r="O19" s="99">
        <v>0.21983156619206301</v>
      </c>
    </row>
    <row r="20" spans="2:15" x14ac:dyDescent="0.25">
      <c r="B20" s="101">
        <v>0.26829268292682928</v>
      </c>
      <c r="C20" s="99"/>
      <c r="D20" s="99">
        <v>0.14625338080585085</v>
      </c>
      <c r="E20" s="99">
        <v>0.14625338080585085</v>
      </c>
      <c r="G20" s="98" t="s">
        <v>86</v>
      </c>
      <c r="H20" s="99">
        <v>5.4301309710115522</v>
      </c>
      <c r="I20" s="99">
        <v>6.763277873437942</v>
      </c>
      <c r="J20" s="99">
        <v>12.193408844449493</v>
      </c>
      <c r="L20" s="103" t="s">
        <v>87</v>
      </c>
      <c r="M20" s="99"/>
      <c r="N20" s="99">
        <v>0.40509906089063924</v>
      </c>
      <c r="O20" s="99">
        <v>0.40509906089063924</v>
      </c>
    </row>
    <row r="21" spans="2:15" x14ac:dyDescent="0.25">
      <c r="B21" s="101">
        <v>0.3048780487804878</v>
      </c>
      <c r="C21" s="99"/>
      <c r="D21" s="99">
        <v>0.43920319780130651</v>
      </c>
      <c r="E21" s="99">
        <v>0.43920319780130651</v>
      </c>
      <c r="G21" s="98" t="s">
        <v>87</v>
      </c>
      <c r="H21" s="99">
        <v>1.608211701950274</v>
      </c>
      <c r="I21" s="99">
        <v>0.60943695796321828</v>
      </c>
      <c r="J21" s="99">
        <v>2.2176486599134924</v>
      </c>
      <c r="L21" s="102" t="s">
        <v>118</v>
      </c>
      <c r="M21" s="99">
        <v>7.9510249419367865E-2</v>
      </c>
      <c r="N21" s="99"/>
      <c r="O21" s="99">
        <v>7.9510249419367865E-2</v>
      </c>
    </row>
    <row r="22" spans="2:15" x14ac:dyDescent="0.25">
      <c r="B22" s="101">
        <v>0.36666666666666664</v>
      </c>
      <c r="C22" s="99">
        <v>0.27461078841441056</v>
      </c>
      <c r="D22" s="99"/>
      <c r="E22" s="99">
        <v>0.27461078841441056</v>
      </c>
      <c r="G22" s="98" t="s">
        <v>168</v>
      </c>
      <c r="H22" s="99">
        <v>7.5244658345689821</v>
      </c>
      <c r="I22" s="99">
        <v>8.7285279649426748</v>
      </c>
      <c r="J22" s="99">
        <v>16.252993799511657</v>
      </c>
      <c r="L22" s="103" t="s">
        <v>90</v>
      </c>
      <c r="M22" s="99">
        <v>7.9510249419367865E-2</v>
      </c>
      <c r="N22" s="99"/>
      <c r="O22" s="99">
        <v>7.9510249419367865E-2</v>
      </c>
    </row>
    <row r="23" spans="2:15" x14ac:dyDescent="0.25">
      <c r="B23" s="101">
        <v>0.41463414634146339</v>
      </c>
      <c r="C23" s="99">
        <v>0.39982118660873306</v>
      </c>
      <c r="D23" s="99"/>
      <c r="E23" s="99">
        <v>0.39982118660873306</v>
      </c>
      <c r="L23" s="98" t="s">
        <v>177</v>
      </c>
      <c r="M23" s="99">
        <v>5.1229582954660202</v>
      </c>
      <c r="N23" s="99">
        <v>8.2438515601332938</v>
      </c>
      <c r="O23" s="99">
        <v>13.36680985559931</v>
      </c>
    </row>
    <row r="24" spans="2:15" x14ac:dyDescent="0.25">
      <c r="B24" s="101">
        <v>0.46666666666666667</v>
      </c>
      <c r="C24" s="99">
        <v>0.413718883999799</v>
      </c>
      <c r="D24" s="99"/>
      <c r="E24" s="99">
        <v>0.413718883999799</v>
      </c>
      <c r="L24" s="102" t="s">
        <v>100</v>
      </c>
      <c r="M24" s="99">
        <v>0.28764576390992624</v>
      </c>
      <c r="N24" s="99"/>
      <c r="O24" s="99">
        <v>0.28764576390992624</v>
      </c>
    </row>
    <row r="25" spans="2:15" x14ac:dyDescent="0.25">
      <c r="B25" s="101">
        <v>0.48780487804878048</v>
      </c>
      <c r="C25" s="99">
        <v>0.60821170195027396</v>
      </c>
      <c r="D25" s="99"/>
      <c r="E25" s="99">
        <v>0.60821170195027396</v>
      </c>
      <c r="L25" s="103" t="s">
        <v>88</v>
      </c>
      <c r="M25" s="99">
        <v>0.28764576390992624</v>
      </c>
      <c r="N25" s="99"/>
      <c r="O25" s="99">
        <v>0.28764576390992624</v>
      </c>
    </row>
    <row r="26" spans="2:15" x14ac:dyDescent="0.25">
      <c r="B26" s="101">
        <v>0.5</v>
      </c>
      <c r="C26" s="99">
        <v>0.42944207255864519</v>
      </c>
      <c r="D26" s="99"/>
      <c r="E26" s="99">
        <v>0.42944207255864519</v>
      </c>
      <c r="L26" s="102" t="s">
        <v>99</v>
      </c>
      <c r="M26" s="99">
        <v>0.32438715540745228</v>
      </c>
      <c r="N26" s="99"/>
      <c r="O26" s="99">
        <v>0.32438715540745228</v>
      </c>
    </row>
    <row r="27" spans="2:15" x14ac:dyDescent="0.25">
      <c r="B27" s="101">
        <v>0.50666666666666671</v>
      </c>
      <c r="C27" s="99"/>
      <c r="D27" s="99">
        <v>0.1512868091666528</v>
      </c>
      <c r="E27" s="99">
        <v>0.1512868091666528</v>
      </c>
      <c r="L27" s="103" t="s">
        <v>87</v>
      </c>
      <c r="M27" s="99">
        <v>0.32438715540745228</v>
      </c>
      <c r="N27" s="99"/>
      <c r="O27" s="99">
        <v>0.32438715540745228</v>
      </c>
    </row>
    <row r="28" spans="2:15" x14ac:dyDescent="0.25">
      <c r="B28" s="101">
        <v>0.51219512195121952</v>
      </c>
      <c r="C28" s="99"/>
      <c r="D28" s="99">
        <v>0.32173870263099341</v>
      </c>
      <c r="E28" s="99">
        <v>0.32173870263099341</v>
      </c>
      <c r="L28" s="102" t="s">
        <v>102</v>
      </c>
      <c r="M28" s="99"/>
      <c r="N28" s="99">
        <v>0.85463758457033212</v>
      </c>
      <c r="O28" s="99">
        <v>0.85463758457033212</v>
      </c>
    </row>
    <row r="29" spans="2:15" x14ac:dyDescent="0.25">
      <c r="B29" s="101">
        <v>0.56097560975609762</v>
      </c>
      <c r="C29" s="99">
        <v>2.2353304140039911E-2</v>
      </c>
      <c r="D29" s="99"/>
      <c r="E29" s="99">
        <v>2.2353304140039911E-2</v>
      </c>
      <c r="L29" s="103" t="s">
        <v>86</v>
      </c>
      <c r="M29" s="99"/>
      <c r="N29" s="99">
        <v>0.85463758457033212</v>
      </c>
      <c r="O29" s="99">
        <v>0.85463758457033212</v>
      </c>
    </row>
    <row r="30" spans="2:15" x14ac:dyDescent="0.25">
      <c r="B30" s="101">
        <v>0.57317073170731703</v>
      </c>
      <c r="C30" s="99"/>
      <c r="D30" s="99">
        <v>9.6771575093943213E-2</v>
      </c>
      <c r="E30" s="99">
        <v>9.6771575093943213E-2</v>
      </c>
      <c r="L30" s="102" t="s">
        <v>101</v>
      </c>
      <c r="M30" s="99">
        <v>0.22087246289003332</v>
      </c>
      <c r="N30" s="99"/>
      <c r="O30" s="99">
        <v>0.22087246289003332</v>
      </c>
    </row>
    <row r="31" spans="2:15" x14ac:dyDescent="0.25">
      <c r="B31" s="101">
        <v>0.58536585365853655</v>
      </c>
      <c r="C31" s="99"/>
      <c r="D31" s="99">
        <v>0.31306962409134548</v>
      </c>
      <c r="E31" s="99">
        <v>0.31306962409134548</v>
      </c>
      <c r="L31" s="103" t="s">
        <v>86</v>
      </c>
      <c r="M31" s="99">
        <v>0.22087246289003332</v>
      </c>
      <c r="N31" s="99"/>
      <c r="O31" s="99">
        <v>0.22087246289003332</v>
      </c>
    </row>
    <row r="32" spans="2:15" x14ac:dyDescent="0.25">
      <c r="B32" s="101">
        <v>0.59756097560975607</v>
      </c>
      <c r="C32" s="99"/>
      <c r="D32" s="99">
        <v>0.43229111229966022</v>
      </c>
      <c r="E32" s="99">
        <v>0.43229111229966022</v>
      </c>
      <c r="L32" s="102" t="s">
        <v>104</v>
      </c>
      <c r="M32" s="99">
        <v>0.93077774411794412</v>
      </c>
      <c r="N32" s="99">
        <v>1.2703568615571039</v>
      </c>
      <c r="O32" s="99">
        <v>2.201134605675048</v>
      </c>
    </row>
    <row r="33" spans="2:15" x14ac:dyDescent="0.25">
      <c r="B33" s="101">
        <v>0.67777777777777781</v>
      </c>
      <c r="C33" s="99">
        <v>5.1607562786072578E-2</v>
      </c>
      <c r="D33" s="99"/>
      <c r="E33" s="99">
        <v>5.1607562786072578E-2</v>
      </c>
      <c r="L33" s="103" t="s">
        <v>86</v>
      </c>
      <c r="M33" s="99">
        <v>0.81266767646167837</v>
      </c>
      <c r="N33" s="99"/>
      <c r="O33" s="99">
        <v>0.81266767646167837</v>
      </c>
    </row>
    <row r="34" spans="2:15" x14ac:dyDescent="0.25">
      <c r="B34" s="101">
        <v>0.68292682926829273</v>
      </c>
      <c r="C34" s="99"/>
      <c r="D34" s="99">
        <v>0.27043726615502023</v>
      </c>
      <c r="E34" s="99">
        <v>0.27043726615502023</v>
      </c>
      <c r="L34" s="103" t="s">
        <v>87</v>
      </c>
      <c r="M34" s="99"/>
      <c r="N34" s="99">
        <v>0.55957023124305771</v>
      </c>
      <c r="O34" s="99">
        <v>0.55957023124305771</v>
      </c>
    </row>
    <row r="35" spans="2:15" x14ac:dyDescent="0.25">
      <c r="B35" s="101">
        <v>0.69333333333333336</v>
      </c>
      <c r="C35" s="99">
        <v>0.30460241574352276</v>
      </c>
      <c r="D35" s="99"/>
      <c r="E35" s="99">
        <v>0.30460241574352276</v>
      </c>
      <c r="L35" s="103" t="s">
        <v>88</v>
      </c>
      <c r="M35" s="99">
        <v>0.11811006765626578</v>
      </c>
      <c r="N35" s="99">
        <v>0.71078663031404632</v>
      </c>
      <c r="O35" s="99">
        <v>0.82889669797031207</v>
      </c>
    </row>
    <row r="36" spans="2:15" x14ac:dyDescent="0.25">
      <c r="B36" s="101">
        <v>0.69512195121951215</v>
      </c>
      <c r="C36" s="99"/>
      <c r="D36" s="99">
        <v>0.25857298459474604</v>
      </c>
      <c r="E36" s="99">
        <v>0.25857298459474604</v>
      </c>
      <c r="L36" s="102" t="s">
        <v>105</v>
      </c>
      <c r="M36" s="99">
        <v>1.2153270726042613</v>
      </c>
      <c r="N36" s="99">
        <v>1.1064277491669192</v>
      </c>
      <c r="O36" s="99">
        <v>2.3217548217711808</v>
      </c>
    </row>
    <row r="37" spans="2:15" x14ac:dyDescent="0.25">
      <c r="B37" s="101">
        <v>0.7</v>
      </c>
      <c r="C37" s="99"/>
      <c r="D37" s="99">
        <v>0.1223226640848919</v>
      </c>
      <c r="E37" s="99">
        <v>0.1223226640848919</v>
      </c>
      <c r="L37" s="103" t="s">
        <v>86</v>
      </c>
      <c r="M37" s="99"/>
      <c r="N37" s="99">
        <v>1.1064277491669192</v>
      </c>
      <c r="O37" s="99">
        <v>1.1064277491669192</v>
      </c>
    </row>
    <row r="38" spans="2:15" x14ac:dyDescent="0.25">
      <c r="B38" s="101">
        <v>0.71111111111111114</v>
      </c>
      <c r="C38" s="99">
        <v>0.28848920907329217</v>
      </c>
      <c r="D38" s="99"/>
      <c r="E38" s="99">
        <v>0.28848920907329217</v>
      </c>
      <c r="L38" s="103" t="s">
        <v>87</v>
      </c>
      <c r="M38" s="99">
        <v>0.30743411087549227</v>
      </c>
      <c r="N38" s="99"/>
      <c r="O38" s="99">
        <v>0.30743411087549227</v>
      </c>
    </row>
    <row r="39" spans="2:15" x14ac:dyDescent="0.25">
      <c r="B39" s="101">
        <v>0.73170731707317072</v>
      </c>
      <c r="C39" s="99"/>
      <c r="D39" s="99">
        <v>0.28422519289920745</v>
      </c>
      <c r="E39" s="99">
        <v>0.28422519289920745</v>
      </c>
      <c r="L39" s="103" t="s">
        <v>88</v>
      </c>
      <c r="M39" s="99">
        <v>0.55256124406745433</v>
      </c>
      <c r="N39" s="99"/>
      <c r="O39" s="99">
        <v>0.55256124406745433</v>
      </c>
    </row>
    <row r="40" spans="2:15" x14ac:dyDescent="0.25">
      <c r="B40" s="101">
        <v>0.74390243902439024</v>
      </c>
      <c r="C40" s="99">
        <v>3.1722468351961887E-2</v>
      </c>
      <c r="D40" s="99"/>
      <c r="E40" s="99">
        <v>3.1722468351961887E-2</v>
      </c>
      <c r="L40" s="103" t="s">
        <v>89</v>
      </c>
      <c r="M40" s="99">
        <v>0.35533171766131472</v>
      </c>
      <c r="N40" s="99"/>
      <c r="O40" s="99">
        <v>0.35533171766131472</v>
      </c>
    </row>
    <row r="41" spans="2:15" x14ac:dyDescent="0.25">
      <c r="B41" s="101">
        <v>0.78048780487804881</v>
      </c>
      <c r="C41" s="99">
        <v>1</v>
      </c>
      <c r="D41" s="99">
        <v>1.0432147395073881</v>
      </c>
      <c r="E41" s="99">
        <v>2.0432147395073881</v>
      </c>
      <c r="L41" s="102" t="s">
        <v>106</v>
      </c>
      <c r="M41" s="99">
        <v>0.83457982429566813</v>
      </c>
      <c r="N41" s="99">
        <v>0.91236817126123393</v>
      </c>
      <c r="O41" s="99">
        <v>1.7469479955569021</v>
      </c>
    </row>
    <row r="42" spans="2:15" x14ac:dyDescent="0.25">
      <c r="B42" s="101">
        <v>0.78888888888888886</v>
      </c>
      <c r="C42" s="99">
        <v>0.39153640845720955</v>
      </c>
      <c r="D42" s="99"/>
      <c r="E42" s="99">
        <v>0.39153640845720955</v>
      </c>
      <c r="L42" s="103" t="s">
        <v>90</v>
      </c>
      <c r="M42" s="99">
        <v>0.57245319600121181</v>
      </c>
      <c r="N42" s="99"/>
      <c r="O42" s="99">
        <v>0.57245319600121181</v>
      </c>
    </row>
    <row r="43" spans="2:15" x14ac:dyDescent="0.25">
      <c r="B43" s="101">
        <v>0.80487804878048785</v>
      </c>
      <c r="C43" s="99"/>
      <c r="D43" s="99">
        <v>0.4284624538346779</v>
      </c>
      <c r="E43" s="99">
        <v>0.4284624538346779</v>
      </c>
      <c r="L43" s="103" t="s">
        <v>87</v>
      </c>
      <c r="M43" s="99"/>
      <c r="N43" s="99">
        <v>0.91236817126123393</v>
      </c>
      <c r="O43" s="99">
        <v>0.91236817126123393</v>
      </c>
    </row>
    <row r="44" spans="2:15" x14ac:dyDescent="0.25">
      <c r="B44" s="101">
        <v>0.82926829268292679</v>
      </c>
      <c r="C44" s="99">
        <v>9.4787127179725046E-3</v>
      </c>
      <c r="D44" s="99"/>
      <c r="E44" s="99">
        <v>9.4787127179725046E-3</v>
      </c>
      <c r="L44" s="103" t="s">
        <v>88</v>
      </c>
      <c r="M44" s="99">
        <v>0.26212662829445627</v>
      </c>
      <c r="N44" s="99"/>
      <c r="O44" s="99">
        <v>0.26212662829445627</v>
      </c>
    </row>
    <row r="45" spans="2:15" x14ac:dyDescent="0.25">
      <c r="B45" s="101">
        <v>0.84146341463414631</v>
      </c>
      <c r="C45" s="99"/>
      <c r="D45" s="99">
        <v>0.91587099557979768</v>
      </c>
      <c r="E45" s="99">
        <v>0.91587099557979768</v>
      </c>
      <c r="L45" s="102" t="s">
        <v>107</v>
      </c>
      <c r="M45" s="99">
        <v>0.73538321720690702</v>
      </c>
      <c r="N45" s="99">
        <v>0.67805170150459448</v>
      </c>
      <c r="O45" s="99">
        <v>1.4134349187115016</v>
      </c>
    </row>
    <row r="46" spans="2:15" x14ac:dyDescent="0.25">
      <c r="B46" s="101">
        <v>0.84444444444444444</v>
      </c>
      <c r="C46" s="99">
        <v>0.23177872626207763</v>
      </c>
      <c r="D46" s="99">
        <v>0.27725309343883803</v>
      </c>
      <c r="E46" s="99">
        <v>0.5090318197009156</v>
      </c>
      <c r="L46" s="103" t="s">
        <v>90</v>
      </c>
      <c r="M46" s="99">
        <v>0.21968898313642329</v>
      </c>
      <c r="N46" s="99"/>
      <c r="O46" s="99">
        <v>0.21968898313642329</v>
      </c>
    </row>
    <row r="47" spans="2:15" x14ac:dyDescent="0.25">
      <c r="B47" s="101">
        <v>0.85333333333333339</v>
      </c>
      <c r="C47" s="99">
        <v>0.54680397383178347</v>
      </c>
      <c r="D47" s="99"/>
      <c r="E47" s="99">
        <v>0.54680397383178347</v>
      </c>
      <c r="L47" s="103" t="s">
        <v>86</v>
      </c>
      <c r="M47" s="99"/>
      <c r="N47" s="99">
        <v>0.27083348480258507</v>
      </c>
      <c r="O47" s="99">
        <v>0.27083348480258507</v>
      </c>
    </row>
    <row r="48" spans="2:15" x14ac:dyDescent="0.25">
      <c r="B48" s="101">
        <v>0.85365853658536583</v>
      </c>
      <c r="C48" s="99"/>
      <c r="D48" s="99">
        <v>0.44640355920965652</v>
      </c>
      <c r="E48" s="99">
        <v>0.44640355920965652</v>
      </c>
      <c r="L48" s="103" t="s">
        <v>87</v>
      </c>
      <c r="M48" s="99"/>
      <c r="N48" s="99">
        <v>0.32692355851762089</v>
      </c>
      <c r="O48" s="99">
        <v>0.32692355851762089</v>
      </c>
    </row>
    <row r="49" spans="2:15" x14ac:dyDescent="0.25">
      <c r="B49" s="101">
        <v>0.87804878048780488</v>
      </c>
      <c r="C49" s="99"/>
      <c r="D49" s="99">
        <v>0.41985058900641015</v>
      </c>
      <c r="E49" s="99">
        <v>0.41985058900641015</v>
      </c>
      <c r="L49" s="103" t="s">
        <v>88</v>
      </c>
      <c r="M49" s="99">
        <v>0.51569423407048376</v>
      </c>
      <c r="N49" s="99"/>
      <c r="O49" s="99">
        <v>0.51569423407048376</v>
      </c>
    </row>
    <row r="50" spans="2:15" x14ac:dyDescent="0.25">
      <c r="B50" s="101">
        <v>0.8902439024390244</v>
      </c>
      <c r="C50" s="99">
        <v>0.35725129291688157</v>
      </c>
      <c r="D50" s="99"/>
      <c r="E50" s="99">
        <v>0.35725129291688157</v>
      </c>
      <c r="L50" s="103" t="s">
        <v>6</v>
      </c>
      <c r="M50" s="99"/>
      <c r="N50" s="99">
        <v>8.0294658184388565E-2</v>
      </c>
      <c r="O50" s="99">
        <v>8.0294658184388565E-2</v>
      </c>
    </row>
    <row r="51" spans="2:15" x14ac:dyDescent="0.25">
      <c r="B51" s="101">
        <v>0.90666666666666662</v>
      </c>
      <c r="C51" s="99"/>
      <c r="D51" s="99">
        <v>0.5226520281147754</v>
      </c>
      <c r="E51" s="99">
        <v>0.5226520281147754</v>
      </c>
      <c r="L51" s="102" t="s">
        <v>109</v>
      </c>
      <c r="M51" s="99"/>
      <c r="N51" s="99">
        <v>9.8812077148338881E-2</v>
      </c>
      <c r="O51" s="99">
        <v>9.8812077148338881E-2</v>
      </c>
    </row>
    <row r="52" spans="2:15" x14ac:dyDescent="0.25">
      <c r="B52" s="101">
        <v>0.93902439024390238</v>
      </c>
      <c r="C52" s="99"/>
      <c r="D52" s="99">
        <v>0.18887748007303048</v>
      </c>
      <c r="E52" s="99">
        <v>0.18887748007303048</v>
      </c>
      <c r="L52" s="103" t="s">
        <v>86</v>
      </c>
      <c r="M52" s="99"/>
      <c r="N52" s="99">
        <v>9.8812077148338881E-2</v>
      </c>
      <c r="O52" s="99">
        <v>9.8812077148338881E-2</v>
      </c>
    </row>
    <row r="53" spans="2:15" x14ac:dyDescent="0.25">
      <c r="B53" s="101">
        <v>0.94444444444444442</v>
      </c>
      <c r="C53" s="99">
        <v>0.47061605340783025</v>
      </c>
      <c r="D53" s="99"/>
      <c r="E53" s="99">
        <v>0.47061605340783025</v>
      </c>
      <c r="L53" s="102" t="s">
        <v>111</v>
      </c>
      <c r="M53" s="99"/>
      <c r="N53" s="99">
        <v>0.5347779460769464</v>
      </c>
      <c r="O53" s="99">
        <v>0.5347779460769464</v>
      </c>
    </row>
    <row r="54" spans="2:15" x14ac:dyDescent="0.25">
      <c r="B54" s="101">
        <v>0.95121951219512191</v>
      </c>
      <c r="C54" s="99">
        <v>0.59165336116006884</v>
      </c>
      <c r="D54" s="99">
        <v>0.31306962409134548</v>
      </c>
      <c r="E54" s="99">
        <v>0.90472298525141426</v>
      </c>
      <c r="L54" s="103" t="s">
        <v>88</v>
      </c>
      <c r="M54" s="99"/>
      <c r="N54" s="99">
        <v>0.5347779460769464</v>
      </c>
      <c r="O54" s="99">
        <v>0.5347779460769464</v>
      </c>
    </row>
    <row r="55" spans="2:15" x14ac:dyDescent="0.25">
      <c r="B55" s="101">
        <v>0.96</v>
      </c>
      <c r="C55" s="99"/>
      <c r="D55" s="99">
        <v>0.39799811232118787</v>
      </c>
      <c r="E55" s="99">
        <v>0.39799811232118787</v>
      </c>
      <c r="L55" s="102" t="s">
        <v>112</v>
      </c>
      <c r="M55" s="99"/>
      <c r="N55" s="99">
        <v>0.98759446632333625</v>
      </c>
      <c r="O55" s="99">
        <v>0.98759446632333625</v>
      </c>
    </row>
    <row r="56" spans="2:15" x14ac:dyDescent="0.25">
      <c r="B56" s="101">
        <v>1</v>
      </c>
      <c r="C56" s="99">
        <v>1.1007677121884081</v>
      </c>
      <c r="D56" s="99">
        <v>0.62563315605060321</v>
      </c>
      <c r="E56" s="99">
        <v>1.7264008682390113</v>
      </c>
      <c r="L56" s="103" t="s">
        <v>90</v>
      </c>
      <c r="M56" s="99"/>
      <c r="N56" s="99">
        <v>0.65925396344542053</v>
      </c>
      <c r="O56" s="99">
        <v>0.65925396344542053</v>
      </c>
    </row>
    <row r="57" spans="2:15" x14ac:dyDescent="0.25">
      <c r="B57" s="101" t="s">
        <v>168</v>
      </c>
      <c r="C57" s="99">
        <v>7.524465834568983</v>
      </c>
      <c r="D57" s="99">
        <v>8.7285279649426748</v>
      </c>
      <c r="E57" s="99">
        <v>16.252993799511657</v>
      </c>
      <c r="L57" s="103" t="s">
        <v>86</v>
      </c>
      <c r="M57" s="99"/>
      <c r="N57" s="99">
        <v>0.32834050287791577</v>
      </c>
      <c r="O57" s="99">
        <v>0.32834050287791577</v>
      </c>
    </row>
    <row r="58" spans="2:15" x14ac:dyDescent="0.25">
      <c r="L58" s="102" t="s">
        <v>114</v>
      </c>
      <c r="M58" s="99"/>
      <c r="N58" s="99">
        <v>0.33060910835100477</v>
      </c>
      <c r="O58" s="99">
        <v>0.33060910835100477</v>
      </c>
    </row>
    <row r="59" spans="2:15" x14ac:dyDescent="0.25">
      <c r="L59" s="103" t="s">
        <v>6</v>
      </c>
      <c r="M59" s="99"/>
      <c r="N59" s="99">
        <v>0.33060910835100477</v>
      </c>
      <c r="O59" s="99">
        <v>0.33060910835100477</v>
      </c>
    </row>
    <row r="60" spans="2:15" x14ac:dyDescent="0.25">
      <c r="L60" s="102" t="s">
        <v>115</v>
      </c>
      <c r="M60" s="99"/>
      <c r="N60" s="99">
        <v>3.2255276178935678E-2</v>
      </c>
      <c r="O60" s="99">
        <v>3.2255276178935678E-2</v>
      </c>
    </row>
    <row r="61" spans="2:15" x14ac:dyDescent="0.25">
      <c r="L61" s="103" t="s">
        <v>88</v>
      </c>
      <c r="M61" s="99"/>
      <c r="N61" s="99">
        <v>3.2255276178935678E-2</v>
      </c>
      <c r="O61" s="99">
        <v>3.2255276178935678E-2</v>
      </c>
    </row>
    <row r="62" spans="2:15" x14ac:dyDescent="0.25">
      <c r="L62" s="102" t="s">
        <v>116</v>
      </c>
      <c r="M62" s="99"/>
      <c r="N62" s="99">
        <v>0.64499545592244778</v>
      </c>
      <c r="O62" s="99">
        <v>0.64499545592244778</v>
      </c>
    </row>
    <row r="63" spans="2:15" x14ac:dyDescent="0.25">
      <c r="L63" s="103" t="s">
        <v>90</v>
      </c>
      <c r="M63" s="99"/>
      <c r="N63" s="99">
        <v>0.16164556195092397</v>
      </c>
      <c r="O63" s="99">
        <v>0.16164556195092397</v>
      </c>
    </row>
    <row r="64" spans="2:15" x14ac:dyDescent="0.25">
      <c r="L64" s="103" t="s">
        <v>86</v>
      </c>
      <c r="M64" s="99"/>
      <c r="N64" s="99">
        <v>0.48334989397152378</v>
      </c>
      <c r="O64" s="99">
        <v>0.48334989397152378</v>
      </c>
    </row>
    <row r="65" spans="12:15" x14ac:dyDescent="0.25">
      <c r="L65" s="102" t="s">
        <v>117</v>
      </c>
      <c r="M65" s="99">
        <v>0.57398505503382813</v>
      </c>
      <c r="N65" s="99">
        <v>0.79296516207209944</v>
      </c>
      <c r="O65" s="99">
        <v>1.3669502171059276</v>
      </c>
    </row>
    <row r="66" spans="12:15" x14ac:dyDescent="0.25">
      <c r="L66" s="103" t="s">
        <v>90</v>
      </c>
      <c r="M66" s="99">
        <v>0.341227304857114</v>
      </c>
      <c r="N66" s="99"/>
      <c r="O66" s="99">
        <v>0.341227304857114</v>
      </c>
    </row>
    <row r="67" spans="12:15" x14ac:dyDescent="0.25">
      <c r="L67" s="103" t="s">
        <v>86</v>
      </c>
      <c r="M67" s="99"/>
      <c r="N67" s="99">
        <v>0.29296516207209938</v>
      </c>
      <c r="O67" s="99">
        <v>0.29296516207209938</v>
      </c>
    </row>
    <row r="68" spans="12:15" x14ac:dyDescent="0.25">
      <c r="L68" s="103" t="s">
        <v>88</v>
      </c>
      <c r="M68" s="99">
        <v>0.23275775017671413</v>
      </c>
      <c r="N68" s="99">
        <v>0.5</v>
      </c>
      <c r="O68" s="99">
        <v>0.73275775017671418</v>
      </c>
    </row>
    <row r="69" spans="12:15" x14ac:dyDescent="0.25">
      <c r="L69" s="98" t="s">
        <v>168</v>
      </c>
      <c r="M69" s="99">
        <v>7.0767720892658792</v>
      </c>
      <c r="N69" s="99">
        <v>11.554351610623041</v>
      </c>
      <c r="O69" s="99">
        <v>18.631123699888921</v>
      </c>
    </row>
  </sheetData>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76C9-22A4-4513-9452-5AB36757391F}">
  <dimension ref="A1:V57"/>
  <sheetViews>
    <sheetView showGridLines="0" zoomScaleNormal="100" workbookViewId="0">
      <selection activeCell="D9" sqref="D9"/>
    </sheetView>
  </sheetViews>
  <sheetFormatPr defaultColWidth="9.109375" defaultRowHeight="15.6" x14ac:dyDescent="0.3"/>
  <cols>
    <col min="1" max="14" width="13.88671875" style="8" customWidth="1"/>
    <col min="15" max="22" width="9.109375" style="8"/>
    <col min="23" max="16384" width="9.109375" style="9"/>
  </cols>
  <sheetData>
    <row r="1" spans="1:22" s="3" customFormat="1" ht="16.2" thickBot="1" x14ac:dyDescent="0.35">
      <c r="A1" s="2" t="s">
        <v>10</v>
      </c>
      <c r="B1" s="2" t="s">
        <v>1</v>
      </c>
      <c r="C1" s="2" t="s">
        <v>2</v>
      </c>
      <c r="D1" s="2" t="s">
        <v>5</v>
      </c>
      <c r="E1" s="2" t="s">
        <v>8</v>
      </c>
      <c r="F1" s="2" t="s">
        <v>9</v>
      </c>
      <c r="G1" s="2" t="s">
        <v>21</v>
      </c>
      <c r="H1" s="2" t="s">
        <v>23</v>
      </c>
      <c r="I1" s="2" t="s">
        <v>25</v>
      </c>
      <c r="J1" s="2" t="s">
        <v>27</v>
      </c>
      <c r="K1" s="2"/>
      <c r="L1" s="2" t="s">
        <v>41</v>
      </c>
      <c r="M1" s="2" t="s">
        <v>91</v>
      </c>
      <c r="N1" s="2" t="s">
        <v>123</v>
      </c>
      <c r="O1" s="2"/>
      <c r="P1" s="2"/>
      <c r="Q1" s="2"/>
      <c r="R1" s="2"/>
      <c r="S1" s="2"/>
      <c r="T1" s="2"/>
      <c r="U1" s="2"/>
      <c r="V1" s="2"/>
    </row>
    <row r="2" spans="1:22" s="6" customFormat="1" x14ac:dyDescent="0.3">
      <c r="A2" s="14" t="s">
        <v>51</v>
      </c>
      <c r="B2" s="14"/>
      <c r="C2" s="5"/>
      <c r="D2" s="5"/>
      <c r="E2" s="5"/>
      <c r="F2" s="5"/>
      <c r="G2" s="5"/>
      <c r="H2" s="5"/>
      <c r="I2" s="5"/>
      <c r="J2" s="5"/>
      <c r="K2" s="5"/>
      <c r="L2" s="5"/>
      <c r="M2" s="5"/>
      <c r="N2" s="5"/>
      <c r="O2" s="5"/>
      <c r="P2" s="5"/>
      <c r="Q2" s="5"/>
      <c r="R2" s="5"/>
      <c r="S2" s="5"/>
      <c r="T2" s="5"/>
      <c r="U2" s="5"/>
      <c r="V2" s="5"/>
    </row>
    <row r="3" spans="1:22" s="6" customFormat="1" ht="16.2" thickBot="1" x14ac:dyDescent="0.35">
      <c r="A3" s="14" t="s">
        <v>52</v>
      </c>
      <c r="B3" s="14"/>
      <c r="C3" s="5"/>
      <c r="D3" s="5"/>
      <c r="E3" s="5"/>
      <c r="F3" s="5"/>
      <c r="G3" s="5"/>
      <c r="H3" s="5"/>
      <c r="I3" s="5"/>
      <c r="J3" s="5"/>
      <c r="K3" s="5"/>
      <c r="L3" s="5"/>
      <c r="M3" s="5"/>
      <c r="N3" s="5"/>
      <c r="O3" s="5"/>
      <c r="P3" s="5"/>
      <c r="Q3" s="5"/>
      <c r="R3" s="5"/>
      <c r="S3" s="5"/>
      <c r="T3" s="5"/>
      <c r="U3" s="5"/>
      <c r="V3" s="5"/>
    </row>
    <row r="4" spans="1:22" s="6" customFormat="1" ht="16.2" thickBot="1" x14ac:dyDescent="0.35">
      <c r="A4" s="4" t="s">
        <v>0</v>
      </c>
      <c r="B4" s="4" t="s">
        <v>84</v>
      </c>
      <c r="C4" s="4" t="s">
        <v>20</v>
      </c>
      <c r="D4" s="4" t="s">
        <v>19</v>
      </c>
      <c r="E4" s="4"/>
      <c r="F4" s="4" t="s">
        <v>18</v>
      </c>
      <c r="G4" s="4" t="s">
        <v>17</v>
      </c>
      <c r="H4" s="4" t="s">
        <v>122</v>
      </c>
      <c r="I4" s="4" t="s">
        <v>22</v>
      </c>
      <c r="J4" s="4" t="s">
        <v>22</v>
      </c>
      <c r="K4" s="4"/>
      <c r="L4" s="4" t="s">
        <v>26</v>
      </c>
      <c r="M4" s="4" t="s">
        <v>28</v>
      </c>
      <c r="N4" s="4" t="s">
        <v>42</v>
      </c>
      <c r="O4" s="5"/>
      <c r="P4" s="5"/>
      <c r="Q4" s="5"/>
      <c r="R4" s="5"/>
      <c r="S4" s="5"/>
      <c r="T4" s="5"/>
      <c r="U4" s="5"/>
      <c r="V4" s="5"/>
    </row>
    <row r="5" spans="1:22" ht="16.2" thickBot="1" x14ac:dyDescent="0.35">
      <c r="A5" s="7">
        <v>1</v>
      </c>
      <c r="B5" s="7" t="s">
        <v>87</v>
      </c>
      <c r="C5" s="7">
        <v>0.44111289611918048</v>
      </c>
      <c r="D5" s="7">
        <v>33</v>
      </c>
      <c r="E5" s="7">
        <v>0</v>
      </c>
      <c r="F5" s="7">
        <v>57</v>
      </c>
      <c r="G5" s="7">
        <v>28179</v>
      </c>
      <c r="H5" s="31">
        <v>42736</v>
      </c>
      <c r="I5" s="7">
        <v>1</v>
      </c>
      <c r="J5" s="7" t="s">
        <v>24</v>
      </c>
      <c r="K5" s="7"/>
      <c r="L5" s="7" t="s">
        <v>29</v>
      </c>
      <c r="M5" s="7" t="s">
        <v>37</v>
      </c>
      <c r="N5" s="7" t="s">
        <v>43</v>
      </c>
    </row>
    <row r="6" spans="1:22" ht="16.2" thickBot="1" x14ac:dyDescent="0.35">
      <c r="A6" s="7">
        <v>2</v>
      </c>
      <c r="B6" s="7" t="s">
        <v>88</v>
      </c>
      <c r="C6" s="7">
        <v>0.75596014081438434</v>
      </c>
      <c r="D6" s="7">
        <v>85</v>
      </c>
      <c r="E6" s="7">
        <v>0</v>
      </c>
      <c r="F6" s="7">
        <v>74</v>
      </c>
      <c r="G6" s="7">
        <v>19247</v>
      </c>
      <c r="H6" s="31">
        <v>42737</v>
      </c>
      <c r="I6" s="7">
        <v>1</v>
      </c>
      <c r="J6" s="7" t="s">
        <v>24</v>
      </c>
      <c r="K6" s="7"/>
      <c r="L6" s="7" t="s">
        <v>29</v>
      </c>
      <c r="M6" s="7" t="s">
        <v>38</v>
      </c>
      <c r="N6" s="7" t="s">
        <v>44</v>
      </c>
    </row>
    <row r="7" spans="1:22" ht="16.2" thickBot="1" x14ac:dyDescent="0.35">
      <c r="A7" s="7">
        <v>3</v>
      </c>
      <c r="B7" s="7" t="s">
        <v>86</v>
      </c>
      <c r="C7" s="7">
        <v>0.62893289833182242</v>
      </c>
      <c r="D7" s="7">
        <v>71</v>
      </c>
      <c r="E7" s="7">
        <v>0</v>
      </c>
      <c r="F7" s="7">
        <v>50</v>
      </c>
      <c r="G7" s="7">
        <v>21873</v>
      </c>
      <c r="H7" s="31">
        <v>42738</v>
      </c>
      <c r="I7" s="7">
        <v>1</v>
      </c>
      <c r="J7" s="7" t="s">
        <v>24</v>
      </c>
      <c r="K7" s="7"/>
      <c r="L7" s="7" t="s">
        <v>30</v>
      </c>
      <c r="M7" s="7" t="s">
        <v>39</v>
      </c>
      <c r="N7" s="7" t="s">
        <v>45</v>
      </c>
    </row>
    <row r="8" spans="1:22" ht="16.2" thickBot="1" x14ac:dyDescent="0.35">
      <c r="A8" s="7">
        <v>4</v>
      </c>
      <c r="B8" s="7" t="s">
        <v>86</v>
      </c>
      <c r="C8" s="7">
        <v>0.19648938385506198</v>
      </c>
      <c r="D8" s="7">
        <v>63</v>
      </c>
      <c r="E8" s="7">
        <v>1</v>
      </c>
      <c r="F8" s="7">
        <v>98</v>
      </c>
      <c r="G8" s="7">
        <v>43181</v>
      </c>
      <c r="H8" s="31">
        <v>42739</v>
      </c>
      <c r="I8" s="7">
        <v>1</v>
      </c>
      <c r="J8" s="7" t="s">
        <v>24</v>
      </c>
      <c r="K8" s="7"/>
      <c r="L8" s="7" t="s">
        <v>30</v>
      </c>
      <c r="M8" s="7" t="s">
        <v>38</v>
      </c>
      <c r="N8" s="7" t="s">
        <v>46</v>
      </c>
    </row>
    <row r="9" spans="1:22" ht="16.2" thickBot="1" x14ac:dyDescent="0.35">
      <c r="A9" s="7">
        <v>5</v>
      </c>
      <c r="B9" s="7" t="s">
        <v>86</v>
      </c>
      <c r="C9" s="7">
        <v>0.4453572844350413</v>
      </c>
      <c r="D9" s="7">
        <v>76</v>
      </c>
      <c r="E9" s="7">
        <v>1</v>
      </c>
      <c r="F9" s="7">
        <v>61</v>
      </c>
      <c r="G9" s="7">
        <v>48735</v>
      </c>
      <c r="H9" s="31">
        <v>42740</v>
      </c>
      <c r="I9" s="7">
        <v>1</v>
      </c>
      <c r="J9" s="7" t="s">
        <v>24</v>
      </c>
      <c r="K9" s="7"/>
      <c r="L9" s="7" t="s">
        <v>31</v>
      </c>
      <c r="M9" s="7" t="s">
        <v>40</v>
      </c>
      <c r="N9" s="7" t="s">
        <v>43</v>
      </c>
    </row>
    <row r="10" spans="1:22" ht="16.2" thickBot="1" x14ac:dyDescent="0.35">
      <c r="A10" s="7">
        <v>6</v>
      </c>
      <c r="B10" s="7" t="s">
        <v>88</v>
      </c>
      <c r="C10" s="7">
        <v>0.37231088330728745</v>
      </c>
      <c r="D10" s="7">
        <v>76</v>
      </c>
      <c r="E10" s="7">
        <v>0</v>
      </c>
      <c r="F10" s="7">
        <v>74</v>
      </c>
      <c r="G10" s="7">
        <v>7903</v>
      </c>
      <c r="H10" s="31">
        <v>42741</v>
      </c>
      <c r="I10" s="7">
        <v>1</v>
      </c>
      <c r="J10" s="7" t="s">
        <v>24</v>
      </c>
      <c r="K10" s="7"/>
      <c r="L10" s="7" t="s">
        <v>31</v>
      </c>
      <c r="M10" s="7" t="s">
        <v>38</v>
      </c>
      <c r="N10" s="7" t="s">
        <v>44</v>
      </c>
    </row>
    <row r="11" spans="1:22" ht="16.2" thickBot="1" x14ac:dyDescent="0.35">
      <c r="A11" s="7">
        <v>7</v>
      </c>
      <c r="B11" s="7" t="s">
        <v>89</v>
      </c>
      <c r="C11" s="7">
        <v>0.22357150032890394</v>
      </c>
      <c r="D11" s="7">
        <v>42</v>
      </c>
      <c r="E11" s="7" t="s">
        <v>6</v>
      </c>
      <c r="F11" s="7">
        <v>63</v>
      </c>
      <c r="G11" s="7">
        <v>26879</v>
      </c>
      <c r="H11" s="31">
        <v>42742</v>
      </c>
      <c r="I11" s="7">
        <v>1</v>
      </c>
      <c r="J11" s="7" t="s">
        <v>24</v>
      </c>
      <c r="K11" s="7"/>
      <c r="L11" s="7" t="s">
        <v>31</v>
      </c>
      <c r="M11" s="7" t="s">
        <v>39</v>
      </c>
      <c r="N11" s="7" t="s">
        <v>45</v>
      </c>
    </row>
    <row r="12" spans="1:22" ht="16.2" thickBot="1" x14ac:dyDescent="0.35">
      <c r="A12" s="7">
        <v>8</v>
      </c>
      <c r="B12" s="7" t="s">
        <v>89</v>
      </c>
      <c r="C12" s="7">
        <v>8.2898278008885051E-2</v>
      </c>
      <c r="D12" s="7">
        <v>61</v>
      </c>
      <c r="E12" s="7">
        <v>0</v>
      </c>
      <c r="F12" s="7">
        <v>68</v>
      </c>
      <c r="G12" s="7">
        <v>41679</v>
      </c>
      <c r="H12" s="31">
        <v>42743</v>
      </c>
      <c r="I12" s="7">
        <v>1</v>
      </c>
      <c r="J12" s="7" t="s">
        <v>24</v>
      </c>
      <c r="K12" s="7"/>
      <c r="L12" s="7" t="s">
        <v>31</v>
      </c>
      <c r="M12" s="7" t="s">
        <v>40</v>
      </c>
      <c r="N12" s="7" t="s">
        <v>46</v>
      </c>
    </row>
    <row r="13" spans="1:22" ht="16.2" thickBot="1" x14ac:dyDescent="0.35">
      <c r="A13" s="7">
        <v>9</v>
      </c>
      <c r="B13" s="7" t="s">
        <v>86</v>
      </c>
      <c r="C13" s="7">
        <v>0.46340608556649743</v>
      </c>
      <c r="D13" s="7" t="s">
        <v>4</v>
      </c>
      <c r="E13" s="7" t="s">
        <v>6</v>
      </c>
      <c r="F13" s="7">
        <v>93</v>
      </c>
      <c r="G13" s="7">
        <v>43268</v>
      </c>
      <c r="H13" s="31">
        <v>42744</v>
      </c>
      <c r="I13" s="7">
        <v>1</v>
      </c>
      <c r="J13" s="10"/>
      <c r="K13" s="7" t="s">
        <v>24</v>
      </c>
      <c r="L13" s="7" t="s">
        <v>31</v>
      </c>
      <c r="M13" s="7" t="s">
        <v>38</v>
      </c>
      <c r="N13" s="7" t="s">
        <v>43</v>
      </c>
    </row>
    <row r="14" spans="1:22" ht="16.2" thickBot="1" x14ac:dyDescent="0.35">
      <c r="A14" s="7">
        <v>10</v>
      </c>
      <c r="B14" s="7" t="s">
        <v>87</v>
      </c>
      <c r="C14" s="7">
        <v>0.44099355974784671</v>
      </c>
      <c r="D14" s="7">
        <v>42</v>
      </c>
      <c r="E14" s="7" t="s">
        <v>6</v>
      </c>
      <c r="F14" s="7">
        <v>90</v>
      </c>
      <c r="G14" s="7">
        <v>16914</v>
      </c>
      <c r="H14" s="31">
        <v>42745</v>
      </c>
      <c r="I14" s="7">
        <v>1</v>
      </c>
      <c r="J14" s="10"/>
      <c r="K14" s="7" t="s">
        <v>24</v>
      </c>
      <c r="L14" s="7" t="s">
        <v>31</v>
      </c>
      <c r="M14" s="7" t="s">
        <v>39</v>
      </c>
      <c r="N14" s="7" t="s">
        <v>44</v>
      </c>
    </row>
    <row r="15" spans="1:22" ht="16.2" thickBot="1" x14ac:dyDescent="0.35">
      <c r="A15" s="7">
        <v>11</v>
      </c>
      <c r="B15" s="7" t="s">
        <v>88</v>
      </c>
      <c r="C15" s="7">
        <v>0.91687882779337981</v>
      </c>
      <c r="D15" s="7">
        <v>90</v>
      </c>
      <c r="E15" s="7" t="s">
        <v>6</v>
      </c>
      <c r="F15" s="7">
        <v>92</v>
      </c>
      <c r="G15" s="7">
        <v>38325</v>
      </c>
      <c r="H15" s="31">
        <v>42746</v>
      </c>
      <c r="I15" s="7">
        <v>1</v>
      </c>
      <c r="J15" s="7" t="s">
        <v>24</v>
      </c>
      <c r="K15" s="7"/>
      <c r="L15" s="7" t="s">
        <v>31</v>
      </c>
      <c r="M15" s="7" t="s">
        <v>40</v>
      </c>
      <c r="N15" s="7" t="s">
        <v>45</v>
      </c>
    </row>
    <row r="16" spans="1:22" ht="16.2" thickBot="1" x14ac:dyDescent="0.35">
      <c r="A16" s="7">
        <v>12</v>
      </c>
      <c r="B16" s="7" t="s">
        <v>88</v>
      </c>
      <c r="C16" s="7">
        <v>0.69678607528101333</v>
      </c>
      <c r="D16" s="7" t="s">
        <v>3</v>
      </c>
      <c r="E16" s="7">
        <v>1</v>
      </c>
      <c r="F16" s="7">
        <v>73</v>
      </c>
      <c r="G16" s="7">
        <v>42453</v>
      </c>
      <c r="H16" s="31">
        <v>42747</v>
      </c>
      <c r="I16" s="7">
        <v>1</v>
      </c>
      <c r="J16" s="7" t="s">
        <v>24</v>
      </c>
      <c r="K16" s="7"/>
      <c r="L16" s="7" t="s">
        <v>31</v>
      </c>
      <c r="M16" s="7" t="s">
        <v>38</v>
      </c>
      <c r="N16" s="7" t="s">
        <v>46</v>
      </c>
    </row>
    <row r="17" spans="1:14" ht="16.2" thickBot="1" x14ac:dyDescent="0.35">
      <c r="A17" s="7">
        <v>13</v>
      </c>
      <c r="B17" s="7" t="s">
        <v>89</v>
      </c>
      <c r="C17" s="7">
        <v>1.5225849074060438E-2</v>
      </c>
      <c r="D17" s="7">
        <v>68</v>
      </c>
      <c r="E17" s="7">
        <v>0</v>
      </c>
      <c r="F17" s="7">
        <v>64</v>
      </c>
      <c r="G17" s="7">
        <v>1032</v>
      </c>
      <c r="H17" s="31">
        <v>42748</v>
      </c>
      <c r="I17" s="7">
        <v>1</v>
      </c>
      <c r="J17" s="7" t="s">
        <v>24</v>
      </c>
      <c r="K17" s="7"/>
      <c r="L17" s="7" t="s">
        <v>31</v>
      </c>
      <c r="M17" s="7" t="s">
        <v>39</v>
      </c>
      <c r="N17" s="7" t="s">
        <v>43</v>
      </c>
    </row>
    <row r="18" spans="1:14" ht="16.2" thickBot="1" x14ac:dyDescent="0.35">
      <c r="A18" s="7"/>
      <c r="B18" s="7"/>
      <c r="C18" s="7"/>
      <c r="D18" s="7"/>
      <c r="E18" s="7"/>
      <c r="F18" s="7"/>
      <c r="G18" s="7"/>
      <c r="H18" s="7"/>
      <c r="I18" s="7"/>
      <c r="J18" s="7"/>
      <c r="K18" s="7"/>
      <c r="L18" s="7"/>
      <c r="M18" s="7"/>
      <c r="N18" s="7"/>
    </row>
    <row r="19" spans="1:14" ht="16.2" thickBot="1" x14ac:dyDescent="0.35">
      <c r="A19" s="7">
        <v>14</v>
      </c>
      <c r="B19" s="7" t="s">
        <v>87</v>
      </c>
      <c r="C19" s="7">
        <v>0.23492978097106965</v>
      </c>
      <c r="D19" s="7">
        <v>22</v>
      </c>
      <c r="E19" s="7">
        <v>1</v>
      </c>
      <c r="F19" s="7">
        <v>56</v>
      </c>
      <c r="G19" s="7">
        <v>49477</v>
      </c>
      <c r="H19" s="31">
        <v>42749</v>
      </c>
      <c r="I19" s="7">
        <v>1</v>
      </c>
      <c r="J19" s="7" t="s">
        <v>24</v>
      </c>
      <c r="K19" s="7"/>
      <c r="L19" s="7" t="s">
        <v>31</v>
      </c>
      <c r="M19" s="7" t="s">
        <v>38</v>
      </c>
      <c r="N19" s="7" t="s">
        <v>45</v>
      </c>
    </row>
    <row r="20" spans="1:14" ht="16.2" thickBot="1" x14ac:dyDescent="0.35">
      <c r="A20" s="7">
        <v>15</v>
      </c>
      <c r="B20" s="7" t="s">
        <v>88</v>
      </c>
      <c r="C20" s="7">
        <v>0.64224090602235961</v>
      </c>
      <c r="D20" s="7">
        <v>34</v>
      </c>
      <c r="E20" s="7">
        <v>0</v>
      </c>
      <c r="F20" s="7">
        <v>59</v>
      </c>
      <c r="G20" s="7">
        <v>46373</v>
      </c>
      <c r="H20" s="31">
        <v>42750</v>
      </c>
      <c r="I20" s="7">
        <v>1</v>
      </c>
      <c r="J20" s="7" t="s">
        <v>24</v>
      </c>
      <c r="K20" s="7"/>
      <c r="L20" s="7" t="s">
        <v>31</v>
      </c>
      <c r="M20" s="7" t="s">
        <v>39</v>
      </c>
      <c r="N20" s="7" t="s">
        <v>46</v>
      </c>
    </row>
    <row r="21" spans="1:14" ht="16.2" thickBot="1" x14ac:dyDescent="0.35">
      <c r="A21" s="7">
        <v>16</v>
      </c>
      <c r="B21" s="7" t="s">
        <v>86</v>
      </c>
      <c r="C21" s="7">
        <v>0.43440888240767495</v>
      </c>
      <c r="D21" s="7">
        <v>56</v>
      </c>
      <c r="E21" s="7">
        <v>1</v>
      </c>
      <c r="F21" s="7">
        <v>75</v>
      </c>
      <c r="G21" s="7">
        <v>28730</v>
      </c>
      <c r="H21" s="31">
        <v>42751</v>
      </c>
      <c r="I21" s="7">
        <v>1</v>
      </c>
      <c r="J21" s="7" t="s">
        <v>24</v>
      </c>
      <c r="K21" s="7"/>
      <c r="L21" s="7" t="s">
        <v>31</v>
      </c>
      <c r="M21" s="7" t="s">
        <v>39</v>
      </c>
      <c r="N21" s="7" t="s">
        <v>45</v>
      </c>
    </row>
    <row r="22" spans="1:14" ht="16.2" thickBot="1" x14ac:dyDescent="0.35">
      <c r="A22" s="7">
        <v>17</v>
      </c>
      <c r="B22" s="7" t="s">
        <v>86</v>
      </c>
      <c r="C22" s="7">
        <v>0.64862313634171387</v>
      </c>
      <c r="D22" s="7">
        <v>66</v>
      </c>
      <c r="E22" s="7" t="s">
        <v>7</v>
      </c>
      <c r="F22" s="7">
        <v>80</v>
      </c>
      <c r="G22" s="7">
        <v>44297</v>
      </c>
      <c r="H22" s="31">
        <v>42752</v>
      </c>
      <c r="I22" s="7">
        <v>1</v>
      </c>
      <c r="J22" s="7" t="s">
        <v>24</v>
      </c>
      <c r="K22" s="7"/>
      <c r="L22" s="7" t="s">
        <v>31</v>
      </c>
      <c r="M22" s="7" t="s">
        <v>40</v>
      </c>
      <c r="N22" s="7" t="s">
        <v>46</v>
      </c>
    </row>
    <row r="23" spans="1:14" ht="16.2" thickBot="1" x14ac:dyDescent="0.35">
      <c r="A23" s="7">
        <v>18</v>
      </c>
      <c r="B23" s="7" t="s">
        <v>86</v>
      </c>
      <c r="C23" s="7">
        <v>0.29124382053407916</v>
      </c>
      <c r="D23" s="7">
        <v>82</v>
      </c>
      <c r="E23" s="7">
        <v>1</v>
      </c>
      <c r="F23" s="7">
        <v>99</v>
      </c>
      <c r="G23" s="7">
        <v>33573</v>
      </c>
      <c r="H23" s="31">
        <v>42753</v>
      </c>
      <c r="I23" s="7">
        <v>1</v>
      </c>
      <c r="J23" s="7" t="s">
        <v>24</v>
      </c>
      <c r="K23" s="7"/>
      <c r="L23" s="7" t="s">
        <v>31</v>
      </c>
      <c r="M23" s="7" t="s">
        <v>39</v>
      </c>
      <c r="N23" s="7" t="s">
        <v>43</v>
      </c>
    </row>
    <row r="24" spans="1:14" ht="16.2" thickBot="1" x14ac:dyDescent="0.35">
      <c r="A24" s="7">
        <v>19</v>
      </c>
      <c r="B24" s="7" t="s">
        <v>88</v>
      </c>
      <c r="C24" s="7">
        <v>0.41535104557015001</v>
      </c>
      <c r="D24" s="7">
        <v>57</v>
      </c>
      <c r="E24" s="7">
        <v>1</v>
      </c>
      <c r="F24" s="7">
        <v>71</v>
      </c>
      <c r="G24" s="7">
        <v>5921</v>
      </c>
      <c r="H24" s="31">
        <v>42754</v>
      </c>
      <c r="I24" s="7">
        <v>1</v>
      </c>
      <c r="J24" s="7" t="s">
        <v>24</v>
      </c>
      <c r="K24" s="7"/>
      <c r="L24" s="7" t="s">
        <v>31</v>
      </c>
      <c r="M24" s="7" t="s">
        <v>38</v>
      </c>
      <c r="N24" s="7" t="s">
        <v>44</v>
      </c>
    </row>
    <row r="25" spans="1:14" ht="16.2" thickBot="1" x14ac:dyDescent="0.35">
      <c r="A25" s="7">
        <v>20</v>
      </c>
      <c r="B25" s="7" t="s">
        <v>89</v>
      </c>
      <c r="C25" s="7">
        <v>3.962481990437583E-2</v>
      </c>
      <c r="D25" s="7">
        <v>66</v>
      </c>
      <c r="E25" s="7">
        <v>1</v>
      </c>
      <c r="F25" s="7">
        <v>82</v>
      </c>
      <c r="G25" s="7">
        <v>46968</v>
      </c>
      <c r="H25" s="31">
        <v>42755</v>
      </c>
      <c r="I25" s="7">
        <v>1</v>
      </c>
      <c r="J25" s="7" t="s">
        <v>24</v>
      </c>
      <c r="K25" s="7"/>
      <c r="L25" s="7" t="s">
        <v>31</v>
      </c>
      <c r="M25" s="7" t="s">
        <v>147</v>
      </c>
      <c r="N25" s="7" t="s">
        <v>45</v>
      </c>
    </row>
    <row r="26" spans="1:14" ht="16.2" thickBot="1" x14ac:dyDescent="0.35">
      <c r="A26" s="7">
        <v>21</v>
      </c>
      <c r="B26" s="7" t="s">
        <v>89</v>
      </c>
      <c r="C26" s="7"/>
      <c r="D26" s="7" t="s">
        <v>12</v>
      </c>
      <c r="E26" s="7" t="s">
        <v>119</v>
      </c>
      <c r="F26" s="7" t="s">
        <v>120</v>
      </c>
      <c r="G26" s="7"/>
      <c r="H26" s="31">
        <v>42756</v>
      </c>
      <c r="I26" s="7"/>
      <c r="J26" s="7" t="s">
        <v>24</v>
      </c>
      <c r="K26" s="7"/>
      <c r="L26" s="7" t="s">
        <v>3</v>
      </c>
      <c r="M26" s="7" t="s">
        <v>4</v>
      </c>
      <c r="N26" s="7" t="s">
        <v>46</v>
      </c>
    </row>
    <row r="27" spans="1:14" ht="16.2" thickBot="1" x14ac:dyDescent="0.35">
      <c r="A27" s="7">
        <v>22</v>
      </c>
      <c r="B27" s="7" t="s">
        <v>86</v>
      </c>
      <c r="C27" s="7">
        <v>0.51681542349680565</v>
      </c>
      <c r="D27" s="7">
        <v>42</v>
      </c>
      <c r="E27" s="7">
        <v>1</v>
      </c>
      <c r="F27" s="7">
        <v>88</v>
      </c>
      <c r="G27" s="7">
        <v>15239</v>
      </c>
      <c r="H27" s="31">
        <v>42757</v>
      </c>
      <c r="I27" s="7">
        <v>1</v>
      </c>
      <c r="J27" s="7" t="s">
        <v>24</v>
      </c>
      <c r="K27" s="7"/>
      <c r="L27" s="7" t="s">
        <v>32</v>
      </c>
      <c r="M27" s="7" t="s">
        <v>39</v>
      </c>
      <c r="N27" s="7" t="s">
        <v>43</v>
      </c>
    </row>
    <row r="28" spans="1:14" ht="16.2" thickBot="1" x14ac:dyDescent="0.35">
      <c r="A28" s="7">
        <v>23</v>
      </c>
      <c r="B28" s="7" t="s">
        <v>87</v>
      </c>
      <c r="C28" s="7">
        <v>0.95038483064298218</v>
      </c>
      <c r="D28" s="7">
        <v>78</v>
      </c>
      <c r="E28" s="7">
        <v>0</v>
      </c>
      <c r="F28" s="7">
        <v>61</v>
      </c>
      <c r="G28" s="7">
        <v>7106</v>
      </c>
      <c r="H28" s="31">
        <v>42758</v>
      </c>
      <c r="I28" s="7">
        <v>1</v>
      </c>
      <c r="J28" s="7" t="s">
        <v>24</v>
      </c>
      <c r="K28" s="7"/>
      <c r="L28" s="7" t="s">
        <v>32</v>
      </c>
      <c r="M28" s="7" t="s">
        <v>40</v>
      </c>
      <c r="N28" s="7" t="s">
        <v>44</v>
      </c>
    </row>
    <row r="29" spans="1:14" ht="16.2" thickBot="1" x14ac:dyDescent="0.35">
      <c r="A29" s="7">
        <v>24</v>
      </c>
      <c r="B29" s="7" t="s">
        <v>88</v>
      </c>
      <c r="C29" s="7">
        <v>0.9769828303176098</v>
      </c>
      <c r="D29" s="7">
        <v>40</v>
      </c>
      <c r="E29" s="7">
        <v>0</v>
      </c>
      <c r="F29" s="7">
        <v>96</v>
      </c>
      <c r="G29" s="7">
        <v>13520</v>
      </c>
      <c r="H29" s="31">
        <v>42759</v>
      </c>
      <c r="I29" s="7">
        <v>1</v>
      </c>
      <c r="J29" s="7" t="s">
        <v>24</v>
      </c>
      <c r="K29" s="7"/>
      <c r="L29" s="7" t="s">
        <v>32</v>
      </c>
      <c r="M29" s="7" t="s">
        <v>38</v>
      </c>
      <c r="N29" s="7" t="s">
        <v>45</v>
      </c>
    </row>
    <row r="30" spans="1:14" ht="16.2" thickBot="1" x14ac:dyDescent="0.35">
      <c r="A30" s="7">
        <v>25</v>
      </c>
      <c r="B30" s="7" t="s">
        <v>88</v>
      </c>
      <c r="C30" s="7">
        <v>5738600197421</v>
      </c>
      <c r="D30" s="7">
        <v>73</v>
      </c>
      <c r="E30" s="7">
        <v>0</v>
      </c>
      <c r="F30" s="7">
        <v>65</v>
      </c>
      <c r="G30" s="7">
        <v>39284</v>
      </c>
      <c r="H30" s="31">
        <v>42760</v>
      </c>
      <c r="I30" s="7">
        <v>1</v>
      </c>
      <c r="J30" s="7" t="s">
        <v>24</v>
      </c>
      <c r="K30" s="7"/>
      <c r="L30" s="7" t="s">
        <v>32</v>
      </c>
      <c r="M30" s="7" t="s">
        <v>39</v>
      </c>
      <c r="N30" s="7" t="s">
        <v>46</v>
      </c>
    </row>
    <row r="31" spans="1:14" ht="16.2" thickBot="1" x14ac:dyDescent="0.35">
      <c r="A31" s="7">
        <v>26</v>
      </c>
      <c r="B31" s="7" t="s">
        <v>89</v>
      </c>
      <c r="C31" s="7">
        <v>0.45655670963880779</v>
      </c>
      <c r="D31" s="7">
        <v>60</v>
      </c>
      <c r="E31" s="7" t="s">
        <v>7</v>
      </c>
      <c r="F31" s="7">
        <v>93</v>
      </c>
      <c r="G31" s="7">
        <v>10428</v>
      </c>
      <c r="H31" s="31">
        <v>42761</v>
      </c>
      <c r="I31" s="7">
        <v>1</v>
      </c>
      <c r="J31" s="7" t="s">
        <v>24</v>
      </c>
      <c r="K31" s="7"/>
      <c r="L31" s="7" t="s">
        <v>32</v>
      </c>
      <c r="M31" s="7" t="s">
        <v>40</v>
      </c>
      <c r="N31" s="7" t="s">
        <v>43</v>
      </c>
    </row>
    <row r="32" spans="1:14" ht="18.75" customHeight="1" thickBot="1" x14ac:dyDescent="0.35">
      <c r="A32" s="7">
        <v>27</v>
      </c>
      <c r="B32" s="7" t="s">
        <v>87</v>
      </c>
      <c r="C32" s="7">
        <v>0.67441454257243827</v>
      </c>
      <c r="D32" s="7">
        <v>72</v>
      </c>
      <c r="E32" s="7" t="s">
        <v>7</v>
      </c>
      <c r="F32" s="7">
        <v>73</v>
      </c>
      <c r="G32" s="7">
        <v>47711</v>
      </c>
      <c r="H32" s="31">
        <v>42762</v>
      </c>
      <c r="I32" s="7">
        <v>1</v>
      </c>
      <c r="J32" s="7" t="s">
        <v>24</v>
      </c>
      <c r="K32" s="7"/>
      <c r="L32" s="7" t="s">
        <v>32</v>
      </c>
      <c r="M32" s="7" t="s">
        <v>38</v>
      </c>
      <c r="N32" s="7" t="s">
        <v>44</v>
      </c>
    </row>
    <row r="33" spans="1:14" ht="16.2" thickBot="1" x14ac:dyDescent="0.35">
      <c r="A33" s="7">
        <v>28</v>
      </c>
      <c r="B33" s="7" t="s">
        <v>87</v>
      </c>
      <c r="C33" s="7">
        <v>978950983977843</v>
      </c>
      <c r="D33" s="7" t="s">
        <v>3</v>
      </c>
      <c r="E33" s="7" t="s">
        <v>7</v>
      </c>
      <c r="F33" s="7">
        <v>82</v>
      </c>
      <c r="G33" s="7">
        <v>19741</v>
      </c>
      <c r="H33" s="34">
        <v>42763</v>
      </c>
      <c r="I33" s="7">
        <v>1</v>
      </c>
      <c r="J33" s="7" t="s">
        <v>24</v>
      </c>
      <c r="K33" s="7"/>
      <c r="L33" s="7" t="s">
        <v>32</v>
      </c>
      <c r="M33" s="7" t="s">
        <v>39</v>
      </c>
      <c r="N33" s="7" t="s">
        <v>45</v>
      </c>
    </row>
    <row r="34" spans="1:14" ht="16.2" thickBot="1" x14ac:dyDescent="0.35">
      <c r="A34" s="7">
        <v>29</v>
      </c>
      <c r="B34" s="7" t="s">
        <v>90</v>
      </c>
      <c r="C34" s="7">
        <v>5.0956446276488099E-2</v>
      </c>
      <c r="D34" s="7">
        <v>61</v>
      </c>
      <c r="E34" s="7">
        <v>0</v>
      </c>
      <c r="F34" s="7">
        <v>58</v>
      </c>
      <c r="G34" s="7">
        <v>18755</v>
      </c>
      <c r="H34" s="31">
        <v>42764</v>
      </c>
      <c r="I34" s="7">
        <v>1</v>
      </c>
      <c r="J34" s="7" t="s">
        <v>24</v>
      </c>
      <c r="K34" s="7"/>
      <c r="L34" s="7" t="s">
        <v>32</v>
      </c>
      <c r="M34" s="7" t="s">
        <v>39</v>
      </c>
      <c r="N34" s="7" t="s">
        <v>46</v>
      </c>
    </row>
    <row r="35" spans="1:14" ht="16.2" thickBot="1" x14ac:dyDescent="0.35">
      <c r="A35" s="7"/>
      <c r="B35" s="7"/>
      <c r="C35" s="7"/>
      <c r="D35" s="7"/>
      <c r="E35" s="7"/>
      <c r="F35" s="7"/>
      <c r="G35" s="7"/>
      <c r="H35" s="7"/>
      <c r="I35" s="7"/>
      <c r="J35" s="7"/>
      <c r="K35" s="7"/>
      <c r="L35" s="7"/>
      <c r="M35" s="7"/>
      <c r="N35" s="7"/>
    </row>
    <row r="36" spans="1:14" ht="16.2" thickBot="1" x14ac:dyDescent="0.35">
      <c r="A36" s="7">
        <v>30</v>
      </c>
      <c r="B36" s="7" t="s">
        <v>90</v>
      </c>
      <c r="C36" s="7">
        <v>0.71706711880423812</v>
      </c>
      <c r="D36" s="7">
        <v>70</v>
      </c>
      <c r="E36" s="7">
        <v>1</v>
      </c>
      <c r="F36" s="7">
        <v>54</v>
      </c>
      <c r="G36" s="7">
        <v>36293</v>
      </c>
      <c r="H36" s="31">
        <v>42765</v>
      </c>
      <c r="I36" s="7">
        <v>1</v>
      </c>
      <c r="J36" s="7" t="s">
        <v>24</v>
      </c>
      <c r="K36" s="7"/>
      <c r="L36" s="7" t="s">
        <v>32</v>
      </c>
      <c r="M36" s="7" t="s">
        <v>40</v>
      </c>
      <c r="N36" s="7" t="s">
        <v>44</v>
      </c>
    </row>
    <row r="37" spans="1:14" ht="16.2" thickBot="1" x14ac:dyDescent="0.35">
      <c r="A37" s="7">
        <v>31</v>
      </c>
      <c r="B37" s="7" t="s">
        <v>90</v>
      </c>
      <c r="C37" s="7">
        <v>0.68982153773178745</v>
      </c>
      <c r="D37" s="7">
        <v>41</v>
      </c>
      <c r="E37" s="7">
        <v>0</v>
      </c>
      <c r="F37" s="7">
        <v>67</v>
      </c>
      <c r="G37" s="7">
        <v>42306</v>
      </c>
      <c r="H37" s="31">
        <v>42766</v>
      </c>
      <c r="I37" s="7">
        <v>1</v>
      </c>
      <c r="J37" s="7" t="s">
        <v>24</v>
      </c>
      <c r="K37" s="7"/>
      <c r="L37" s="7" t="s">
        <v>32</v>
      </c>
      <c r="M37" s="7" t="s">
        <v>38</v>
      </c>
      <c r="N37" s="7" t="s">
        <v>45</v>
      </c>
    </row>
    <row r="38" spans="1:14" ht="16.2" thickBot="1" x14ac:dyDescent="0.35">
      <c r="A38" s="7">
        <v>32</v>
      </c>
      <c r="B38" s="7" t="s">
        <v>6</v>
      </c>
      <c r="C38" s="7">
        <v>0.70550103178966339</v>
      </c>
      <c r="D38" s="7">
        <v>25</v>
      </c>
      <c r="E38" s="7">
        <v>1</v>
      </c>
      <c r="F38" s="7">
        <v>91</v>
      </c>
      <c r="G38" s="7">
        <v>4369</v>
      </c>
      <c r="H38" s="31">
        <v>42767</v>
      </c>
      <c r="I38" s="7">
        <v>1</v>
      </c>
      <c r="J38" s="7" t="s">
        <v>24</v>
      </c>
      <c r="K38" s="7"/>
      <c r="L38" s="7" t="s">
        <v>32</v>
      </c>
      <c r="M38" s="7" t="s">
        <v>39</v>
      </c>
      <c r="N38" s="7" t="s">
        <v>46</v>
      </c>
    </row>
    <row r="39" spans="1:14" ht="16.2" thickBot="1" x14ac:dyDescent="0.35">
      <c r="A39" s="7">
        <v>33</v>
      </c>
      <c r="B39" s="7" t="s">
        <v>88</v>
      </c>
      <c r="C39" s="7">
        <v>1.6063203440263401</v>
      </c>
      <c r="D39" s="7" t="s">
        <v>13</v>
      </c>
      <c r="E39" s="7">
        <v>0</v>
      </c>
      <c r="F39" s="7">
        <v>82</v>
      </c>
      <c r="G39" s="7">
        <v>22513</v>
      </c>
      <c r="H39" s="33">
        <v>42768</v>
      </c>
      <c r="I39" s="7">
        <v>1</v>
      </c>
      <c r="J39" s="10"/>
      <c r="K39" s="7" t="s">
        <v>24</v>
      </c>
      <c r="L39" s="7" t="s">
        <v>32</v>
      </c>
      <c r="M39" s="7" t="s">
        <v>40</v>
      </c>
      <c r="N39" s="7" t="s">
        <v>43</v>
      </c>
    </row>
    <row r="40" spans="1:14" ht="16.2" thickBot="1" x14ac:dyDescent="0.35">
      <c r="A40" s="7">
        <v>34</v>
      </c>
      <c r="B40" s="7" t="s">
        <v>87</v>
      </c>
      <c r="C40" s="7">
        <v>0.30339773876973852</v>
      </c>
      <c r="D40" s="7">
        <v>77</v>
      </c>
      <c r="E40" s="7">
        <v>1</v>
      </c>
      <c r="F40" s="7">
        <v>51</v>
      </c>
      <c r="G40" s="7">
        <v>20288</v>
      </c>
      <c r="H40" s="31">
        <v>42769</v>
      </c>
      <c r="I40" s="7">
        <v>1</v>
      </c>
      <c r="J40" s="10"/>
      <c r="K40" s="7" t="s">
        <v>24</v>
      </c>
      <c r="L40" s="7" t="s">
        <v>32</v>
      </c>
      <c r="M40" s="7" t="s">
        <v>38</v>
      </c>
      <c r="N40" s="7" t="s">
        <v>44</v>
      </c>
    </row>
    <row r="41" spans="1:14" ht="16.2" thickBot="1" x14ac:dyDescent="0.35">
      <c r="A41" s="7">
        <v>35</v>
      </c>
      <c r="B41" s="7" t="s">
        <v>86</v>
      </c>
      <c r="C41" s="7"/>
      <c r="D41" s="7">
        <v>48</v>
      </c>
      <c r="E41" s="7">
        <v>1</v>
      </c>
      <c r="F41" s="7">
        <v>97</v>
      </c>
      <c r="G41" s="7">
        <v>5044</v>
      </c>
      <c r="H41" s="31">
        <v>42770</v>
      </c>
      <c r="I41" s="7">
        <v>1</v>
      </c>
      <c r="J41" s="7" t="s">
        <v>24</v>
      </c>
      <c r="K41" s="7"/>
      <c r="L41" s="7" t="s">
        <v>33</v>
      </c>
      <c r="M41" s="7" t="s">
        <v>39</v>
      </c>
      <c r="N41" s="7" t="s">
        <v>45</v>
      </c>
    </row>
    <row r="42" spans="1:14" ht="16.2" thickBot="1" x14ac:dyDescent="0.35">
      <c r="A42" s="7">
        <v>36</v>
      </c>
      <c r="B42" s="7" t="s">
        <v>88</v>
      </c>
      <c r="C42" s="7">
        <v>3.5906567196354322E-2</v>
      </c>
      <c r="D42" s="7">
        <v>46</v>
      </c>
      <c r="E42" s="7">
        <v>0</v>
      </c>
      <c r="F42" s="7">
        <v>69</v>
      </c>
      <c r="G42" s="7">
        <v>9290</v>
      </c>
      <c r="H42" s="31">
        <v>42771</v>
      </c>
      <c r="I42" s="7">
        <v>1</v>
      </c>
      <c r="J42" s="7" t="s">
        <v>24</v>
      </c>
      <c r="K42" s="7"/>
      <c r="L42" s="7" t="s">
        <v>33</v>
      </c>
      <c r="M42" s="7" t="s">
        <v>40</v>
      </c>
      <c r="N42" s="7" t="s">
        <v>46</v>
      </c>
    </row>
    <row r="43" spans="1:14" ht="16.2" thickBot="1" x14ac:dyDescent="0.35">
      <c r="A43" s="7">
        <v>37</v>
      </c>
      <c r="B43" s="7" t="s">
        <v>88</v>
      </c>
      <c r="C43" s="7">
        <v>0.15544614979687366</v>
      </c>
      <c r="D43" s="7">
        <v>47</v>
      </c>
      <c r="E43" s="7">
        <v>1</v>
      </c>
      <c r="F43" s="7">
        <v>99</v>
      </c>
      <c r="G43" s="7">
        <v>26747</v>
      </c>
      <c r="H43" s="31">
        <v>42772</v>
      </c>
      <c r="I43" s="7">
        <v>1</v>
      </c>
      <c r="J43" s="7" t="s">
        <v>24</v>
      </c>
      <c r="K43" s="7"/>
      <c r="L43" s="7" t="s">
        <v>34</v>
      </c>
      <c r="M43" s="7" t="s">
        <v>38</v>
      </c>
      <c r="N43" s="7" t="s">
        <v>43</v>
      </c>
    </row>
    <row r="44" spans="1:14" ht="16.2" thickBot="1" x14ac:dyDescent="0.35">
      <c r="A44" s="7">
        <v>38</v>
      </c>
      <c r="B44" s="7" t="s">
        <v>86</v>
      </c>
      <c r="C44" s="7">
        <v>0.71004025226247602</v>
      </c>
      <c r="D44" s="7">
        <v>69</v>
      </c>
      <c r="E44" s="7">
        <v>1</v>
      </c>
      <c r="F44" s="7">
        <v>99</v>
      </c>
      <c r="G44" s="7">
        <v>16422</v>
      </c>
      <c r="H44" s="31">
        <v>42773</v>
      </c>
      <c r="I44" s="7">
        <v>1</v>
      </c>
      <c r="J44" s="7" t="s">
        <v>24</v>
      </c>
      <c r="K44" s="7"/>
      <c r="L44" s="7" t="s">
        <v>34</v>
      </c>
      <c r="M44" s="7" t="s">
        <v>39</v>
      </c>
      <c r="N44" s="7" t="s">
        <v>44</v>
      </c>
    </row>
    <row r="45" spans="1:14" ht="16.2" thickBot="1" x14ac:dyDescent="0.35">
      <c r="A45" s="7">
        <v>39</v>
      </c>
      <c r="B45" s="7" t="s">
        <v>90</v>
      </c>
      <c r="C45" s="7">
        <v>0.50289010627460706</v>
      </c>
      <c r="D45" s="7">
        <v>78</v>
      </c>
      <c r="E45" s="7">
        <v>1</v>
      </c>
      <c r="F45" s="7">
        <v>71</v>
      </c>
      <c r="G45" s="7">
        <v>45976</v>
      </c>
      <c r="H45" s="31">
        <v>42774</v>
      </c>
      <c r="I45" s="7">
        <v>1</v>
      </c>
      <c r="J45" s="7" t="s">
        <v>24</v>
      </c>
      <c r="K45" s="7"/>
      <c r="L45" s="7" t="s">
        <v>34</v>
      </c>
      <c r="M45" s="7" t="s">
        <v>39</v>
      </c>
      <c r="N45" s="7" t="s">
        <v>43</v>
      </c>
    </row>
    <row r="46" spans="1:14" ht="16.2" thickBot="1" x14ac:dyDescent="0.35">
      <c r="A46" s="7">
        <v>40</v>
      </c>
      <c r="B46" s="7" t="s">
        <v>90</v>
      </c>
      <c r="C46" s="7">
        <v>0.76114196044101123</v>
      </c>
      <c r="D46" s="7">
        <v>69</v>
      </c>
      <c r="E46" s="7">
        <v>1</v>
      </c>
      <c r="F46" s="7">
        <v>72</v>
      </c>
      <c r="G46" s="7">
        <v>15118</v>
      </c>
      <c r="H46" s="31">
        <v>42775</v>
      </c>
      <c r="I46" s="7">
        <v>1</v>
      </c>
      <c r="J46" s="7" t="s">
        <v>24</v>
      </c>
      <c r="K46" s="7"/>
      <c r="L46" s="7" t="s">
        <v>35</v>
      </c>
      <c r="M46" s="7" t="s">
        <v>40</v>
      </c>
      <c r="N46" s="7" t="s">
        <v>44</v>
      </c>
    </row>
    <row r="47" spans="1:14" ht="16.2" thickBot="1" x14ac:dyDescent="0.35">
      <c r="A47" s="7">
        <v>41</v>
      </c>
      <c r="B47" s="7" t="s">
        <v>6</v>
      </c>
      <c r="C47" s="7">
        <v>0.69439800822871944</v>
      </c>
      <c r="D47" s="7">
        <v>49</v>
      </c>
      <c r="E47" s="7">
        <v>1</v>
      </c>
      <c r="F47" s="7">
        <v>53</v>
      </c>
      <c r="G47" s="7">
        <v>30887</v>
      </c>
      <c r="H47" s="31">
        <v>42776</v>
      </c>
      <c r="I47" s="7">
        <v>1</v>
      </c>
      <c r="J47" s="7" t="s">
        <v>24</v>
      </c>
      <c r="K47" s="7"/>
      <c r="L47" s="7" t="s">
        <v>35</v>
      </c>
      <c r="M47" s="7" t="s">
        <v>38</v>
      </c>
      <c r="N47" s="7" t="s">
        <v>45</v>
      </c>
    </row>
    <row r="48" spans="1:14" ht="16.2" thickBot="1" x14ac:dyDescent="0.35">
      <c r="A48" s="7">
        <v>42</v>
      </c>
      <c r="B48" s="7" t="s">
        <v>88</v>
      </c>
      <c r="C48" s="7">
        <v>0.37282982774600204</v>
      </c>
      <c r="D48" s="7">
        <v>82</v>
      </c>
      <c r="E48" s="7">
        <v>1</v>
      </c>
      <c r="F48" s="7">
        <v>56</v>
      </c>
      <c r="G48" s="7">
        <v>2852</v>
      </c>
      <c r="H48" s="31">
        <v>42777</v>
      </c>
      <c r="I48" s="7">
        <v>1</v>
      </c>
      <c r="J48" s="7" t="s">
        <v>24</v>
      </c>
      <c r="K48" s="7"/>
      <c r="L48" s="7" t="s">
        <v>35</v>
      </c>
      <c r="M48" s="7" t="s">
        <v>39</v>
      </c>
      <c r="N48" s="7" t="s">
        <v>46</v>
      </c>
    </row>
    <row r="49" spans="1:14" ht="16.2" thickBot="1" x14ac:dyDescent="0.35">
      <c r="A49" s="7">
        <v>43</v>
      </c>
      <c r="B49" s="7" t="s">
        <v>87</v>
      </c>
      <c r="C49" s="7"/>
      <c r="D49" s="7">
        <v>19</v>
      </c>
      <c r="E49" s="7">
        <v>1</v>
      </c>
      <c r="F49" s="7">
        <v>52</v>
      </c>
      <c r="G49" s="7">
        <v>38574</v>
      </c>
      <c r="H49" s="31">
        <v>42778</v>
      </c>
      <c r="I49" s="7">
        <v>1</v>
      </c>
      <c r="J49" s="7" t="s">
        <v>24</v>
      </c>
      <c r="K49" s="7"/>
      <c r="L49" s="7" t="s">
        <v>35</v>
      </c>
      <c r="M49" s="7" t="s">
        <v>40</v>
      </c>
      <c r="N49" s="7" t="s">
        <v>43</v>
      </c>
    </row>
    <row r="50" spans="1:14" ht="16.2" thickBot="1" x14ac:dyDescent="0.35">
      <c r="A50" s="7">
        <v>44</v>
      </c>
      <c r="B50" s="7" t="s">
        <v>86</v>
      </c>
      <c r="C50" s="7">
        <v>0.63931246470560443</v>
      </c>
      <c r="D50" s="7">
        <v>72</v>
      </c>
      <c r="E50" s="7">
        <v>1</v>
      </c>
      <c r="F50" s="7">
        <v>81</v>
      </c>
      <c r="G50" s="7">
        <v>29547</v>
      </c>
      <c r="H50" s="32">
        <v>42779</v>
      </c>
      <c r="I50" s="7">
        <v>1</v>
      </c>
      <c r="J50" s="7" t="s">
        <v>24</v>
      </c>
      <c r="K50" s="7"/>
      <c r="L50" s="7" t="s">
        <v>36</v>
      </c>
      <c r="M50" s="7" t="s">
        <v>38</v>
      </c>
      <c r="N50" s="7" t="s">
        <v>44</v>
      </c>
    </row>
    <row r="51" spans="1:14" ht="16.2" thickBot="1" x14ac:dyDescent="0.35">
      <c r="A51" s="7">
        <v>45</v>
      </c>
      <c r="B51" s="7" t="s">
        <v>88</v>
      </c>
      <c r="C51" s="7">
        <v>0.34089361818140873</v>
      </c>
      <c r="D51" s="7">
        <v>75</v>
      </c>
      <c r="E51" s="7">
        <v>1</v>
      </c>
      <c r="F51" s="7">
        <v>50</v>
      </c>
      <c r="G51" s="7">
        <v>49515</v>
      </c>
      <c r="H51" s="32">
        <v>42780</v>
      </c>
      <c r="I51" s="7">
        <v>1</v>
      </c>
      <c r="J51" s="7" t="s">
        <v>24</v>
      </c>
      <c r="K51" s="7"/>
      <c r="L51" s="7" t="s">
        <v>36</v>
      </c>
      <c r="M51" s="7" t="s">
        <v>39</v>
      </c>
      <c r="N51" s="7" t="s">
        <v>43</v>
      </c>
    </row>
    <row r="52" spans="1:14" ht="16.2" thickBot="1" x14ac:dyDescent="0.35">
      <c r="A52" s="7">
        <v>46</v>
      </c>
      <c r="B52" s="7" t="s">
        <v>88</v>
      </c>
      <c r="C52" s="7">
        <v>0.87834234736044026</v>
      </c>
      <c r="D52" s="7">
        <v>64</v>
      </c>
      <c r="E52" s="7">
        <v>0</v>
      </c>
      <c r="F52" s="7">
        <v>100</v>
      </c>
      <c r="G52" s="7">
        <v>11525</v>
      </c>
      <c r="H52" s="32">
        <v>42781</v>
      </c>
      <c r="I52" s="7">
        <v>1</v>
      </c>
      <c r="J52" s="7" t="s">
        <v>24</v>
      </c>
      <c r="K52" s="7"/>
      <c r="L52" s="7" t="s">
        <v>36</v>
      </c>
      <c r="M52" s="7" t="s">
        <v>39</v>
      </c>
      <c r="N52" s="7" t="s">
        <v>44</v>
      </c>
    </row>
    <row r="53" spans="1:14" ht="16.2" thickBot="1" x14ac:dyDescent="0.35">
      <c r="A53" s="7">
        <v>47</v>
      </c>
      <c r="B53" s="7" t="s">
        <v>86</v>
      </c>
      <c r="C53" s="7">
        <v>0.24301507934722499</v>
      </c>
      <c r="D53" s="7">
        <v>38</v>
      </c>
      <c r="E53" s="7">
        <v>1</v>
      </c>
      <c r="F53" s="7">
        <v>67</v>
      </c>
      <c r="G53" s="7">
        <v>21651</v>
      </c>
      <c r="H53" s="31">
        <v>42782</v>
      </c>
      <c r="I53" s="7">
        <v>1</v>
      </c>
      <c r="J53" s="7" t="s">
        <v>24</v>
      </c>
      <c r="K53" s="7"/>
      <c r="L53" s="7" t="s">
        <v>36</v>
      </c>
      <c r="M53" s="7" t="s">
        <v>39</v>
      </c>
      <c r="N53" s="7" t="s">
        <v>45</v>
      </c>
    </row>
    <row r="54" spans="1:14" ht="16.2" thickBot="1" x14ac:dyDescent="0.35">
      <c r="A54" s="7">
        <v>48</v>
      </c>
      <c r="B54" s="7" t="s">
        <v>90</v>
      </c>
      <c r="C54" s="7">
        <v>0.48928905724838978</v>
      </c>
      <c r="D54" s="7">
        <v>52</v>
      </c>
      <c r="E54" s="7">
        <v>0</v>
      </c>
      <c r="F54" s="7">
        <v>71</v>
      </c>
      <c r="G54" s="7">
        <v>5545</v>
      </c>
      <c r="H54" s="31">
        <v>42783</v>
      </c>
      <c r="I54" s="7">
        <v>1</v>
      </c>
      <c r="J54" s="7" t="s">
        <v>24</v>
      </c>
      <c r="K54" s="7"/>
      <c r="L54" s="7" t="s">
        <v>36</v>
      </c>
      <c r="M54" s="7" t="s">
        <v>40</v>
      </c>
      <c r="N54" s="7" t="s">
        <v>46</v>
      </c>
    </row>
    <row r="55" spans="1:14" ht="16.2" thickBot="1" x14ac:dyDescent="0.35">
      <c r="A55" s="7">
        <v>49</v>
      </c>
      <c r="B55" s="7" t="s">
        <v>90</v>
      </c>
      <c r="C55" s="7">
        <v>0.83954658560739037</v>
      </c>
      <c r="D55" s="7">
        <v>68</v>
      </c>
      <c r="E55" s="7">
        <v>1</v>
      </c>
      <c r="F55" s="7">
        <v>54</v>
      </c>
      <c r="G55" s="7">
        <v>14822</v>
      </c>
      <c r="H55" s="31">
        <v>42784</v>
      </c>
      <c r="I55" s="7">
        <v>1</v>
      </c>
      <c r="J55" s="7" t="s">
        <v>24</v>
      </c>
      <c r="K55" s="7"/>
      <c r="L55" s="7" t="s">
        <v>36</v>
      </c>
      <c r="M55" s="7" t="s">
        <v>38</v>
      </c>
      <c r="N55" s="7" t="s">
        <v>43</v>
      </c>
    </row>
    <row r="56" spans="1:14" ht="16.2" thickBot="1" x14ac:dyDescent="0.35">
      <c r="A56" s="7">
        <v>50</v>
      </c>
      <c r="B56" s="7" t="s">
        <v>90</v>
      </c>
      <c r="C56" s="7">
        <v>0.85130674234219106</v>
      </c>
      <c r="D56" s="7">
        <v>75</v>
      </c>
      <c r="E56" s="7">
        <v>0</v>
      </c>
      <c r="F56" s="7">
        <v>53</v>
      </c>
      <c r="G56" s="7">
        <v>31879</v>
      </c>
      <c r="H56" s="31">
        <v>42785</v>
      </c>
      <c r="I56" s="7">
        <v>1</v>
      </c>
      <c r="J56" s="7" t="s">
        <v>24</v>
      </c>
      <c r="K56" s="7"/>
      <c r="L56" s="7" t="s">
        <v>36</v>
      </c>
      <c r="M56" s="7" t="s">
        <v>39</v>
      </c>
      <c r="N56" s="7" t="s">
        <v>44</v>
      </c>
    </row>
    <row r="57" spans="1:14" ht="16.2" thickBot="1" x14ac:dyDescent="0.35">
      <c r="A57" s="11" t="s">
        <v>16</v>
      </c>
      <c r="B57" s="11"/>
      <c r="C57" s="11">
        <f>SUM(C5:C56)</f>
        <v>984689584175287.75</v>
      </c>
      <c r="D57" s="11">
        <f t="shared" ref="D57:I57" si="0">SUM(D5:D56)</f>
        <v>2680</v>
      </c>
      <c r="E57" s="11">
        <f t="shared" si="0"/>
        <v>24</v>
      </c>
      <c r="F57" s="11">
        <f t="shared" si="0"/>
        <v>3584</v>
      </c>
      <c r="G57" s="11">
        <f t="shared" si="0"/>
        <v>1287954</v>
      </c>
      <c r="H57" s="11"/>
      <c r="I57" s="11">
        <f t="shared" si="0"/>
        <v>49</v>
      </c>
      <c r="J57" s="7"/>
      <c r="K57" s="7"/>
      <c r="L57" s="7"/>
      <c r="M57" s="7"/>
      <c r="N57" s="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A6228-97C0-4638-A10E-8F7B18044849}">
  <dimension ref="A2:P16"/>
  <sheetViews>
    <sheetView showGridLines="0" topLeftCell="A5" zoomScale="110" zoomScaleNormal="110" workbookViewId="0">
      <selection activeCell="B10" sqref="B10"/>
    </sheetView>
  </sheetViews>
  <sheetFormatPr defaultRowHeight="13.2" x14ac:dyDescent="0.25"/>
  <cols>
    <col min="1" max="1" width="19.44140625" customWidth="1"/>
    <col min="2" max="16" width="13.5546875" style="81" customWidth="1"/>
  </cols>
  <sheetData>
    <row r="2" spans="1:15" ht="22.8" x14ac:dyDescent="0.4">
      <c r="A2" s="25" t="s">
        <v>187</v>
      </c>
    </row>
    <row r="3" spans="1:15" ht="13.8" thickBot="1" x14ac:dyDescent="0.3"/>
    <row r="4" spans="1:15" ht="15.6" x14ac:dyDescent="0.3">
      <c r="A4" s="83" t="s">
        <v>188</v>
      </c>
      <c r="B4" s="84"/>
      <c r="C4" s="84"/>
      <c r="D4" s="87">
        <v>50</v>
      </c>
    </row>
    <row r="5" spans="1:15" ht="16.2" thickBot="1" x14ac:dyDescent="0.35">
      <c r="A5" s="85" t="s">
        <v>189</v>
      </c>
      <c r="B5" s="86"/>
      <c r="C5" s="86"/>
      <c r="D5" s="88">
        <v>14</v>
      </c>
    </row>
    <row r="8" spans="1:15" ht="16.2" thickBot="1" x14ac:dyDescent="0.35">
      <c r="B8" s="5" t="s">
        <v>0</v>
      </c>
      <c r="C8" s="5" t="s">
        <v>84</v>
      </c>
      <c r="D8" s="5" t="s">
        <v>20</v>
      </c>
      <c r="E8" s="5" t="s">
        <v>19</v>
      </c>
      <c r="F8" s="5"/>
      <c r="G8" s="5" t="s">
        <v>18</v>
      </c>
      <c r="H8" s="5" t="s">
        <v>17</v>
      </c>
      <c r="I8" s="5" t="s">
        <v>122</v>
      </c>
      <c r="J8" s="5" t="s">
        <v>22</v>
      </c>
      <c r="K8" s="5" t="s">
        <v>22</v>
      </c>
      <c r="L8" s="5"/>
      <c r="M8" s="5" t="s">
        <v>26</v>
      </c>
      <c r="N8" s="5" t="s">
        <v>28</v>
      </c>
      <c r="O8" s="5" t="s">
        <v>42</v>
      </c>
    </row>
    <row r="9" spans="1:15" ht="16.2" thickBot="1" x14ac:dyDescent="0.35">
      <c r="A9" s="82" t="s">
        <v>190</v>
      </c>
      <c r="B9" s="7">
        <f>COUNTA('eda dataset'!A5:A57)</f>
        <v>51</v>
      </c>
      <c r="C9" s="7">
        <f>COUNTA('eda dataset'!B5:B57)</f>
        <v>50</v>
      </c>
      <c r="D9" s="7">
        <f>COUNTA('eda dataset'!C5:C57)</f>
        <v>48</v>
      </c>
      <c r="E9" s="7">
        <f>COUNTA('eda dataset'!D5:D57)</f>
        <v>51</v>
      </c>
      <c r="F9" s="7">
        <f>COUNTA('eda dataset'!E5:E57)</f>
        <v>51</v>
      </c>
      <c r="G9" s="7">
        <f>COUNTA('eda dataset'!F5:F57)</f>
        <v>51</v>
      </c>
      <c r="H9" s="7">
        <f>COUNTA('eda dataset'!G5:G57)</f>
        <v>50</v>
      </c>
      <c r="I9" s="7">
        <f>COUNTA('eda dataset'!H5:H57)</f>
        <v>50</v>
      </c>
      <c r="J9" s="7">
        <f>COUNTA('eda dataset'!I5:I57)</f>
        <v>50</v>
      </c>
      <c r="K9" s="7">
        <f>COUNTA('eda dataset'!J5:J57)</f>
        <v>46</v>
      </c>
      <c r="L9" s="7">
        <f>COUNTA('eda dataset'!K5:K57)</f>
        <v>4</v>
      </c>
      <c r="M9" s="7">
        <f>COUNTA('eda dataset'!L5:L57)</f>
        <v>50</v>
      </c>
      <c r="N9" s="7">
        <f>COUNTA('eda dataset'!M5:M57)</f>
        <v>50</v>
      </c>
      <c r="O9" s="7">
        <f>COUNTA('eda dataset'!N5:N57)</f>
        <v>50</v>
      </c>
    </row>
    <row r="10" spans="1:15" ht="16.2" thickBot="1" x14ac:dyDescent="0.35">
      <c r="A10" s="82" t="s">
        <v>191</v>
      </c>
      <c r="B10" s="7">
        <f>SUMPRODUCT(('eda dataset'!A5:A56&lt;&gt;"")/COUNTIF('eda dataset'!A5:A56,'eda dataset'!A5:A56&amp;""))</f>
        <v>50</v>
      </c>
      <c r="C10" s="7">
        <f>SUMPRODUCT(('eda dataset'!B5:B56&lt;&gt;"")/COUNTIF('eda dataset'!B5:B56,'eda dataset'!B5:B56&amp;""))</f>
        <v>5.9999999999999973</v>
      </c>
      <c r="D10" s="7">
        <f>SUMPRODUCT(('eda dataset'!C5:C56&lt;&gt;"")/COUNTIF('eda dataset'!C5:C56,'eda dataset'!C5:C56&amp;""))</f>
        <v>47</v>
      </c>
      <c r="E10" s="7">
        <f>SUMPRODUCT(('eda dataset'!D5:D56&lt;&gt;"")/COUNTIF('eda dataset'!D5:D56,'eda dataset'!D5:D56&amp;""))</f>
        <v>37</v>
      </c>
      <c r="F10" s="7">
        <f>SUMPRODUCT(('eda dataset'!E5:E56&lt;&gt;"")/COUNTIF('eda dataset'!E5:E56,'eda dataset'!E5:E56&amp;""))</f>
        <v>5.0000000000000027</v>
      </c>
      <c r="G10" s="7">
        <f>SUMPRODUCT(('eda dataset'!F5:F56&lt;&gt;"")/COUNTIF('eda dataset'!F5:F56,'eda dataset'!F5:F56&amp;""))</f>
        <v>34.999999999999993</v>
      </c>
      <c r="H10" s="7">
        <f>SUMPRODUCT(('eda dataset'!G5:G56&lt;&gt;"")/COUNTIF('eda dataset'!G5:G56,'eda dataset'!G5:G56&amp;""))</f>
        <v>49</v>
      </c>
      <c r="I10" s="7">
        <f>SUMPRODUCT(('eda dataset'!H5:H56&lt;&gt;"")/COUNTIF('eda dataset'!H5:H56,'eda dataset'!H5:H56&amp;""))</f>
        <v>50</v>
      </c>
      <c r="J10" s="7">
        <f>SUMPRODUCT(('eda dataset'!I5:I56&lt;&gt;"")/COUNTIF('eda dataset'!I5:I56,'eda dataset'!I5:I56&amp;""))</f>
        <v>1.0000000000000007</v>
      </c>
      <c r="K10" s="7">
        <f>SUMPRODUCT(('eda dataset'!J5:J56&lt;&gt;"")/COUNTIF('eda dataset'!J5:J56,'eda dataset'!J5:J56&amp;""))</f>
        <v>0.99999999999999944</v>
      </c>
      <c r="L10" s="7">
        <f>SUMPRODUCT(('eda dataset'!K5:K56&lt;&gt;"")/COUNTIF('eda dataset'!K5:K56,'eda dataset'!K5:K56&amp;""))</f>
        <v>1</v>
      </c>
      <c r="M10" s="7">
        <f>SUMPRODUCT(('eda dataset'!L5:L56&lt;&gt;"")/COUNTIF('eda dataset'!L5:L56,'eda dataset'!L5:L56&amp;""))</f>
        <v>8.9999999999999929</v>
      </c>
      <c r="N10" s="7">
        <f>SUMPRODUCT(('eda dataset'!M5:M56&lt;&gt;"")/COUNTIF('eda dataset'!M5:M56,'eda dataset'!M5:M56&amp;""))</f>
        <v>5.9999999999999938</v>
      </c>
      <c r="O10" s="7">
        <f>SUMPRODUCT(('eda dataset'!N5:N56&lt;&gt;"")/COUNTIF('eda dataset'!N5:N56,'eda dataset'!N5:N56&amp;""))</f>
        <v>4.0000000000000036</v>
      </c>
    </row>
    <row r="11" spans="1:15" ht="16.2" thickBot="1" x14ac:dyDescent="0.35">
      <c r="A11" s="80" t="s">
        <v>192</v>
      </c>
      <c r="B11" s="7" t="str">
        <f>IF(ISNUMBER('eda dataset'!A5)=TRUE,"Numeric","Categorical")</f>
        <v>Numeric</v>
      </c>
      <c r="C11" s="7" t="str">
        <f>IF(ISNUMBER('eda dataset'!B5)=TRUE,"Numeric","Categorical")</f>
        <v>Categorical</v>
      </c>
      <c r="D11" s="7" t="str">
        <f>IF(ISNUMBER('eda dataset'!C5)=TRUE,"Numeric","Categorical")</f>
        <v>Numeric</v>
      </c>
      <c r="E11" s="7" t="str">
        <f>IF(ISNUMBER('eda dataset'!D5)=TRUE,"Numeric","Categorical")</f>
        <v>Numeric</v>
      </c>
      <c r="F11" s="7" t="str">
        <f>IF(ISNUMBER('eda dataset'!E5)=TRUE,"Numeric","Categorical")</f>
        <v>Numeric</v>
      </c>
      <c r="G11" s="7" t="str">
        <f>IF(ISNUMBER('eda dataset'!F5)=TRUE,"Numeric","Categorical")</f>
        <v>Numeric</v>
      </c>
      <c r="H11" s="7" t="str">
        <f>IF(ISNUMBER('eda dataset'!G5)=TRUE,"Numeric","Categorical")</f>
        <v>Numeric</v>
      </c>
      <c r="I11" s="7" t="str">
        <f>IF(ISNUMBER('eda dataset'!H5)=TRUE,"Numeric","Categorical")</f>
        <v>Numeric</v>
      </c>
      <c r="J11" s="7" t="str">
        <f>IF(ISNUMBER('eda dataset'!I5)=TRUE,"Numeric","Categorical")</f>
        <v>Numeric</v>
      </c>
      <c r="K11" s="7" t="str">
        <f>IF(ISNUMBER('eda dataset'!J5)=TRUE,"Numeric","Categorical")</f>
        <v>Categorical</v>
      </c>
      <c r="L11" s="7" t="str">
        <f>IF(ISNUMBER('eda dataset'!K5)=TRUE,"Numeric","Categorical")</f>
        <v>Categorical</v>
      </c>
      <c r="M11" s="7" t="str">
        <f>IF(ISNUMBER('eda dataset'!L5)=TRUE,"Numeric","Categorical")</f>
        <v>Categorical</v>
      </c>
      <c r="N11" s="7" t="str">
        <f>IF(ISNUMBER('eda dataset'!M5)=TRUE,"Numeric","Categorical")</f>
        <v>Categorical</v>
      </c>
      <c r="O11" s="7" t="str">
        <f>IF(ISNUMBER('eda dataset'!N5)=TRUE,"Numeric","Categorical")</f>
        <v>Categorical</v>
      </c>
    </row>
    <row r="12" spans="1:15" ht="16.2" thickBot="1" x14ac:dyDescent="0.35">
      <c r="A12" s="80" t="s">
        <v>193</v>
      </c>
      <c r="B12" s="7">
        <f>COUNTIFS('eda dataset'!A5:A56,"")</f>
        <v>2</v>
      </c>
      <c r="C12" s="7">
        <f>COUNTIFS('eda dataset'!B5:B56,"")</f>
        <v>2</v>
      </c>
      <c r="D12" s="7">
        <f>COUNTIFS('eda dataset'!C5:C56,"")</f>
        <v>5</v>
      </c>
      <c r="E12" s="7">
        <f>COUNTIFS('eda dataset'!D5:D56,"")</f>
        <v>2</v>
      </c>
      <c r="F12" s="7">
        <f>COUNTIFS('eda dataset'!E5:E56,"")</f>
        <v>2</v>
      </c>
      <c r="G12" s="7">
        <f>COUNTIFS('eda dataset'!F5:F56,"")</f>
        <v>2</v>
      </c>
      <c r="H12" s="7">
        <f>COUNTIFS('eda dataset'!G5:G56,"")</f>
        <v>3</v>
      </c>
      <c r="I12" s="7">
        <f>COUNTIFS('eda dataset'!H5:H56,"")</f>
        <v>2</v>
      </c>
      <c r="J12" s="7">
        <f>COUNTIFS('eda dataset'!I5:I56,"")</f>
        <v>3</v>
      </c>
      <c r="K12" s="7">
        <f>COUNTIFS('eda dataset'!J5:J56,"")</f>
        <v>6</v>
      </c>
      <c r="L12" s="7">
        <f>COUNTIFS('eda dataset'!K5:K56,"")</f>
        <v>48</v>
      </c>
      <c r="M12" s="7">
        <f>COUNTIFS('eda dataset'!L5:L56,"")</f>
        <v>2</v>
      </c>
      <c r="N12" s="7">
        <f>COUNTIFS('eda dataset'!M5:M56,"")</f>
        <v>2</v>
      </c>
      <c r="O12" s="7">
        <f>COUNTIFS('eda dataset'!N5:N56,"")</f>
        <v>2</v>
      </c>
    </row>
    <row r="15" spans="1:15" ht="13.8" thickBot="1" x14ac:dyDescent="0.3"/>
    <row r="16" spans="1:15" ht="210" customHeight="1" thickBot="1" x14ac:dyDescent="0.3">
      <c r="C16" s="104" t="s">
        <v>194</v>
      </c>
      <c r="D16" s="105"/>
      <c r="E16" s="105"/>
      <c r="F16" s="105"/>
      <c r="G16" s="105"/>
      <c r="H16" s="105"/>
      <c r="I16" s="105"/>
      <c r="J16" s="105"/>
      <c r="K16" s="106"/>
    </row>
  </sheetData>
  <mergeCells count="1">
    <mergeCell ref="C16:K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936B8-DBC4-467C-A9FE-BE9A421C1662}">
  <dimension ref="A2:N145"/>
  <sheetViews>
    <sheetView showGridLines="0" zoomScaleNormal="100" workbookViewId="0">
      <pane ySplit="10" topLeftCell="A137" activePane="bottomLeft" state="frozen"/>
      <selection pane="bottomLeft" activeCell="B156" sqref="B156"/>
    </sheetView>
  </sheetViews>
  <sheetFormatPr defaultColWidth="9.109375" defaultRowHeight="13.8" x14ac:dyDescent="0.3"/>
  <cols>
    <col min="1" max="1" width="13.44140625" style="1" customWidth="1"/>
    <col min="2" max="2" width="13.6640625" style="1" bestFit="1" customWidth="1"/>
    <col min="3" max="7" width="10.88671875" style="1" customWidth="1"/>
    <col min="8" max="8" width="11.5546875" style="1" bestFit="1" customWidth="1"/>
    <col min="9" max="12" width="10.88671875" style="1" customWidth="1"/>
    <col min="13" max="13" width="13.109375" style="1" customWidth="1"/>
    <col min="14" max="14" width="10.6640625" style="1" bestFit="1" customWidth="1"/>
    <col min="15" max="16384" width="9.109375" style="1"/>
  </cols>
  <sheetData>
    <row r="2" spans="2:12" ht="12.75" customHeight="1" x14ac:dyDescent="0.3">
      <c r="B2" s="107" t="s">
        <v>203</v>
      </c>
      <c r="C2" s="107"/>
      <c r="D2" s="107"/>
      <c r="E2" s="107"/>
      <c r="F2" s="107"/>
      <c r="G2" s="107"/>
      <c r="H2" s="107"/>
      <c r="I2" s="107"/>
      <c r="J2" s="107"/>
      <c r="K2" s="107"/>
      <c r="L2" s="107"/>
    </row>
    <row r="3" spans="2:12" ht="12.75" customHeight="1" x14ac:dyDescent="0.3">
      <c r="B3" s="107"/>
      <c r="C3" s="107"/>
      <c r="D3" s="107"/>
      <c r="E3" s="107"/>
      <c r="F3" s="107"/>
      <c r="G3" s="107"/>
      <c r="H3" s="107"/>
      <c r="I3" s="107"/>
      <c r="J3" s="107"/>
      <c r="K3" s="107"/>
      <c r="L3" s="107"/>
    </row>
    <row r="4" spans="2:12" ht="12.75" customHeight="1" x14ac:dyDescent="0.3">
      <c r="B4" s="107"/>
      <c r="C4" s="107"/>
      <c r="D4" s="107"/>
      <c r="E4" s="107"/>
      <c r="F4" s="107"/>
      <c r="G4" s="107"/>
      <c r="H4" s="107"/>
      <c r="I4" s="107"/>
      <c r="J4" s="107"/>
      <c r="K4" s="107"/>
      <c r="L4" s="107"/>
    </row>
    <row r="5" spans="2:12" ht="12.75" customHeight="1" x14ac:dyDescent="0.3">
      <c r="B5" s="107"/>
      <c r="C5" s="107"/>
      <c r="D5" s="107"/>
      <c r="E5" s="107"/>
      <c r="F5" s="107"/>
      <c r="G5" s="107"/>
      <c r="H5" s="107"/>
      <c r="I5" s="107"/>
      <c r="J5" s="107"/>
      <c r="K5" s="107"/>
      <c r="L5" s="107"/>
    </row>
    <row r="6" spans="2:12" ht="12.75" customHeight="1" x14ac:dyDescent="0.3">
      <c r="B6" s="107"/>
      <c r="C6" s="107"/>
      <c r="D6" s="107"/>
      <c r="E6" s="107"/>
      <c r="F6" s="107"/>
      <c r="G6" s="107"/>
      <c r="H6" s="107"/>
      <c r="I6" s="107"/>
      <c r="J6" s="107"/>
      <c r="K6" s="107"/>
      <c r="L6" s="107"/>
    </row>
    <row r="7" spans="2:12" ht="12.75" customHeight="1" x14ac:dyDescent="0.3">
      <c r="B7" s="107"/>
      <c r="C7" s="107"/>
      <c r="D7" s="107"/>
      <c r="E7" s="107"/>
      <c r="F7" s="107"/>
      <c r="G7" s="107"/>
      <c r="H7" s="107"/>
      <c r="I7" s="107"/>
      <c r="J7" s="107"/>
      <c r="K7" s="107"/>
      <c r="L7" s="107"/>
    </row>
    <row r="8" spans="2:12" ht="12.75" customHeight="1" x14ac:dyDescent="0.3">
      <c r="B8" s="107"/>
      <c r="C8" s="107"/>
      <c r="D8" s="107"/>
      <c r="E8" s="107"/>
      <c r="F8" s="107"/>
      <c r="G8" s="107"/>
      <c r="H8" s="107"/>
      <c r="I8" s="107"/>
      <c r="J8" s="107"/>
      <c r="K8" s="107"/>
      <c r="L8" s="107"/>
    </row>
    <row r="9" spans="2:12" ht="36.75" customHeight="1" x14ac:dyDescent="0.3">
      <c r="B9" s="107"/>
      <c r="C9" s="107"/>
      <c r="D9" s="107"/>
      <c r="E9" s="107"/>
      <c r="F9" s="107"/>
      <c r="G9" s="107"/>
      <c r="H9" s="107"/>
      <c r="I9" s="107"/>
      <c r="J9" s="107"/>
      <c r="K9" s="107"/>
      <c r="L9" s="107"/>
    </row>
    <row r="10" spans="2:12" ht="12" customHeight="1" x14ac:dyDescent="0.3"/>
    <row r="44" spans="1:1" x14ac:dyDescent="0.3">
      <c r="A44" s="52" t="s">
        <v>186</v>
      </c>
    </row>
    <row r="49" spans="1:14" ht="18" x14ac:dyDescent="0.35">
      <c r="A49" s="18" t="s">
        <v>47</v>
      </c>
    </row>
    <row r="50" spans="1:14" ht="14.4" x14ac:dyDescent="0.3">
      <c r="A50" s="19" t="s">
        <v>48</v>
      </c>
    </row>
    <row r="51" spans="1:14" ht="14.4" thickBot="1" x14ac:dyDescent="0.35"/>
    <row r="52" spans="1:14" ht="16.2" thickBot="1" x14ac:dyDescent="0.35">
      <c r="A52" s="7">
        <v>49</v>
      </c>
      <c r="B52" s="7" t="s">
        <v>90</v>
      </c>
      <c r="C52" s="7">
        <v>0.83954658560739037</v>
      </c>
      <c r="D52" s="7">
        <v>68</v>
      </c>
      <c r="E52" s="7">
        <v>1</v>
      </c>
      <c r="F52" s="7">
        <v>54</v>
      </c>
      <c r="G52" s="7">
        <v>14822</v>
      </c>
      <c r="H52" s="31">
        <v>42784</v>
      </c>
      <c r="I52" s="7">
        <v>1</v>
      </c>
      <c r="J52" s="7" t="s">
        <v>24</v>
      </c>
      <c r="K52" s="7"/>
      <c r="L52" s="7" t="s">
        <v>36</v>
      </c>
      <c r="M52" s="7" t="s">
        <v>38</v>
      </c>
      <c r="N52" s="7" t="s">
        <v>43</v>
      </c>
    </row>
    <row r="53" spans="1:14" ht="16.2" thickBot="1" x14ac:dyDescent="0.35">
      <c r="A53" s="7">
        <v>50</v>
      </c>
      <c r="B53" s="7" t="s">
        <v>90</v>
      </c>
      <c r="C53" s="7">
        <v>0.85130674234219106</v>
      </c>
      <c r="D53" s="7">
        <v>75</v>
      </c>
      <c r="E53" s="7">
        <v>0</v>
      </c>
      <c r="F53" s="7">
        <v>53</v>
      </c>
      <c r="G53" s="7">
        <v>31879</v>
      </c>
      <c r="H53" s="31">
        <v>42785</v>
      </c>
      <c r="I53" s="7">
        <v>1</v>
      </c>
      <c r="J53" s="7" t="s">
        <v>24</v>
      </c>
      <c r="K53" s="7"/>
      <c r="L53" s="7" t="s">
        <v>36</v>
      </c>
      <c r="M53" s="7" t="s">
        <v>39</v>
      </c>
      <c r="N53" s="7" t="s">
        <v>44</v>
      </c>
    </row>
    <row r="54" spans="1:14" ht="16.2" thickBot="1" x14ac:dyDescent="0.35">
      <c r="A54" s="12" t="s">
        <v>16</v>
      </c>
      <c r="B54" s="12"/>
      <c r="C54" s="12">
        <v>984689584175287.75</v>
      </c>
      <c r="D54" s="12">
        <v>2680</v>
      </c>
      <c r="E54" s="12">
        <v>24</v>
      </c>
      <c r="F54" s="12">
        <v>3584</v>
      </c>
      <c r="G54" s="12">
        <v>1287954</v>
      </c>
      <c r="H54" s="12"/>
      <c r="I54" s="12">
        <v>49</v>
      </c>
      <c r="J54" s="13"/>
      <c r="K54" s="13"/>
      <c r="L54" s="13"/>
      <c r="M54" s="13"/>
      <c r="N54" s="13"/>
    </row>
    <row r="55" spans="1:14" ht="15.6" x14ac:dyDescent="0.3">
      <c r="A55" s="35"/>
      <c r="B55" s="35"/>
      <c r="C55" s="35"/>
      <c r="D55" s="35"/>
      <c r="E55" s="35"/>
      <c r="F55" s="35"/>
      <c r="G55" s="35"/>
      <c r="H55" s="35"/>
      <c r="I55" s="35"/>
      <c r="J55" s="36"/>
      <c r="K55" s="36"/>
      <c r="L55" s="36"/>
      <c r="M55" s="36"/>
      <c r="N55" s="36"/>
    </row>
    <row r="56" spans="1:14" ht="15.6" x14ac:dyDescent="0.3">
      <c r="A56" s="35"/>
      <c r="B56" s="35"/>
      <c r="C56" s="35"/>
      <c r="D56" s="35"/>
      <c r="E56" s="35"/>
      <c r="F56" s="35"/>
      <c r="G56" s="35"/>
      <c r="H56" s="35"/>
      <c r="I56" s="35"/>
      <c r="J56" s="36"/>
      <c r="K56" s="36"/>
      <c r="L56" s="36"/>
      <c r="M56" s="36"/>
      <c r="N56" s="36"/>
    </row>
    <row r="57" spans="1:14" ht="15.6" x14ac:dyDescent="0.3">
      <c r="A57" s="35"/>
      <c r="B57" s="35"/>
      <c r="C57" s="35"/>
      <c r="D57" s="35"/>
      <c r="E57" s="35"/>
      <c r="F57" s="35"/>
      <c r="G57" s="35"/>
      <c r="H57" s="35"/>
      <c r="I57" s="35"/>
      <c r="J57" s="36"/>
      <c r="K57" s="36"/>
      <c r="L57" s="36"/>
      <c r="M57" s="36"/>
      <c r="N57" s="36"/>
    </row>
    <row r="58" spans="1:14" ht="15.6" x14ac:dyDescent="0.3">
      <c r="A58" s="35"/>
      <c r="B58" s="35"/>
      <c r="C58" s="35"/>
      <c r="D58" s="35"/>
      <c r="E58" s="35"/>
      <c r="F58" s="35"/>
      <c r="G58" s="35"/>
      <c r="H58" s="35"/>
      <c r="I58" s="35"/>
      <c r="J58" s="36"/>
      <c r="K58" s="36"/>
      <c r="L58" s="36"/>
      <c r="M58" s="36"/>
      <c r="N58" s="36"/>
    </row>
    <row r="59" spans="1:14" ht="15.6" x14ac:dyDescent="0.3">
      <c r="A59" s="35"/>
      <c r="B59" s="35"/>
      <c r="C59" s="35"/>
      <c r="D59" s="35"/>
      <c r="E59" s="35"/>
      <c r="F59" s="35"/>
      <c r="G59" s="35"/>
      <c r="H59" s="35"/>
      <c r="I59" s="35"/>
      <c r="J59" s="36"/>
      <c r="K59" s="36"/>
      <c r="L59" s="36"/>
      <c r="M59" s="36"/>
      <c r="N59" s="36"/>
    </row>
    <row r="60" spans="1:14" ht="15.6" x14ac:dyDescent="0.3">
      <c r="A60" s="35"/>
      <c r="B60" s="35"/>
      <c r="C60" s="35"/>
      <c r="D60" s="35"/>
      <c r="E60" s="35"/>
      <c r="F60" s="35"/>
      <c r="G60" s="35"/>
      <c r="H60" s="35"/>
      <c r="I60" s="35"/>
      <c r="J60" s="36"/>
      <c r="K60" s="36"/>
      <c r="L60" s="36"/>
      <c r="M60" s="36"/>
      <c r="N60" s="36"/>
    </row>
    <row r="61" spans="1:14" ht="15.6" x14ac:dyDescent="0.3">
      <c r="A61" s="35"/>
      <c r="B61" s="35"/>
      <c r="C61" s="35"/>
      <c r="D61" s="35"/>
      <c r="E61" s="35"/>
      <c r="F61" s="35"/>
      <c r="G61" s="35"/>
      <c r="H61" s="35"/>
      <c r="I61" s="35"/>
      <c r="J61" s="36"/>
      <c r="K61" s="36"/>
      <c r="L61" s="36"/>
      <c r="M61" s="36"/>
      <c r="N61" s="36"/>
    </row>
    <row r="62" spans="1:14" ht="15.6" x14ac:dyDescent="0.3">
      <c r="A62" s="35"/>
      <c r="B62" s="35"/>
      <c r="C62" s="35"/>
      <c r="D62" s="35"/>
      <c r="E62" s="35"/>
      <c r="F62" s="35"/>
      <c r="G62" s="35"/>
      <c r="H62" s="35"/>
      <c r="I62" s="35"/>
      <c r="J62" s="36"/>
      <c r="K62" s="36"/>
      <c r="L62" s="36"/>
      <c r="M62" s="36"/>
      <c r="N62" s="36"/>
    </row>
    <row r="63" spans="1:14" ht="15.6" x14ac:dyDescent="0.3">
      <c r="A63" s="35"/>
      <c r="B63" s="35"/>
      <c r="C63" s="35"/>
      <c r="D63" s="35"/>
      <c r="E63" s="35"/>
      <c r="F63" s="35"/>
      <c r="G63" s="35"/>
      <c r="H63" s="35"/>
      <c r="I63" s="35"/>
      <c r="J63" s="36"/>
      <c r="K63" s="36"/>
      <c r="L63" s="36"/>
      <c r="M63" s="36"/>
      <c r="N63" s="36"/>
    </row>
    <row r="64" spans="1:14" ht="15.6" x14ac:dyDescent="0.3">
      <c r="A64" s="35"/>
      <c r="B64" s="35"/>
      <c r="C64" s="35"/>
      <c r="D64" s="35"/>
      <c r="E64" s="35"/>
      <c r="F64" s="35"/>
      <c r="G64" s="35"/>
      <c r="H64" s="35"/>
      <c r="I64" s="35"/>
      <c r="J64" s="36"/>
      <c r="K64" s="36"/>
      <c r="L64" s="36"/>
      <c r="M64" s="36"/>
      <c r="N64" s="36"/>
    </row>
    <row r="65" spans="1:14" ht="15.6" x14ac:dyDescent="0.3">
      <c r="A65" s="35"/>
      <c r="B65" s="35"/>
      <c r="C65" s="35"/>
      <c r="D65" s="35"/>
      <c r="E65" s="35"/>
      <c r="F65" s="35"/>
      <c r="G65" s="35"/>
      <c r="H65" s="35"/>
      <c r="I65" s="35"/>
      <c r="J65" s="36"/>
      <c r="K65" s="36"/>
      <c r="L65" s="36"/>
      <c r="M65" s="36"/>
      <c r="N65" s="36"/>
    </row>
    <row r="66" spans="1:14" ht="15.6" x14ac:dyDescent="0.3">
      <c r="A66" s="35"/>
      <c r="B66" s="35"/>
      <c r="C66" s="35"/>
      <c r="D66" s="35"/>
      <c r="E66" s="35"/>
      <c r="F66" s="35"/>
      <c r="G66" s="35"/>
      <c r="H66" s="35"/>
      <c r="I66" s="35"/>
      <c r="J66" s="36"/>
      <c r="K66" s="36"/>
      <c r="L66" s="36"/>
      <c r="M66" s="36"/>
      <c r="N66" s="36"/>
    </row>
    <row r="67" spans="1:14" ht="15.6" x14ac:dyDescent="0.3">
      <c r="A67" s="35"/>
      <c r="B67" s="35"/>
      <c r="C67" s="35"/>
      <c r="D67" s="35"/>
      <c r="E67" s="35"/>
      <c r="F67" s="35"/>
      <c r="G67" s="35"/>
      <c r="H67" s="35"/>
      <c r="I67" s="35"/>
      <c r="J67" s="36"/>
      <c r="K67" s="36"/>
      <c r="L67" s="36"/>
      <c r="M67" s="36"/>
      <c r="N67" s="36"/>
    </row>
    <row r="68" spans="1:14" ht="15.6" x14ac:dyDescent="0.3">
      <c r="A68" s="35"/>
      <c r="B68" s="35"/>
      <c r="C68" s="35"/>
      <c r="D68" s="35"/>
      <c r="E68" s="35"/>
      <c r="F68" s="35"/>
      <c r="G68" s="35"/>
      <c r="H68" s="35"/>
      <c r="I68" s="35"/>
      <c r="J68" s="36"/>
      <c r="K68" s="36"/>
      <c r="L68" s="36"/>
      <c r="M68" s="36"/>
      <c r="N68" s="36"/>
    </row>
    <row r="69" spans="1:14" ht="15.6" x14ac:dyDescent="0.3">
      <c r="A69" s="35"/>
      <c r="B69" s="35"/>
      <c r="C69" s="35"/>
      <c r="D69" s="35"/>
      <c r="E69" s="35"/>
      <c r="F69" s="35"/>
      <c r="G69" s="35"/>
      <c r="H69" s="35"/>
      <c r="I69" s="35"/>
      <c r="J69" s="36"/>
      <c r="K69" s="36"/>
      <c r="L69" s="36"/>
      <c r="M69" s="36"/>
      <c r="N69" s="36"/>
    </row>
    <row r="70" spans="1:14" ht="15.6" x14ac:dyDescent="0.3">
      <c r="A70" s="35"/>
      <c r="B70" s="35"/>
      <c r="C70" s="35"/>
      <c r="D70" s="35"/>
      <c r="E70" s="35"/>
      <c r="F70" s="35"/>
      <c r="G70" s="35"/>
      <c r="H70" s="35"/>
      <c r="I70" s="35"/>
      <c r="J70" s="36"/>
      <c r="K70" s="36"/>
      <c r="L70" s="36"/>
      <c r="M70" s="36"/>
      <c r="N70" s="36"/>
    </row>
    <row r="71" spans="1:14" ht="15.6" x14ac:dyDescent="0.3">
      <c r="A71" s="35"/>
      <c r="B71" s="35"/>
      <c r="C71" s="35"/>
      <c r="D71" s="35"/>
      <c r="E71" s="35"/>
      <c r="F71" s="35"/>
      <c r="G71" s="35"/>
      <c r="H71" s="35"/>
      <c r="I71" s="35"/>
      <c r="J71" s="36"/>
      <c r="K71" s="36"/>
      <c r="L71" s="36"/>
      <c r="M71" s="36"/>
      <c r="N71" s="36"/>
    </row>
    <row r="72" spans="1:14" ht="15.6" x14ac:dyDescent="0.3">
      <c r="A72" s="35"/>
      <c r="B72" s="35"/>
      <c r="C72" s="35"/>
      <c r="D72" s="35"/>
      <c r="E72" s="35"/>
      <c r="F72" s="35"/>
      <c r="G72" s="35"/>
      <c r="H72" s="35"/>
      <c r="I72" s="35"/>
      <c r="J72" s="36"/>
      <c r="K72" s="36"/>
      <c r="L72" s="36"/>
      <c r="M72" s="36"/>
      <c r="N72" s="36"/>
    </row>
    <row r="73" spans="1:14" ht="15.6" x14ac:dyDescent="0.3">
      <c r="A73" s="35"/>
      <c r="B73" s="35"/>
      <c r="C73" s="35"/>
      <c r="D73" s="35"/>
      <c r="E73" s="35"/>
      <c r="F73" s="35"/>
      <c r="G73" s="35"/>
      <c r="H73" s="35"/>
      <c r="I73" s="35"/>
      <c r="J73" s="36"/>
      <c r="K73" s="36"/>
      <c r="L73" s="36"/>
      <c r="M73" s="36"/>
      <c r="N73" s="36"/>
    </row>
    <row r="74" spans="1:14" ht="15.6" x14ac:dyDescent="0.3">
      <c r="A74" s="35"/>
      <c r="B74" s="35"/>
      <c r="C74" s="35"/>
      <c r="D74" s="35"/>
      <c r="E74" s="35"/>
      <c r="F74" s="35"/>
      <c r="G74" s="35"/>
      <c r="H74" s="35"/>
      <c r="I74" s="35"/>
      <c r="J74" s="36"/>
      <c r="K74" s="36"/>
      <c r="L74" s="36"/>
      <c r="M74" s="36"/>
      <c r="N74" s="36"/>
    </row>
    <row r="75" spans="1:14" ht="15.6" x14ac:dyDescent="0.3">
      <c r="A75" s="35" t="s">
        <v>126</v>
      </c>
      <c r="B75" s="35"/>
      <c r="C75" s="35"/>
      <c r="D75" s="35"/>
      <c r="E75" s="35"/>
      <c r="F75" s="35"/>
      <c r="G75" s="35"/>
      <c r="H75" s="35"/>
      <c r="I75" s="35"/>
      <c r="J75" s="36"/>
      <c r="K75" s="36"/>
      <c r="L75" s="36"/>
      <c r="M75" s="36"/>
      <c r="N75" s="36"/>
    </row>
    <row r="76" spans="1:14" ht="15.6" x14ac:dyDescent="0.3">
      <c r="A76" s="35"/>
      <c r="B76" s="35"/>
      <c r="C76" s="35"/>
      <c r="D76" s="35"/>
      <c r="E76" s="35"/>
      <c r="F76" s="35"/>
      <c r="G76" s="35"/>
      <c r="H76" s="35"/>
      <c r="I76" s="35"/>
      <c r="J76" s="36"/>
      <c r="K76" s="36"/>
      <c r="L76" s="36"/>
      <c r="M76" s="36"/>
      <c r="N76" s="36"/>
    </row>
    <row r="77" spans="1:14" ht="15.6" x14ac:dyDescent="0.3">
      <c r="A77" s="35"/>
      <c r="B77" s="35"/>
      <c r="C77" s="35"/>
      <c r="D77" s="35"/>
      <c r="E77" s="35"/>
      <c r="F77" s="35"/>
      <c r="G77" s="35"/>
      <c r="H77" s="35"/>
      <c r="I77" s="35"/>
      <c r="J77" s="36"/>
      <c r="K77" s="36"/>
      <c r="L77" s="36"/>
      <c r="M77" s="36"/>
      <c r="N77" s="36"/>
    </row>
    <row r="78" spans="1:14" ht="15.6" x14ac:dyDescent="0.3">
      <c r="A78" s="35"/>
      <c r="B78" s="35"/>
      <c r="C78" s="35"/>
      <c r="D78" s="35"/>
      <c r="E78" s="35"/>
      <c r="F78" s="35"/>
      <c r="G78" s="35"/>
      <c r="H78" s="35"/>
      <c r="I78" s="35"/>
      <c r="J78" s="36"/>
      <c r="K78" s="36"/>
      <c r="L78" s="36"/>
      <c r="M78" s="36"/>
      <c r="N78" s="36"/>
    </row>
    <row r="79" spans="1:14" ht="15.6" x14ac:dyDescent="0.3">
      <c r="A79" s="35"/>
      <c r="B79" s="35"/>
      <c r="C79" s="35"/>
      <c r="D79" s="35"/>
      <c r="E79" s="35"/>
      <c r="F79" s="35"/>
      <c r="G79" s="35"/>
      <c r="H79" s="35"/>
      <c r="I79" s="35"/>
      <c r="J79" s="36"/>
      <c r="K79" s="36"/>
      <c r="L79" s="36"/>
      <c r="M79" s="36"/>
      <c r="N79" s="36"/>
    </row>
    <row r="81" spans="1:14" ht="18" x14ac:dyDescent="0.35">
      <c r="A81" s="18" t="s">
        <v>49</v>
      </c>
    </row>
    <row r="82" spans="1:14" ht="14.4" x14ac:dyDescent="0.3">
      <c r="A82" s="19" t="s">
        <v>50</v>
      </c>
    </row>
    <row r="84" spans="1:14" ht="16.2" thickBot="1" x14ac:dyDescent="0.35">
      <c r="A84" s="2" t="s">
        <v>10</v>
      </c>
      <c r="B84" s="2" t="s">
        <v>1</v>
      </c>
      <c r="C84" s="2" t="s">
        <v>2</v>
      </c>
      <c r="D84" s="2" t="s">
        <v>5</v>
      </c>
      <c r="E84" s="2" t="s">
        <v>8</v>
      </c>
      <c r="F84" s="2" t="s">
        <v>9</v>
      </c>
      <c r="G84" s="2" t="s">
        <v>21</v>
      </c>
      <c r="H84" s="2" t="s">
        <v>23</v>
      </c>
      <c r="I84" s="2" t="s">
        <v>25</v>
      </c>
      <c r="J84" s="2" t="s">
        <v>27</v>
      </c>
      <c r="K84" s="2"/>
      <c r="L84" s="2" t="s">
        <v>41</v>
      </c>
      <c r="M84" s="2" t="s">
        <v>91</v>
      </c>
      <c r="N84" s="2" t="s">
        <v>123</v>
      </c>
    </row>
    <row r="85" spans="1:14" ht="15.6" x14ac:dyDescent="0.3">
      <c r="A85" s="15" t="s">
        <v>51</v>
      </c>
      <c r="B85" s="15"/>
      <c r="C85" s="16"/>
      <c r="D85" s="16"/>
      <c r="E85" s="16"/>
      <c r="F85" s="16"/>
      <c r="G85" s="16"/>
      <c r="H85" s="16"/>
      <c r="I85" s="16"/>
      <c r="J85" s="16"/>
      <c r="K85" s="16"/>
      <c r="L85" s="16"/>
      <c r="M85" s="16"/>
      <c r="N85" s="16"/>
    </row>
    <row r="86" spans="1:14" ht="16.2" thickBot="1" x14ac:dyDescent="0.35">
      <c r="A86" s="15" t="s">
        <v>52</v>
      </c>
      <c r="B86" s="15"/>
      <c r="C86" s="16"/>
      <c r="D86" s="16"/>
      <c r="E86" s="16"/>
      <c r="F86" s="16"/>
      <c r="G86" s="16"/>
      <c r="H86" s="16"/>
      <c r="I86" s="16"/>
      <c r="J86" s="16"/>
      <c r="K86" s="16"/>
      <c r="L86" s="16"/>
      <c r="M86" s="16"/>
      <c r="N86" s="16"/>
    </row>
    <row r="87" spans="1:14" ht="16.2" thickBot="1" x14ac:dyDescent="0.35">
      <c r="A87" s="4" t="s">
        <v>0</v>
      </c>
      <c r="B87" s="4" t="s">
        <v>84</v>
      </c>
      <c r="C87" s="4" t="s">
        <v>20</v>
      </c>
      <c r="D87" s="4" t="s">
        <v>19</v>
      </c>
      <c r="E87" s="4"/>
      <c r="F87" s="4" t="s">
        <v>18</v>
      </c>
      <c r="G87" s="4" t="s">
        <v>17</v>
      </c>
      <c r="H87" s="4" t="s">
        <v>122</v>
      </c>
      <c r="I87" s="4" t="s">
        <v>22</v>
      </c>
      <c r="J87" s="4" t="s">
        <v>22</v>
      </c>
      <c r="K87" s="4"/>
      <c r="L87" s="4" t="s">
        <v>26</v>
      </c>
      <c r="M87" s="4" t="s">
        <v>28</v>
      </c>
      <c r="N87" s="4" t="s">
        <v>42</v>
      </c>
    </row>
    <row r="88" spans="1:14" ht="16.2" thickBot="1" x14ac:dyDescent="0.35">
      <c r="A88" s="7">
        <v>1</v>
      </c>
      <c r="B88" s="7" t="s">
        <v>87</v>
      </c>
      <c r="C88" s="7">
        <v>0.44111289611918048</v>
      </c>
      <c r="D88" s="7">
        <v>33</v>
      </c>
      <c r="E88" s="7">
        <v>0</v>
      </c>
      <c r="F88" s="7">
        <v>57</v>
      </c>
      <c r="G88" s="7">
        <v>28179</v>
      </c>
      <c r="H88" s="31">
        <v>42736</v>
      </c>
      <c r="I88" s="7">
        <v>1</v>
      </c>
      <c r="J88" s="7" t="s">
        <v>24</v>
      </c>
      <c r="K88" s="7"/>
      <c r="L88" s="7" t="s">
        <v>29</v>
      </c>
      <c r="M88" s="7" t="s">
        <v>37</v>
      </c>
      <c r="N88" s="7" t="s">
        <v>43</v>
      </c>
    </row>
    <row r="89" spans="1:14" ht="16.2" thickBot="1" x14ac:dyDescent="0.35">
      <c r="A89" s="7">
        <v>2</v>
      </c>
      <c r="B89" s="7" t="s">
        <v>88</v>
      </c>
      <c r="C89" s="7">
        <v>0.75596014081438434</v>
      </c>
      <c r="D89" s="7">
        <v>85</v>
      </c>
      <c r="E89" s="7">
        <v>0</v>
      </c>
      <c r="F89" s="7">
        <v>74</v>
      </c>
      <c r="G89" s="7">
        <v>19247</v>
      </c>
      <c r="H89" s="31">
        <v>42737</v>
      </c>
      <c r="I89" s="7">
        <v>1</v>
      </c>
      <c r="J89" s="7" t="s">
        <v>24</v>
      </c>
      <c r="K89" s="7"/>
      <c r="L89" s="7" t="s">
        <v>29</v>
      </c>
      <c r="M89" s="7" t="s">
        <v>38</v>
      </c>
      <c r="N89" s="7" t="s">
        <v>44</v>
      </c>
    </row>
    <row r="112" spans="1:1" ht="15.6" x14ac:dyDescent="0.3">
      <c r="A112" s="38" t="s">
        <v>127</v>
      </c>
    </row>
    <row r="118" spans="1:14" ht="18" x14ac:dyDescent="0.35">
      <c r="A118" s="18" t="s">
        <v>53</v>
      </c>
    </row>
    <row r="119" spans="1:14" ht="14.4" x14ac:dyDescent="0.3">
      <c r="A119" s="19" t="s">
        <v>55</v>
      </c>
    </row>
    <row r="121" spans="1:14" ht="16.2" thickBot="1" x14ac:dyDescent="0.35">
      <c r="A121" s="40" t="s">
        <v>10</v>
      </c>
      <c r="B121" s="40" t="s">
        <v>1</v>
      </c>
      <c r="C121" s="40" t="s">
        <v>2</v>
      </c>
      <c r="D121" s="40" t="s">
        <v>5</v>
      </c>
      <c r="E121" s="40" t="s">
        <v>8</v>
      </c>
      <c r="F121" s="40" t="s">
        <v>9</v>
      </c>
      <c r="G121" s="40" t="s">
        <v>21</v>
      </c>
      <c r="H121" s="40" t="s">
        <v>23</v>
      </c>
      <c r="I121" s="40" t="s">
        <v>25</v>
      </c>
      <c r="J121" s="40" t="s">
        <v>27</v>
      </c>
      <c r="K121" s="40"/>
      <c r="L121" s="40" t="s">
        <v>41</v>
      </c>
      <c r="M121" s="40" t="s">
        <v>91</v>
      </c>
      <c r="N121" s="40" t="s">
        <v>123</v>
      </c>
    </row>
    <row r="122" spans="1:14" ht="15.6" x14ac:dyDescent="0.3">
      <c r="A122" s="39" t="s">
        <v>51</v>
      </c>
      <c r="B122" s="39"/>
      <c r="C122" s="35"/>
      <c r="D122" s="35"/>
      <c r="E122" s="35"/>
      <c r="F122" s="35"/>
      <c r="G122" s="35"/>
      <c r="H122" s="35"/>
      <c r="I122" s="35"/>
      <c r="J122" s="35"/>
      <c r="K122" s="35"/>
      <c r="L122" s="35"/>
      <c r="M122" s="35"/>
      <c r="N122" s="35"/>
    </row>
    <row r="123" spans="1:14" ht="16.2" thickBot="1" x14ac:dyDescent="0.35">
      <c r="A123" s="39" t="s">
        <v>52</v>
      </c>
      <c r="B123" s="39"/>
      <c r="C123" s="35"/>
      <c r="D123" s="35"/>
      <c r="E123" s="35"/>
      <c r="F123" s="35"/>
      <c r="G123" s="35"/>
      <c r="H123" s="35"/>
      <c r="I123" s="35"/>
      <c r="J123" s="35"/>
      <c r="K123" s="35"/>
      <c r="L123" s="35"/>
      <c r="M123" s="35"/>
      <c r="N123" s="35"/>
    </row>
    <row r="124" spans="1:14" ht="16.2" thickBot="1" x14ac:dyDescent="0.35">
      <c r="A124" s="4" t="s">
        <v>0</v>
      </c>
      <c r="B124" s="4" t="s">
        <v>84</v>
      </c>
      <c r="C124" s="4" t="s">
        <v>20</v>
      </c>
      <c r="D124" s="4" t="s">
        <v>19</v>
      </c>
      <c r="E124" s="4"/>
      <c r="F124" s="4" t="s">
        <v>18</v>
      </c>
      <c r="G124" s="4" t="s">
        <v>17</v>
      </c>
      <c r="H124" s="4" t="s">
        <v>122</v>
      </c>
      <c r="I124" s="4" t="s">
        <v>22</v>
      </c>
      <c r="J124" s="4" t="s">
        <v>22</v>
      </c>
      <c r="K124" s="4"/>
      <c r="L124" s="4" t="s">
        <v>26</v>
      </c>
      <c r="M124" s="4" t="s">
        <v>28</v>
      </c>
      <c r="N124" s="4" t="s">
        <v>42</v>
      </c>
    </row>
    <row r="125" spans="1:14" ht="16.2" thickBot="1" x14ac:dyDescent="0.35">
      <c r="A125" s="7">
        <v>1</v>
      </c>
      <c r="B125" s="7" t="s">
        <v>87</v>
      </c>
      <c r="C125" s="7">
        <v>0.44111289611918048</v>
      </c>
      <c r="D125" s="7">
        <v>33</v>
      </c>
      <c r="E125" s="7">
        <v>0</v>
      </c>
      <c r="F125" s="7">
        <v>57</v>
      </c>
      <c r="G125" s="7">
        <v>28179</v>
      </c>
      <c r="H125" s="31">
        <v>42736</v>
      </c>
      <c r="I125" s="7">
        <v>1</v>
      </c>
      <c r="J125" s="7" t="s">
        <v>24</v>
      </c>
      <c r="K125" s="7"/>
      <c r="L125" s="7" t="s">
        <v>29</v>
      </c>
      <c r="M125" s="7" t="s">
        <v>37</v>
      </c>
      <c r="N125" s="7" t="s">
        <v>43</v>
      </c>
    </row>
    <row r="126" spans="1:14" ht="16.2" thickBot="1" x14ac:dyDescent="0.35">
      <c r="A126" s="7">
        <v>2</v>
      </c>
      <c r="B126" s="7" t="s">
        <v>88</v>
      </c>
      <c r="C126" s="7">
        <v>0.75596014081438434</v>
      </c>
      <c r="D126" s="7">
        <v>85</v>
      </c>
      <c r="E126" s="7">
        <v>0</v>
      </c>
      <c r="F126" s="7">
        <v>74</v>
      </c>
      <c r="G126" s="7">
        <v>19247</v>
      </c>
      <c r="H126" s="31">
        <v>42737</v>
      </c>
      <c r="I126" s="7">
        <v>1</v>
      </c>
      <c r="J126" s="7" t="s">
        <v>24</v>
      </c>
      <c r="K126" s="7"/>
      <c r="L126" s="7" t="s">
        <v>29</v>
      </c>
      <c r="M126" s="7" t="s">
        <v>38</v>
      </c>
      <c r="N126" s="7" t="s">
        <v>44</v>
      </c>
    </row>
    <row r="127" spans="1:14" ht="7.5" customHeight="1" thickBot="1" x14ac:dyDescent="0.35">
      <c r="A127" s="1" t="s">
        <v>54</v>
      </c>
    </row>
    <row r="128" spans="1:14" ht="16.2" thickBot="1" x14ac:dyDescent="0.35">
      <c r="A128" s="7">
        <v>11</v>
      </c>
      <c r="B128" s="7" t="s">
        <v>88</v>
      </c>
      <c r="C128" s="7">
        <v>0.91687882779337981</v>
      </c>
      <c r="D128" s="7">
        <v>90</v>
      </c>
      <c r="E128" s="7" t="s">
        <v>6</v>
      </c>
      <c r="F128" s="7">
        <v>92</v>
      </c>
      <c r="G128" s="7">
        <v>38325</v>
      </c>
      <c r="H128" s="31">
        <v>42746</v>
      </c>
      <c r="I128" s="7">
        <v>1</v>
      </c>
      <c r="J128" s="7" t="s">
        <v>24</v>
      </c>
      <c r="K128" s="7"/>
      <c r="L128" s="7" t="s">
        <v>31</v>
      </c>
      <c r="M128" s="7" t="s">
        <v>40</v>
      </c>
      <c r="N128" s="7" t="s">
        <v>45</v>
      </c>
    </row>
    <row r="129" spans="1:14" ht="16.2" thickBot="1" x14ac:dyDescent="0.35">
      <c r="A129" s="7">
        <v>12</v>
      </c>
      <c r="B129" s="7" t="s">
        <v>88</v>
      </c>
      <c r="C129" s="7">
        <v>0.69678607528101333</v>
      </c>
      <c r="D129" s="7" t="s">
        <v>3</v>
      </c>
      <c r="E129" s="7">
        <v>1</v>
      </c>
      <c r="F129" s="7">
        <v>73</v>
      </c>
      <c r="G129" s="7">
        <v>42453</v>
      </c>
      <c r="H129" s="31">
        <v>42747</v>
      </c>
      <c r="I129" s="7">
        <v>1</v>
      </c>
      <c r="J129" s="7" t="s">
        <v>24</v>
      </c>
      <c r="K129" s="7"/>
      <c r="L129" s="7" t="s">
        <v>31</v>
      </c>
      <c r="M129" s="7" t="s">
        <v>38</v>
      </c>
      <c r="N129" s="7" t="s">
        <v>46</v>
      </c>
    </row>
    <row r="130" spans="1:14" ht="16.2" thickBot="1" x14ac:dyDescent="0.35">
      <c r="A130" s="7">
        <v>13</v>
      </c>
      <c r="B130" s="7" t="s">
        <v>89</v>
      </c>
      <c r="C130" s="7">
        <v>1.5225849074060438E-2</v>
      </c>
      <c r="D130" s="7">
        <v>68</v>
      </c>
      <c r="E130" s="7">
        <v>0</v>
      </c>
      <c r="F130" s="7">
        <v>64</v>
      </c>
      <c r="G130" s="7">
        <v>1032</v>
      </c>
      <c r="H130" s="31">
        <v>42748</v>
      </c>
      <c r="I130" s="7">
        <v>1</v>
      </c>
      <c r="J130" s="7" t="s">
        <v>24</v>
      </c>
      <c r="K130" s="7"/>
      <c r="L130" s="7" t="s">
        <v>31</v>
      </c>
      <c r="M130" s="7" t="s">
        <v>39</v>
      </c>
      <c r="N130" s="7" t="s">
        <v>43</v>
      </c>
    </row>
    <row r="131" spans="1:14" ht="16.2" thickBot="1" x14ac:dyDescent="0.35">
      <c r="A131" s="13"/>
      <c r="B131" s="13"/>
      <c r="C131" s="13"/>
      <c r="D131" s="13"/>
      <c r="E131" s="13"/>
      <c r="F131" s="13"/>
      <c r="G131" s="13"/>
      <c r="H131" s="13"/>
      <c r="I131" s="13"/>
      <c r="J131" s="13"/>
      <c r="K131" s="13"/>
      <c r="L131" s="13"/>
      <c r="M131" s="13"/>
      <c r="N131" s="13"/>
    </row>
    <row r="132" spans="1:14" ht="16.2" thickBot="1" x14ac:dyDescent="0.35">
      <c r="A132" s="7">
        <v>14</v>
      </c>
      <c r="B132" s="7" t="s">
        <v>87</v>
      </c>
      <c r="C132" s="7">
        <v>0.23492978097106965</v>
      </c>
      <c r="D132" s="7">
        <v>22</v>
      </c>
      <c r="E132" s="7">
        <v>1</v>
      </c>
      <c r="F132" s="7">
        <v>56</v>
      </c>
      <c r="G132" s="7">
        <v>49477</v>
      </c>
      <c r="H132" s="31">
        <v>42749</v>
      </c>
      <c r="I132" s="7">
        <v>1</v>
      </c>
      <c r="J132" s="7" t="s">
        <v>24</v>
      </c>
      <c r="K132" s="7"/>
      <c r="L132" s="7" t="s">
        <v>31</v>
      </c>
      <c r="M132" s="7" t="s">
        <v>38</v>
      </c>
      <c r="N132" s="7" t="s">
        <v>45</v>
      </c>
    </row>
    <row r="133" spans="1:14" ht="16.2" thickBot="1" x14ac:dyDescent="0.35">
      <c r="A133" s="7">
        <v>15</v>
      </c>
      <c r="B133" s="7" t="s">
        <v>88</v>
      </c>
      <c r="C133" s="7">
        <v>0.64224090602235961</v>
      </c>
      <c r="D133" s="7">
        <v>34</v>
      </c>
      <c r="E133" s="7">
        <v>0</v>
      </c>
      <c r="F133" s="7">
        <v>59</v>
      </c>
      <c r="G133" s="7">
        <v>46373</v>
      </c>
      <c r="H133" s="31">
        <v>42750</v>
      </c>
      <c r="I133" s="7">
        <v>1</v>
      </c>
      <c r="J133" s="7" t="s">
        <v>24</v>
      </c>
      <c r="K133" s="7"/>
      <c r="L133" s="7" t="s">
        <v>31</v>
      </c>
      <c r="M133" s="7" t="s">
        <v>39</v>
      </c>
      <c r="N133" s="7" t="s">
        <v>46</v>
      </c>
    </row>
    <row r="134" spans="1:14" ht="16.2" thickBot="1" x14ac:dyDescent="0.35">
      <c r="A134" s="7">
        <v>16</v>
      </c>
      <c r="B134" s="7" t="s">
        <v>86</v>
      </c>
      <c r="C134" s="7">
        <v>0.43440888240767495</v>
      </c>
      <c r="D134" s="7">
        <v>56</v>
      </c>
      <c r="E134" s="7">
        <v>1</v>
      </c>
      <c r="F134" s="7">
        <v>75</v>
      </c>
      <c r="G134" s="7">
        <v>28730</v>
      </c>
      <c r="H134" s="31">
        <v>42751</v>
      </c>
      <c r="I134" s="7">
        <v>1</v>
      </c>
      <c r="J134" s="7" t="s">
        <v>24</v>
      </c>
      <c r="K134" s="7"/>
      <c r="L134" s="7" t="s">
        <v>31</v>
      </c>
      <c r="M134" s="7" t="s">
        <v>39</v>
      </c>
      <c r="N134" s="7" t="s">
        <v>45</v>
      </c>
    </row>
    <row r="135" spans="1:14" ht="9.75" customHeight="1" thickBot="1" x14ac:dyDescent="0.35">
      <c r="A135" s="1" t="s">
        <v>54</v>
      </c>
    </row>
    <row r="136" spans="1:14" ht="16.2" thickBot="1" x14ac:dyDescent="0.35">
      <c r="A136" s="7">
        <v>28</v>
      </c>
      <c r="B136" s="7" t="s">
        <v>87</v>
      </c>
      <c r="C136" s="7">
        <v>978950983977843</v>
      </c>
      <c r="D136" s="7" t="s">
        <v>3</v>
      </c>
      <c r="E136" s="7" t="s">
        <v>7</v>
      </c>
      <c r="F136" s="7">
        <v>82</v>
      </c>
      <c r="G136" s="7">
        <v>19741</v>
      </c>
      <c r="H136" s="34">
        <v>42763</v>
      </c>
      <c r="I136" s="7">
        <v>1</v>
      </c>
      <c r="J136" s="7" t="s">
        <v>24</v>
      </c>
      <c r="K136" s="7"/>
      <c r="L136" s="7" t="s">
        <v>32</v>
      </c>
      <c r="M136" s="7" t="s">
        <v>39</v>
      </c>
      <c r="N136" s="7" t="s">
        <v>45</v>
      </c>
    </row>
    <row r="137" spans="1:14" ht="16.2" thickBot="1" x14ac:dyDescent="0.35">
      <c r="A137" s="7">
        <v>29</v>
      </c>
      <c r="B137" s="7" t="s">
        <v>90</v>
      </c>
      <c r="C137" s="7">
        <v>5.0956446276488099E-2</v>
      </c>
      <c r="D137" s="7">
        <v>61</v>
      </c>
      <c r="E137" s="7">
        <v>0</v>
      </c>
      <c r="F137" s="7">
        <v>58</v>
      </c>
      <c r="G137" s="7">
        <v>18755</v>
      </c>
      <c r="H137" s="31">
        <v>42764</v>
      </c>
      <c r="I137" s="7">
        <v>1</v>
      </c>
      <c r="J137" s="7" t="s">
        <v>24</v>
      </c>
      <c r="K137" s="7"/>
      <c r="L137" s="7" t="s">
        <v>32</v>
      </c>
      <c r="M137" s="7" t="s">
        <v>39</v>
      </c>
      <c r="N137" s="7" t="s">
        <v>46</v>
      </c>
    </row>
    <row r="138" spans="1:14" ht="16.2" thickBot="1" x14ac:dyDescent="0.35">
      <c r="A138" s="13"/>
      <c r="B138" s="13"/>
      <c r="C138" s="13"/>
      <c r="D138" s="13"/>
      <c r="E138" s="13"/>
      <c r="F138" s="13"/>
      <c r="G138" s="13"/>
      <c r="H138" s="13"/>
      <c r="I138" s="13"/>
      <c r="J138" s="13"/>
      <c r="K138" s="13"/>
      <c r="L138" s="13"/>
      <c r="M138" s="13"/>
      <c r="N138" s="13"/>
    </row>
    <row r="139" spans="1:14" ht="16.2" thickBot="1" x14ac:dyDescent="0.35">
      <c r="A139" s="7">
        <v>30</v>
      </c>
      <c r="B139" s="7" t="s">
        <v>90</v>
      </c>
      <c r="C139" s="7">
        <v>0.71706711880423812</v>
      </c>
      <c r="D139" s="7">
        <v>70</v>
      </c>
      <c r="E139" s="7">
        <v>1</v>
      </c>
      <c r="F139" s="7">
        <v>54</v>
      </c>
      <c r="G139" s="7">
        <v>36293</v>
      </c>
      <c r="H139" s="31">
        <v>42765</v>
      </c>
      <c r="I139" s="7">
        <v>1</v>
      </c>
      <c r="J139" s="7" t="s">
        <v>24</v>
      </c>
      <c r="K139" s="7"/>
      <c r="L139" s="7" t="s">
        <v>32</v>
      </c>
      <c r="M139" s="7" t="s">
        <v>40</v>
      </c>
      <c r="N139" s="7" t="s">
        <v>44</v>
      </c>
    </row>
    <row r="140" spans="1:14" ht="16.2" thickBot="1" x14ac:dyDescent="0.35">
      <c r="A140" s="7">
        <v>31</v>
      </c>
      <c r="B140" s="7" t="s">
        <v>90</v>
      </c>
      <c r="C140" s="7">
        <v>0.68982153773178745</v>
      </c>
      <c r="D140" s="7">
        <v>41</v>
      </c>
      <c r="E140" s="7">
        <v>0</v>
      </c>
      <c r="F140" s="7">
        <v>67</v>
      </c>
      <c r="G140" s="7">
        <v>42306</v>
      </c>
      <c r="H140" s="31">
        <v>42766</v>
      </c>
      <c r="I140" s="7">
        <v>1</v>
      </c>
      <c r="J140" s="7" t="s">
        <v>24</v>
      </c>
      <c r="K140" s="7"/>
      <c r="L140" s="7" t="s">
        <v>32</v>
      </c>
      <c r="M140" s="7" t="s">
        <v>38</v>
      </c>
      <c r="N140" s="7" t="s">
        <v>45</v>
      </c>
    </row>
    <row r="141" spans="1:14" ht="16.2" thickBot="1" x14ac:dyDescent="0.35">
      <c r="A141" s="7">
        <v>32</v>
      </c>
      <c r="B141" s="7" t="s">
        <v>6</v>
      </c>
      <c r="C141" s="7">
        <v>0.70550103178966339</v>
      </c>
      <c r="D141" s="7">
        <v>25</v>
      </c>
      <c r="E141" s="7">
        <v>1</v>
      </c>
      <c r="F141" s="7">
        <v>91</v>
      </c>
      <c r="G141" s="7">
        <v>4369</v>
      </c>
      <c r="H141" s="31">
        <v>42767</v>
      </c>
      <c r="I141" s="7">
        <v>1</v>
      </c>
      <c r="J141" s="7" t="s">
        <v>24</v>
      </c>
      <c r="K141" s="7"/>
      <c r="L141" s="7" t="s">
        <v>32</v>
      </c>
      <c r="M141" s="7" t="s">
        <v>39</v>
      </c>
      <c r="N141" s="7" t="s">
        <v>46</v>
      </c>
    </row>
    <row r="145" spans="1:1" ht="15.6" x14ac:dyDescent="0.3">
      <c r="A145" s="38" t="s">
        <v>128</v>
      </c>
    </row>
  </sheetData>
  <mergeCells count="1">
    <mergeCell ref="B2:L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1D7DF-B2C4-4069-91FB-A365A4F96EC7}">
  <dimension ref="A1:V51"/>
  <sheetViews>
    <sheetView showGridLines="0" zoomScaleNormal="100" workbookViewId="0">
      <selection activeCell="A2" sqref="A2"/>
    </sheetView>
  </sheetViews>
  <sheetFormatPr defaultColWidth="9.109375" defaultRowHeight="15.6" x14ac:dyDescent="0.3"/>
  <cols>
    <col min="1" max="14" width="13.88671875" style="8" customWidth="1"/>
    <col min="15" max="22" width="9.109375" style="8"/>
    <col min="23" max="16384" width="9.109375" style="9"/>
  </cols>
  <sheetData>
    <row r="1" spans="1:22" s="6" customFormat="1" ht="16.2" thickBot="1" x14ac:dyDescent="0.35">
      <c r="A1" s="4" t="s">
        <v>0</v>
      </c>
      <c r="B1" s="4" t="s">
        <v>84</v>
      </c>
      <c r="C1" s="4" t="s">
        <v>20</v>
      </c>
      <c r="D1" s="4" t="s">
        <v>19</v>
      </c>
      <c r="E1" s="4"/>
      <c r="F1" s="4" t="s">
        <v>18</v>
      </c>
      <c r="G1" s="4" t="s">
        <v>17</v>
      </c>
      <c r="H1" s="4" t="s">
        <v>122</v>
      </c>
      <c r="I1" s="4" t="s">
        <v>22</v>
      </c>
      <c r="J1" s="4" t="s">
        <v>22</v>
      </c>
      <c r="K1" s="4"/>
      <c r="L1" s="4" t="s">
        <v>26</v>
      </c>
      <c r="M1" s="4" t="s">
        <v>28</v>
      </c>
      <c r="N1" s="4" t="s">
        <v>42</v>
      </c>
      <c r="O1" s="5"/>
      <c r="P1" s="5"/>
      <c r="Q1" s="5"/>
      <c r="R1" s="5"/>
      <c r="S1" s="5"/>
      <c r="T1" s="5"/>
      <c r="U1" s="5"/>
      <c r="V1" s="5"/>
    </row>
    <row r="2" spans="1:22" ht="16.2" thickBot="1" x14ac:dyDescent="0.35">
      <c r="A2" s="7">
        <v>1</v>
      </c>
      <c r="B2" s="7" t="s">
        <v>87</v>
      </c>
      <c r="C2" s="7">
        <v>0.44111289611918048</v>
      </c>
      <c r="D2" s="7">
        <v>33</v>
      </c>
      <c r="E2" s="7">
        <v>0</v>
      </c>
      <c r="F2" s="7">
        <v>57</v>
      </c>
      <c r="G2" s="7">
        <v>28179</v>
      </c>
      <c r="H2" s="31">
        <v>42736</v>
      </c>
      <c r="I2" s="7">
        <v>1</v>
      </c>
      <c r="J2" s="7" t="s">
        <v>24</v>
      </c>
      <c r="K2" s="7"/>
      <c r="L2" s="7" t="s">
        <v>29</v>
      </c>
      <c r="M2" s="7" t="s">
        <v>37</v>
      </c>
      <c r="N2" s="7" t="s">
        <v>43</v>
      </c>
    </row>
    <row r="3" spans="1:22" ht="16.2" thickBot="1" x14ac:dyDescent="0.35">
      <c r="A3" s="7">
        <v>2</v>
      </c>
      <c r="B3" s="7" t="s">
        <v>88</v>
      </c>
      <c r="C3" s="7">
        <v>0.75596014081438434</v>
      </c>
      <c r="D3" s="7">
        <v>85</v>
      </c>
      <c r="E3" s="7">
        <v>0</v>
      </c>
      <c r="F3" s="7">
        <v>74</v>
      </c>
      <c r="G3" s="7">
        <v>19247</v>
      </c>
      <c r="H3" s="31">
        <v>42737</v>
      </c>
      <c r="I3" s="7">
        <v>1</v>
      </c>
      <c r="J3" s="7" t="s">
        <v>24</v>
      </c>
      <c r="K3" s="7"/>
      <c r="L3" s="7" t="s">
        <v>29</v>
      </c>
      <c r="M3" s="7" t="s">
        <v>38</v>
      </c>
      <c r="N3" s="7" t="s">
        <v>44</v>
      </c>
    </row>
    <row r="4" spans="1:22" ht="16.2" thickBot="1" x14ac:dyDescent="0.35">
      <c r="A4" s="7">
        <v>3</v>
      </c>
      <c r="B4" s="7" t="s">
        <v>86</v>
      </c>
      <c r="C4" s="7">
        <v>0.62893289833182242</v>
      </c>
      <c r="D4" s="7">
        <v>71</v>
      </c>
      <c r="E4" s="7">
        <v>0</v>
      </c>
      <c r="F4" s="7">
        <v>50</v>
      </c>
      <c r="G4" s="7">
        <v>21873</v>
      </c>
      <c r="H4" s="31">
        <v>42738</v>
      </c>
      <c r="I4" s="7">
        <v>1</v>
      </c>
      <c r="J4" s="7" t="s">
        <v>24</v>
      </c>
      <c r="K4" s="7"/>
      <c r="L4" s="7" t="s">
        <v>30</v>
      </c>
      <c r="M4" s="7" t="s">
        <v>39</v>
      </c>
      <c r="N4" s="7" t="s">
        <v>45</v>
      </c>
    </row>
    <row r="5" spans="1:22" ht="16.2" thickBot="1" x14ac:dyDescent="0.35">
      <c r="A5" s="7">
        <v>4</v>
      </c>
      <c r="B5" s="7" t="s">
        <v>86</v>
      </c>
      <c r="C5" s="7">
        <v>0.19648938385506198</v>
      </c>
      <c r="D5" s="7">
        <v>63</v>
      </c>
      <c r="E5" s="7">
        <v>1</v>
      </c>
      <c r="F5" s="7">
        <v>98</v>
      </c>
      <c r="G5" s="7">
        <v>43181</v>
      </c>
      <c r="H5" s="31">
        <v>42739</v>
      </c>
      <c r="I5" s="7">
        <v>1</v>
      </c>
      <c r="J5" s="7" t="s">
        <v>24</v>
      </c>
      <c r="K5" s="7"/>
      <c r="L5" s="7" t="s">
        <v>30</v>
      </c>
      <c r="M5" s="7" t="s">
        <v>38</v>
      </c>
      <c r="N5" s="7" t="s">
        <v>46</v>
      </c>
    </row>
    <row r="6" spans="1:22" ht="16.2" thickBot="1" x14ac:dyDescent="0.35">
      <c r="A6" s="7">
        <v>5</v>
      </c>
      <c r="B6" s="7" t="s">
        <v>86</v>
      </c>
      <c r="C6" s="7">
        <v>0.4453572844350413</v>
      </c>
      <c r="D6" s="7">
        <v>76</v>
      </c>
      <c r="E6" s="7">
        <v>1</v>
      </c>
      <c r="F6" s="7">
        <v>61</v>
      </c>
      <c r="G6" s="7">
        <v>48735</v>
      </c>
      <c r="H6" s="31">
        <v>42740</v>
      </c>
      <c r="I6" s="7">
        <v>1</v>
      </c>
      <c r="J6" s="7" t="s">
        <v>24</v>
      </c>
      <c r="K6" s="7"/>
      <c r="L6" s="7" t="s">
        <v>31</v>
      </c>
      <c r="M6" s="7" t="s">
        <v>40</v>
      </c>
      <c r="N6" s="7" t="s">
        <v>43</v>
      </c>
    </row>
    <row r="7" spans="1:22" ht="16.2" thickBot="1" x14ac:dyDescent="0.35">
      <c r="A7" s="7">
        <v>6</v>
      </c>
      <c r="B7" s="7" t="s">
        <v>88</v>
      </c>
      <c r="C7" s="7">
        <v>0.37231088330728745</v>
      </c>
      <c r="D7" s="7">
        <v>76</v>
      </c>
      <c r="E7" s="7">
        <v>0</v>
      </c>
      <c r="F7" s="7">
        <v>74</v>
      </c>
      <c r="G7" s="7">
        <v>7903</v>
      </c>
      <c r="H7" s="31">
        <v>42741</v>
      </c>
      <c r="I7" s="7">
        <v>1</v>
      </c>
      <c r="J7" s="7" t="s">
        <v>24</v>
      </c>
      <c r="K7" s="7"/>
      <c r="L7" s="7" t="s">
        <v>31</v>
      </c>
      <c r="M7" s="7" t="s">
        <v>38</v>
      </c>
      <c r="N7" s="7" t="s">
        <v>44</v>
      </c>
    </row>
    <row r="8" spans="1:22" ht="16.2" thickBot="1" x14ac:dyDescent="0.35">
      <c r="A8" s="7">
        <v>7</v>
      </c>
      <c r="B8" s="7" t="s">
        <v>89</v>
      </c>
      <c r="C8" s="7">
        <v>0.22357150032890394</v>
      </c>
      <c r="D8" s="7">
        <v>42</v>
      </c>
      <c r="E8" s="7" t="s">
        <v>6</v>
      </c>
      <c r="F8" s="7">
        <v>63</v>
      </c>
      <c r="G8" s="7">
        <v>26879</v>
      </c>
      <c r="H8" s="31">
        <v>42742</v>
      </c>
      <c r="I8" s="7">
        <v>1</v>
      </c>
      <c r="J8" s="7" t="s">
        <v>24</v>
      </c>
      <c r="K8" s="7"/>
      <c r="L8" s="7" t="s">
        <v>31</v>
      </c>
      <c r="M8" s="7" t="s">
        <v>39</v>
      </c>
      <c r="N8" s="7" t="s">
        <v>45</v>
      </c>
    </row>
    <row r="9" spans="1:22" ht="16.2" thickBot="1" x14ac:dyDescent="0.35">
      <c r="A9" s="7">
        <v>8</v>
      </c>
      <c r="B9" s="7" t="s">
        <v>89</v>
      </c>
      <c r="C9" s="7">
        <v>8.2898278008885051E-2</v>
      </c>
      <c r="D9" s="7">
        <v>61</v>
      </c>
      <c r="E9" s="7">
        <v>0</v>
      </c>
      <c r="F9" s="7">
        <v>68</v>
      </c>
      <c r="G9" s="7">
        <v>41679</v>
      </c>
      <c r="H9" s="31">
        <v>42743</v>
      </c>
      <c r="I9" s="7">
        <v>1</v>
      </c>
      <c r="J9" s="7" t="s">
        <v>24</v>
      </c>
      <c r="K9" s="7"/>
      <c r="L9" s="7" t="s">
        <v>31</v>
      </c>
      <c r="M9" s="7" t="s">
        <v>40</v>
      </c>
      <c r="N9" s="7" t="s">
        <v>46</v>
      </c>
    </row>
    <row r="10" spans="1:22" ht="16.2" thickBot="1" x14ac:dyDescent="0.35">
      <c r="A10" s="7">
        <v>9</v>
      </c>
      <c r="B10" s="7" t="s">
        <v>86</v>
      </c>
      <c r="C10" s="7">
        <v>0.46340608556649743</v>
      </c>
      <c r="D10" s="7" t="s">
        <v>4</v>
      </c>
      <c r="E10" s="7" t="s">
        <v>6</v>
      </c>
      <c r="F10" s="7">
        <v>93</v>
      </c>
      <c r="G10" s="7">
        <v>43268</v>
      </c>
      <c r="H10" s="31">
        <v>42744</v>
      </c>
      <c r="I10" s="7">
        <v>1</v>
      </c>
      <c r="J10" s="10"/>
      <c r="K10" s="7" t="s">
        <v>24</v>
      </c>
      <c r="L10" s="7" t="s">
        <v>31</v>
      </c>
      <c r="M10" s="7" t="s">
        <v>38</v>
      </c>
      <c r="N10" s="7" t="s">
        <v>43</v>
      </c>
    </row>
    <row r="11" spans="1:22" ht="16.2" thickBot="1" x14ac:dyDescent="0.35">
      <c r="A11" s="7">
        <v>10</v>
      </c>
      <c r="B11" s="7" t="s">
        <v>87</v>
      </c>
      <c r="C11" s="7">
        <v>0.44099355974784671</v>
      </c>
      <c r="D11" s="7">
        <v>42</v>
      </c>
      <c r="E11" s="7" t="s">
        <v>6</v>
      </c>
      <c r="F11" s="7">
        <v>90</v>
      </c>
      <c r="G11" s="7">
        <v>16914</v>
      </c>
      <c r="H11" s="31">
        <v>42745</v>
      </c>
      <c r="I11" s="7">
        <v>1</v>
      </c>
      <c r="J11" s="10"/>
      <c r="K11" s="7" t="s">
        <v>24</v>
      </c>
      <c r="L11" s="7" t="s">
        <v>31</v>
      </c>
      <c r="M11" s="7" t="s">
        <v>39</v>
      </c>
      <c r="N11" s="7" t="s">
        <v>44</v>
      </c>
    </row>
    <row r="12" spans="1:22" ht="16.2" thickBot="1" x14ac:dyDescent="0.35">
      <c r="A12" s="7">
        <v>11</v>
      </c>
      <c r="B12" s="7" t="s">
        <v>88</v>
      </c>
      <c r="C12" s="7">
        <v>0.91687882779337981</v>
      </c>
      <c r="D12" s="7">
        <v>90</v>
      </c>
      <c r="E12" s="7" t="s">
        <v>6</v>
      </c>
      <c r="F12" s="7">
        <v>92</v>
      </c>
      <c r="G12" s="7">
        <v>38325</v>
      </c>
      <c r="H12" s="31">
        <v>42746</v>
      </c>
      <c r="I12" s="7">
        <v>1</v>
      </c>
      <c r="J12" s="7" t="s">
        <v>24</v>
      </c>
      <c r="K12" s="7"/>
      <c r="L12" s="7" t="s">
        <v>31</v>
      </c>
      <c r="M12" s="7" t="s">
        <v>40</v>
      </c>
      <c r="N12" s="7" t="s">
        <v>45</v>
      </c>
    </row>
    <row r="13" spans="1:22" ht="16.2" thickBot="1" x14ac:dyDescent="0.35">
      <c r="A13" s="7">
        <v>12</v>
      </c>
      <c r="B13" s="7" t="s">
        <v>88</v>
      </c>
      <c r="C13" s="7">
        <v>0.69678607528101333</v>
      </c>
      <c r="D13" s="7" t="s">
        <v>3</v>
      </c>
      <c r="E13" s="7">
        <v>1</v>
      </c>
      <c r="F13" s="7">
        <v>73</v>
      </c>
      <c r="G13" s="7">
        <v>42453</v>
      </c>
      <c r="H13" s="31">
        <v>42747</v>
      </c>
      <c r="I13" s="7">
        <v>1</v>
      </c>
      <c r="J13" s="7" t="s">
        <v>24</v>
      </c>
      <c r="K13" s="7"/>
      <c r="L13" s="7" t="s">
        <v>31</v>
      </c>
      <c r="M13" s="7" t="s">
        <v>38</v>
      </c>
      <c r="N13" s="7" t="s">
        <v>46</v>
      </c>
    </row>
    <row r="14" spans="1:22" ht="16.2" thickBot="1" x14ac:dyDescent="0.35">
      <c r="A14" s="7">
        <v>13</v>
      </c>
      <c r="B14" s="7" t="s">
        <v>89</v>
      </c>
      <c r="C14" s="7">
        <v>1.5225849074060438E-2</v>
      </c>
      <c r="D14" s="7">
        <v>68</v>
      </c>
      <c r="E14" s="7">
        <v>0</v>
      </c>
      <c r="F14" s="7">
        <v>64</v>
      </c>
      <c r="G14" s="7">
        <v>1032</v>
      </c>
      <c r="H14" s="31">
        <v>42748</v>
      </c>
      <c r="I14" s="7">
        <v>1</v>
      </c>
      <c r="J14" s="7" t="s">
        <v>24</v>
      </c>
      <c r="K14" s="7"/>
      <c r="L14" s="7" t="s">
        <v>31</v>
      </c>
      <c r="M14" s="7" t="s">
        <v>39</v>
      </c>
      <c r="N14" s="7" t="s">
        <v>43</v>
      </c>
    </row>
    <row r="15" spans="1:22" ht="16.2" thickBot="1" x14ac:dyDescent="0.35">
      <c r="A15" s="7">
        <v>14</v>
      </c>
      <c r="B15" s="7" t="s">
        <v>87</v>
      </c>
      <c r="C15" s="7">
        <v>0.23492978097106965</v>
      </c>
      <c r="D15" s="7">
        <v>22</v>
      </c>
      <c r="E15" s="7">
        <v>1</v>
      </c>
      <c r="F15" s="7">
        <v>56</v>
      </c>
      <c r="G15" s="7">
        <v>49477</v>
      </c>
      <c r="H15" s="31">
        <v>42749</v>
      </c>
      <c r="I15" s="7">
        <v>1</v>
      </c>
      <c r="J15" s="7" t="s">
        <v>24</v>
      </c>
      <c r="K15" s="7"/>
      <c r="L15" s="7" t="s">
        <v>31</v>
      </c>
      <c r="M15" s="7" t="s">
        <v>38</v>
      </c>
      <c r="N15" s="7" t="s">
        <v>45</v>
      </c>
    </row>
    <row r="16" spans="1:22" ht="16.2" thickBot="1" x14ac:dyDescent="0.35">
      <c r="A16" s="7">
        <v>15</v>
      </c>
      <c r="B16" s="7" t="s">
        <v>88</v>
      </c>
      <c r="C16" s="7">
        <v>0.64224090602235961</v>
      </c>
      <c r="D16" s="7">
        <v>34</v>
      </c>
      <c r="E16" s="7">
        <v>0</v>
      </c>
      <c r="F16" s="7">
        <v>59</v>
      </c>
      <c r="G16" s="7">
        <v>46373</v>
      </c>
      <c r="H16" s="31">
        <v>42750</v>
      </c>
      <c r="I16" s="7">
        <v>1</v>
      </c>
      <c r="J16" s="7" t="s">
        <v>24</v>
      </c>
      <c r="K16" s="7"/>
      <c r="L16" s="7" t="s">
        <v>31</v>
      </c>
      <c r="M16" s="7" t="s">
        <v>39</v>
      </c>
      <c r="N16" s="7" t="s">
        <v>46</v>
      </c>
    </row>
    <row r="17" spans="1:14" ht="16.2" thickBot="1" x14ac:dyDescent="0.35">
      <c r="A17" s="7">
        <v>16</v>
      </c>
      <c r="B17" s="7" t="s">
        <v>86</v>
      </c>
      <c r="C17" s="7">
        <v>0.43440888240767495</v>
      </c>
      <c r="D17" s="7">
        <v>56</v>
      </c>
      <c r="E17" s="7">
        <v>1</v>
      </c>
      <c r="F17" s="7">
        <v>75</v>
      </c>
      <c r="G17" s="7">
        <v>28730</v>
      </c>
      <c r="H17" s="31">
        <v>42751</v>
      </c>
      <c r="I17" s="7">
        <v>1</v>
      </c>
      <c r="J17" s="7" t="s">
        <v>24</v>
      </c>
      <c r="K17" s="7"/>
      <c r="L17" s="7" t="s">
        <v>31</v>
      </c>
      <c r="M17" s="7" t="s">
        <v>39</v>
      </c>
      <c r="N17" s="7" t="s">
        <v>45</v>
      </c>
    </row>
    <row r="18" spans="1:14" ht="16.2" thickBot="1" x14ac:dyDescent="0.35">
      <c r="A18" s="7">
        <v>17</v>
      </c>
      <c r="B18" s="7" t="s">
        <v>86</v>
      </c>
      <c r="C18" s="7">
        <v>0.64862313634171387</v>
      </c>
      <c r="D18" s="7">
        <v>66</v>
      </c>
      <c r="E18" s="7" t="s">
        <v>7</v>
      </c>
      <c r="F18" s="7">
        <v>80</v>
      </c>
      <c r="G18" s="7">
        <v>44297</v>
      </c>
      <c r="H18" s="31">
        <v>42752</v>
      </c>
      <c r="I18" s="7">
        <v>1</v>
      </c>
      <c r="J18" s="7" t="s">
        <v>24</v>
      </c>
      <c r="K18" s="7"/>
      <c r="L18" s="7" t="s">
        <v>31</v>
      </c>
      <c r="M18" s="7" t="s">
        <v>40</v>
      </c>
      <c r="N18" s="7" t="s">
        <v>46</v>
      </c>
    </row>
    <row r="19" spans="1:14" ht="16.2" thickBot="1" x14ac:dyDescent="0.35">
      <c r="A19" s="7">
        <v>18</v>
      </c>
      <c r="B19" s="7" t="s">
        <v>86</v>
      </c>
      <c r="C19" s="7">
        <v>0.29124382053407916</v>
      </c>
      <c r="D19" s="7">
        <v>82</v>
      </c>
      <c r="E19" s="7">
        <v>1</v>
      </c>
      <c r="F19" s="7">
        <v>99</v>
      </c>
      <c r="G19" s="7">
        <v>33573</v>
      </c>
      <c r="H19" s="31">
        <v>42753</v>
      </c>
      <c r="I19" s="7">
        <v>1</v>
      </c>
      <c r="J19" s="7" t="s">
        <v>24</v>
      </c>
      <c r="K19" s="7"/>
      <c r="L19" s="7" t="s">
        <v>31</v>
      </c>
      <c r="M19" s="7" t="s">
        <v>39</v>
      </c>
      <c r="N19" s="7" t="s">
        <v>43</v>
      </c>
    </row>
    <row r="20" spans="1:14" ht="16.2" thickBot="1" x14ac:dyDescent="0.35">
      <c r="A20" s="7">
        <v>19</v>
      </c>
      <c r="B20" s="7" t="s">
        <v>88</v>
      </c>
      <c r="C20" s="7">
        <v>0.41535104557015001</v>
      </c>
      <c r="D20" s="7">
        <v>57</v>
      </c>
      <c r="E20" s="7">
        <v>1</v>
      </c>
      <c r="F20" s="7">
        <v>71</v>
      </c>
      <c r="G20" s="7">
        <v>5921</v>
      </c>
      <c r="H20" s="31">
        <v>42754</v>
      </c>
      <c r="I20" s="7">
        <v>1</v>
      </c>
      <c r="J20" s="7" t="s">
        <v>24</v>
      </c>
      <c r="K20" s="7"/>
      <c r="L20" s="7" t="s">
        <v>31</v>
      </c>
      <c r="M20" s="7" t="s">
        <v>38</v>
      </c>
      <c r="N20" s="7" t="s">
        <v>44</v>
      </c>
    </row>
    <row r="21" spans="1:14" ht="16.2" thickBot="1" x14ac:dyDescent="0.35">
      <c r="A21" s="7">
        <v>20</v>
      </c>
      <c r="B21" s="7" t="s">
        <v>89</v>
      </c>
      <c r="C21" s="7">
        <v>3.962481990437583E-2</v>
      </c>
      <c r="D21" s="7">
        <v>66</v>
      </c>
      <c r="E21" s="7">
        <v>1</v>
      </c>
      <c r="F21" s="7">
        <v>82</v>
      </c>
      <c r="G21" s="7">
        <v>46968</v>
      </c>
      <c r="H21" s="31">
        <v>42755</v>
      </c>
      <c r="I21" s="7">
        <v>1</v>
      </c>
      <c r="J21" s="7" t="s">
        <v>24</v>
      </c>
      <c r="K21" s="7"/>
      <c r="L21" s="7" t="s">
        <v>31</v>
      </c>
      <c r="M21" s="7" t="s">
        <v>147</v>
      </c>
      <c r="N21" s="7" t="s">
        <v>45</v>
      </c>
    </row>
    <row r="22" spans="1:14" ht="16.2" thickBot="1" x14ac:dyDescent="0.35">
      <c r="A22" s="7">
        <v>21</v>
      </c>
      <c r="B22" s="7" t="s">
        <v>89</v>
      </c>
      <c r="C22" s="7"/>
      <c r="D22" s="7" t="s">
        <v>12</v>
      </c>
      <c r="E22" s="7" t="s">
        <v>119</v>
      </c>
      <c r="F22" s="7" t="s">
        <v>120</v>
      </c>
      <c r="G22" s="7"/>
      <c r="H22" s="31">
        <v>42756</v>
      </c>
      <c r="I22" s="7"/>
      <c r="J22" s="7" t="s">
        <v>24</v>
      </c>
      <c r="K22" s="7"/>
      <c r="L22" s="7" t="s">
        <v>3</v>
      </c>
      <c r="M22" s="7" t="s">
        <v>4</v>
      </c>
      <c r="N22" s="7" t="s">
        <v>46</v>
      </c>
    </row>
    <row r="23" spans="1:14" ht="16.2" thickBot="1" x14ac:dyDescent="0.35">
      <c r="A23" s="7">
        <v>22</v>
      </c>
      <c r="B23" s="7" t="s">
        <v>86</v>
      </c>
      <c r="C23" s="7">
        <v>0.51681542349680565</v>
      </c>
      <c r="D23" s="7">
        <v>42</v>
      </c>
      <c r="E23" s="7">
        <v>1</v>
      </c>
      <c r="F23" s="7">
        <v>88</v>
      </c>
      <c r="G23" s="7">
        <v>15239</v>
      </c>
      <c r="H23" s="31">
        <v>42757</v>
      </c>
      <c r="I23" s="7">
        <v>1</v>
      </c>
      <c r="J23" s="7" t="s">
        <v>24</v>
      </c>
      <c r="K23" s="7"/>
      <c r="L23" s="7" t="s">
        <v>32</v>
      </c>
      <c r="M23" s="7" t="s">
        <v>39</v>
      </c>
      <c r="N23" s="7" t="s">
        <v>43</v>
      </c>
    </row>
    <row r="24" spans="1:14" ht="16.2" thickBot="1" x14ac:dyDescent="0.35">
      <c r="A24" s="7">
        <v>23</v>
      </c>
      <c r="B24" s="7" t="s">
        <v>87</v>
      </c>
      <c r="C24" s="7">
        <v>0.95038483064298218</v>
      </c>
      <c r="D24" s="7">
        <v>78</v>
      </c>
      <c r="E24" s="7">
        <v>0</v>
      </c>
      <c r="F24" s="7">
        <v>61</v>
      </c>
      <c r="G24" s="7">
        <v>7106</v>
      </c>
      <c r="H24" s="31">
        <v>42758</v>
      </c>
      <c r="I24" s="7">
        <v>1</v>
      </c>
      <c r="J24" s="7" t="s">
        <v>24</v>
      </c>
      <c r="K24" s="7"/>
      <c r="L24" s="7" t="s">
        <v>32</v>
      </c>
      <c r="M24" s="7" t="s">
        <v>40</v>
      </c>
      <c r="N24" s="7" t="s">
        <v>44</v>
      </c>
    </row>
    <row r="25" spans="1:14" ht="16.2" thickBot="1" x14ac:dyDescent="0.35">
      <c r="A25" s="7">
        <v>24</v>
      </c>
      <c r="B25" s="7" t="s">
        <v>88</v>
      </c>
      <c r="C25" s="7">
        <v>0.9769828303176098</v>
      </c>
      <c r="D25" s="7">
        <v>40</v>
      </c>
      <c r="E25" s="7">
        <v>0</v>
      </c>
      <c r="F25" s="7">
        <v>96</v>
      </c>
      <c r="G25" s="7">
        <v>13520</v>
      </c>
      <c r="H25" s="31">
        <v>42759</v>
      </c>
      <c r="I25" s="7">
        <v>1</v>
      </c>
      <c r="J25" s="7" t="s">
        <v>24</v>
      </c>
      <c r="K25" s="7"/>
      <c r="L25" s="7" t="s">
        <v>32</v>
      </c>
      <c r="M25" s="7" t="s">
        <v>38</v>
      </c>
      <c r="N25" s="7" t="s">
        <v>45</v>
      </c>
    </row>
    <row r="26" spans="1:14" ht="16.2" thickBot="1" x14ac:dyDescent="0.35">
      <c r="A26" s="7">
        <v>25</v>
      </c>
      <c r="B26" s="7" t="s">
        <v>88</v>
      </c>
      <c r="C26" s="7">
        <v>5738600197421</v>
      </c>
      <c r="D26" s="7">
        <v>73</v>
      </c>
      <c r="E26" s="7">
        <v>0</v>
      </c>
      <c r="F26" s="7">
        <v>65</v>
      </c>
      <c r="G26" s="7">
        <v>39284</v>
      </c>
      <c r="H26" s="31">
        <v>42760</v>
      </c>
      <c r="I26" s="7">
        <v>1</v>
      </c>
      <c r="J26" s="7" t="s">
        <v>24</v>
      </c>
      <c r="K26" s="7"/>
      <c r="L26" s="7" t="s">
        <v>32</v>
      </c>
      <c r="M26" s="7" t="s">
        <v>39</v>
      </c>
      <c r="N26" s="7" t="s">
        <v>46</v>
      </c>
    </row>
    <row r="27" spans="1:14" ht="16.2" thickBot="1" x14ac:dyDescent="0.35">
      <c r="A27" s="7">
        <v>26</v>
      </c>
      <c r="B27" s="7" t="s">
        <v>89</v>
      </c>
      <c r="C27" s="7">
        <v>0.45655670963880779</v>
      </c>
      <c r="D27" s="7">
        <v>60</v>
      </c>
      <c r="E27" s="7" t="s">
        <v>7</v>
      </c>
      <c r="F27" s="7">
        <v>93</v>
      </c>
      <c r="G27" s="7">
        <v>10428</v>
      </c>
      <c r="H27" s="31">
        <v>42761</v>
      </c>
      <c r="I27" s="7">
        <v>1</v>
      </c>
      <c r="J27" s="7" t="s">
        <v>24</v>
      </c>
      <c r="K27" s="7"/>
      <c r="L27" s="7" t="s">
        <v>32</v>
      </c>
      <c r="M27" s="7" t="s">
        <v>40</v>
      </c>
      <c r="N27" s="7" t="s">
        <v>43</v>
      </c>
    </row>
    <row r="28" spans="1:14" ht="18.75" customHeight="1" thickBot="1" x14ac:dyDescent="0.35">
      <c r="A28" s="7">
        <v>27</v>
      </c>
      <c r="B28" s="7" t="s">
        <v>87</v>
      </c>
      <c r="C28" s="7">
        <v>0.67441454257243827</v>
      </c>
      <c r="D28" s="7">
        <v>72</v>
      </c>
      <c r="E28" s="7" t="s">
        <v>7</v>
      </c>
      <c r="F28" s="7">
        <v>73</v>
      </c>
      <c r="G28" s="7">
        <v>47711</v>
      </c>
      <c r="H28" s="31">
        <v>42762</v>
      </c>
      <c r="I28" s="7">
        <v>1</v>
      </c>
      <c r="J28" s="7" t="s">
        <v>24</v>
      </c>
      <c r="K28" s="7"/>
      <c r="L28" s="7" t="s">
        <v>32</v>
      </c>
      <c r="M28" s="7" t="s">
        <v>38</v>
      </c>
      <c r="N28" s="7" t="s">
        <v>44</v>
      </c>
    </row>
    <row r="29" spans="1:14" ht="16.2" thickBot="1" x14ac:dyDescent="0.35">
      <c r="A29" s="7">
        <v>28</v>
      </c>
      <c r="B29" s="7" t="s">
        <v>87</v>
      </c>
      <c r="C29" s="7">
        <v>978950983977843</v>
      </c>
      <c r="D29" s="7" t="s">
        <v>3</v>
      </c>
      <c r="E29" s="7" t="s">
        <v>7</v>
      </c>
      <c r="F29" s="7">
        <v>82</v>
      </c>
      <c r="G29" s="7">
        <v>19741</v>
      </c>
      <c r="H29" s="34">
        <v>42763</v>
      </c>
      <c r="I29" s="7">
        <v>1</v>
      </c>
      <c r="J29" s="7" t="s">
        <v>24</v>
      </c>
      <c r="K29" s="7"/>
      <c r="L29" s="7" t="s">
        <v>32</v>
      </c>
      <c r="M29" s="7" t="s">
        <v>39</v>
      </c>
      <c r="N29" s="7" t="s">
        <v>45</v>
      </c>
    </row>
    <row r="30" spans="1:14" ht="16.2" thickBot="1" x14ac:dyDescent="0.35">
      <c r="A30" s="7">
        <v>29</v>
      </c>
      <c r="B30" s="7" t="s">
        <v>90</v>
      </c>
      <c r="C30" s="7">
        <v>5.0956446276488099E-2</v>
      </c>
      <c r="D30" s="7">
        <v>61</v>
      </c>
      <c r="E30" s="7">
        <v>0</v>
      </c>
      <c r="F30" s="7">
        <v>58</v>
      </c>
      <c r="G30" s="7">
        <v>18755</v>
      </c>
      <c r="H30" s="31">
        <v>42764</v>
      </c>
      <c r="I30" s="7">
        <v>1</v>
      </c>
      <c r="J30" s="7" t="s">
        <v>24</v>
      </c>
      <c r="K30" s="7"/>
      <c r="L30" s="7" t="s">
        <v>32</v>
      </c>
      <c r="M30" s="7" t="s">
        <v>39</v>
      </c>
      <c r="N30" s="7" t="s">
        <v>46</v>
      </c>
    </row>
    <row r="31" spans="1:14" ht="16.2" thickBot="1" x14ac:dyDescent="0.35">
      <c r="A31" s="7">
        <v>30</v>
      </c>
      <c r="B31" s="7" t="s">
        <v>90</v>
      </c>
      <c r="C31" s="7">
        <v>0.71706711880423812</v>
      </c>
      <c r="D31" s="7">
        <v>70</v>
      </c>
      <c r="E31" s="7">
        <v>1</v>
      </c>
      <c r="F31" s="7">
        <v>54</v>
      </c>
      <c r="G31" s="7">
        <v>36293</v>
      </c>
      <c r="H31" s="31">
        <v>42765</v>
      </c>
      <c r="I31" s="7">
        <v>1</v>
      </c>
      <c r="J31" s="7" t="s">
        <v>24</v>
      </c>
      <c r="K31" s="7"/>
      <c r="L31" s="7" t="s">
        <v>32</v>
      </c>
      <c r="M31" s="7" t="s">
        <v>40</v>
      </c>
      <c r="N31" s="7" t="s">
        <v>44</v>
      </c>
    </row>
    <row r="32" spans="1:14" ht="16.2" thickBot="1" x14ac:dyDescent="0.35">
      <c r="A32" s="7">
        <v>31</v>
      </c>
      <c r="B32" s="7" t="s">
        <v>90</v>
      </c>
      <c r="C32" s="7">
        <v>0.68982153773178745</v>
      </c>
      <c r="D32" s="7">
        <v>41</v>
      </c>
      <c r="E32" s="7">
        <v>0</v>
      </c>
      <c r="F32" s="7">
        <v>67</v>
      </c>
      <c r="G32" s="7">
        <v>42306</v>
      </c>
      <c r="H32" s="31">
        <v>42766</v>
      </c>
      <c r="I32" s="7">
        <v>1</v>
      </c>
      <c r="J32" s="7" t="s">
        <v>24</v>
      </c>
      <c r="K32" s="7"/>
      <c r="L32" s="7" t="s">
        <v>32</v>
      </c>
      <c r="M32" s="7" t="s">
        <v>38</v>
      </c>
      <c r="N32" s="7" t="s">
        <v>45</v>
      </c>
    </row>
    <row r="33" spans="1:14" ht="16.2" thickBot="1" x14ac:dyDescent="0.35">
      <c r="A33" s="7">
        <v>32</v>
      </c>
      <c r="B33" s="7" t="s">
        <v>6</v>
      </c>
      <c r="C33" s="7">
        <v>0.70550103178966339</v>
      </c>
      <c r="D33" s="7">
        <v>25</v>
      </c>
      <c r="E33" s="7">
        <v>1</v>
      </c>
      <c r="F33" s="7">
        <v>91</v>
      </c>
      <c r="G33" s="7">
        <v>4369</v>
      </c>
      <c r="H33" s="31">
        <v>42767</v>
      </c>
      <c r="I33" s="7">
        <v>1</v>
      </c>
      <c r="J33" s="7" t="s">
        <v>24</v>
      </c>
      <c r="K33" s="7"/>
      <c r="L33" s="7" t="s">
        <v>32</v>
      </c>
      <c r="M33" s="7" t="s">
        <v>39</v>
      </c>
      <c r="N33" s="7" t="s">
        <v>46</v>
      </c>
    </row>
    <row r="34" spans="1:14" ht="16.2" thickBot="1" x14ac:dyDescent="0.35">
      <c r="A34" s="7">
        <v>33</v>
      </c>
      <c r="B34" s="7" t="s">
        <v>88</v>
      </c>
      <c r="C34" s="7">
        <v>1.6063203440263401</v>
      </c>
      <c r="D34" s="7" t="s">
        <v>13</v>
      </c>
      <c r="E34" s="7">
        <v>0</v>
      </c>
      <c r="F34" s="7">
        <v>82</v>
      </c>
      <c r="G34" s="7">
        <v>22513</v>
      </c>
      <c r="H34" s="33">
        <v>42768</v>
      </c>
      <c r="I34" s="7">
        <v>1</v>
      </c>
      <c r="J34" s="10"/>
      <c r="K34" s="7" t="s">
        <v>24</v>
      </c>
      <c r="L34" s="7" t="s">
        <v>32</v>
      </c>
      <c r="M34" s="7" t="s">
        <v>40</v>
      </c>
      <c r="N34" s="7" t="s">
        <v>43</v>
      </c>
    </row>
    <row r="35" spans="1:14" ht="16.2" thickBot="1" x14ac:dyDescent="0.35">
      <c r="A35" s="7">
        <v>34</v>
      </c>
      <c r="B35" s="7" t="s">
        <v>87</v>
      </c>
      <c r="C35" s="7">
        <v>0.30339773876973852</v>
      </c>
      <c r="D35" s="7">
        <v>77</v>
      </c>
      <c r="E35" s="7">
        <v>1</v>
      </c>
      <c r="F35" s="7">
        <v>51</v>
      </c>
      <c r="G35" s="7">
        <v>20288</v>
      </c>
      <c r="H35" s="31">
        <v>42769</v>
      </c>
      <c r="I35" s="7">
        <v>1</v>
      </c>
      <c r="J35" s="10"/>
      <c r="K35" s="7" t="s">
        <v>24</v>
      </c>
      <c r="L35" s="7" t="s">
        <v>32</v>
      </c>
      <c r="M35" s="7" t="s">
        <v>38</v>
      </c>
      <c r="N35" s="7" t="s">
        <v>44</v>
      </c>
    </row>
    <row r="36" spans="1:14" ht="16.2" thickBot="1" x14ac:dyDescent="0.35">
      <c r="A36" s="7">
        <v>35</v>
      </c>
      <c r="B36" s="7" t="s">
        <v>86</v>
      </c>
      <c r="C36" s="7"/>
      <c r="D36" s="7">
        <v>48</v>
      </c>
      <c r="E36" s="7">
        <v>1</v>
      </c>
      <c r="F36" s="7">
        <v>97</v>
      </c>
      <c r="G36" s="7">
        <v>5044</v>
      </c>
      <c r="H36" s="31">
        <v>42770</v>
      </c>
      <c r="I36" s="7">
        <v>1</v>
      </c>
      <c r="J36" s="7" t="s">
        <v>24</v>
      </c>
      <c r="K36" s="7"/>
      <c r="L36" s="7" t="s">
        <v>33</v>
      </c>
      <c r="M36" s="7" t="s">
        <v>39</v>
      </c>
      <c r="N36" s="7" t="s">
        <v>45</v>
      </c>
    </row>
    <row r="37" spans="1:14" ht="16.2" thickBot="1" x14ac:dyDescent="0.35">
      <c r="A37" s="7">
        <v>36</v>
      </c>
      <c r="B37" s="7" t="s">
        <v>88</v>
      </c>
      <c r="C37" s="7">
        <v>3.5906567196354322E-2</v>
      </c>
      <c r="D37" s="7">
        <v>46</v>
      </c>
      <c r="E37" s="7">
        <v>0</v>
      </c>
      <c r="F37" s="7">
        <v>69</v>
      </c>
      <c r="G37" s="7">
        <v>9290</v>
      </c>
      <c r="H37" s="31">
        <v>42771</v>
      </c>
      <c r="I37" s="7">
        <v>1</v>
      </c>
      <c r="J37" s="7" t="s">
        <v>24</v>
      </c>
      <c r="K37" s="7"/>
      <c r="L37" s="7" t="s">
        <v>33</v>
      </c>
      <c r="M37" s="7" t="s">
        <v>40</v>
      </c>
      <c r="N37" s="7" t="s">
        <v>46</v>
      </c>
    </row>
    <row r="38" spans="1:14" ht="16.2" thickBot="1" x14ac:dyDescent="0.35">
      <c r="A38" s="7">
        <v>37</v>
      </c>
      <c r="B38" s="7" t="s">
        <v>88</v>
      </c>
      <c r="C38" s="7">
        <v>0.15544614979687366</v>
      </c>
      <c r="D38" s="7">
        <v>47</v>
      </c>
      <c r="E38" s="7">
        <v>1</v>
      </c>
      <c r="F38" s="7">
        <v>99</v>
      </c>
      <c r="G38" s="7">
        <v>26747</v>
      </c>
      <c r="H38" s="31">
        <v>42772</v>
      </c>
      <c r="I38" s="7">
        <v>1</v>
      </c>
      <c r="J38" s="7" t="s">
        <v>24</v>
      </c>
      <c r="K38" s="7"/>
      <c r="L38" s="7" t="s">
        <v>34</v>
      </c>
      <c r="M38" s="7" t="s">
        <v>38</v>
      </c>
      <c r="N38" s="7" t="s">
        <v>43</v>
      </c>
    </row>
    <row r="39" spans="1:14" ht="16.2" thickBot="1" x14ac:dyDescent="0.35">
      <c r="A39" s="7">
        <v>38</v>
      </c>
      <c r="B39" s="7" t="s">
        <v>86</v>
      </c>
      <c r="C39" s="7">
        <v>0.71004025226247602</v>
      </c>
      <c r="D39" s="7">
        <v>69</v>
      </c>
      <c r="E39" s="7">
        <v>1</v>
      </c>
      <c r="F39" s="7">
        <v>99</v>
      </c>
      <c r="G39" s="7">
        <v>16422</v>
      </c>
      <c r="H39" s="31">
        <v>42773</v>
      </c>
      <c r="I39" s="7">
        <v>1</v>
      </c>
      <c r="J39" s="7" t="s">
        <v>24</v>
      </c>
      <c r="K39" s="7"/>
      <c r="L39" s="7" t="s">
        <v>34</v>
      </c>
      <c r="M39" s="7" t="s">
        <v>39</v>
      </c>
      <c r="N39" s="7" t="s">
        <v>44</v>
      </c>
    </row>
    <row r="40" spans="1:14" ht="16.2" thickBot="1" x14ac:dyDescent="0.35">
      <c r="A40" s="7">
        <v>39</v>
      </c>
      <c r="B40" s="7" t="s">
        <v>90</v>
      </c>
      <c r="C40" s="7">
        <v>0.50289010627460706</v>
      </c>
      <c r="D40" s="7">
        <v>78</v>
      </c>
      <c r="E40" s="7">
        <v>1</v>
      </c>
      <c r="F40" s="7">
        <v>71</v>
      </c>
      <c r="G40" s="7">
        <v>45976</v>
      </c>
      <c r="H40" s="31">
        <v>42774</v>
      </c>
      <c r="I40" s="7">
        <v>1</v>
      </c>
      <c r="J40" s="7" t="s">
        <v>24</v>
      </c>
      <c r="K40" s="7"/>
      <c r="L40" s="7" t="s">
        <v>34</v>
      </c>
      <c r="M40" s="7" t="s">
        <v>39</v>
      </c>
      <c r="N40" s="7" t="s">
        <v>43</v>
      </c>
    </row>
    <row r="41" spans="1:14" ht="16.2" thickBot="1" x14ac:dyDescent="0.35">
      <c r="A41" s="7">
        <v>40</v>
      </c>
      <c r="B41" s="7" t="s">
        <v>90</v>
      </c>
      <c r="C41" s="7">
        <v>0.76114196044101123</v>
      </c>
      <c r="D41" s="7">
        <v>69</v>
      </c>
      <c r="E41" s="7">
        <v>1</v>
      </c>
      <c r="F41" s="7">
        <v>72</v>
      </c>
      <c r="G41" s="7">
        <v>15118</v>
      </c>
      <c r="H41" s="31">
        <v>42775</v>
      </c>
      <c r="I41" s="7">
        <v>1</v>
      </c>
      <c r="J41" s="7" t="s">
        <v>24</v>
      </c>
      <c r="K41" s="7"/>
      <c r="L41" s="7" t="s">
        <v>35</v>
      </c>
      <c r="M41" s="7" t="s">
        <v>40</v>
      </c>
      <c r="N41" s="7" t="s">
        <v>44</v>
      </c>
    </row>
    <row r="42" spans="1:14" ht="16.2" thickBot="1" x14ac:dyDescent="0.35">
      <c r="A42" s="7">
        <v>41</v>
      </c>
      <c r="B42" s="7" t="s">
        <v>6</v>
      </c>
      <c r="C42" s="7">
        <v>0.69439800822871944</v>
      </c>
      <c r="D42" s="7">
        <v>49</v>
      </c>
      <c r="E42" s="7">
        <v>1</v>
      </c>
      <c r="F42" s="7">
        <v>53</v>
      </c>
      <c r="G42" s="7">
        <v>30887</v>
      </c>
      <c r="H42" s="31">
        <v>42776</v>
      </c>
      <c r="I42" s="7">
        <v>1</v>
      </c>
      <c r="J42" s="7" t="s">
        <v>24</v>
      </c>
      <c r="K42" s="7"/>
      <c r="L42" s="7" t="s">
        <v>35</v>
      </c>
      <c r="M42" s="7" t="s">
        <v>38</v>
      </c>
      <c r="N42" s="7" t="s">
        <v>45</v>
      </c>
    </row>
    <row r="43" spans="1:14" ht="16.2" thickBot="1" x14ac:dyDescent="0.35">
      <c r="A43" s="7">
        <v>42</v>
      </c>
      <c r="B43" s="7" t="s">
        <v>88</v>
      </c>
      <c r="C43" s="7">
        <v>0.37282982774600204</v>
      </c>
      <c r="D43" s="7">
        <v>82</v>
      </c>
      <c r="E43" s="7">
        <v>1</v>
      </c>
      <c r="F43" s="7">
        <v>56</v>
      </c>
      <c r="G43" s="7">
        <v>2852</v>
      </c>
      <c r="H43" s="31">
        <v>42777</v>
      </c>
      <c r="I43" s="7">
        <v>1</v>
      </c>
      <c r="J43" s="7" t="s">
        <v>24</v>
      </c>
      <c r="K43" s="7"/>
      <c r="L43" s="7" t="s">
        <v>35</v>
      </c>
      <c r="M43" s="7" t="s">
        <v>39</v>
      </c>
      <c r="N43" s="7" t="s">
        <v>46</v>
      </c>
    </row>
    <row r="44" spans="1:14" ht="16.2" thickBot="1" x14ac:dyDescent="0.35">
      <c r="A44" s="7">
        <v>43</v>
      </c>
      <c r="B44" s="7" t="s">
        <v>87</v>
      </c>
      <c r="C44" s="7"/>
      <c r="D44" s="7">
        <v>19</v>
      </c>
      <c r="E44" s="7">
        <v>1</v>
      </c>
      <c r="F44" s="7">
        <v>52</v>
      </c>
      <c r="G44" s="7">
        <v>38574</v>
      </c>
      <c r="H44" s="31">
        <v>42778</v>
      </c>
      <c r="I44" s="7">
        <v>1</v>
      </c>
      <c r="J44" s="7" t="s">
        <v>24</v>
      </c>
      <c r="K44" s="7"/>
      <c r="L44" s="7" t="s">
        <v>35</v>
      </c>
      <c r="M44" s="7" t="s">
        <v>40</v>
      </c>
      <c r="N44" s="7" t="s">
        <v>43</v>
      </c>
    </row>
    <row r="45" spans="1:14" ht="16.2" thickBot="1" x14ac:dyDescent="0.35">
      <c r="A45" s="7">
        <v>44</v>
      </c>
      <c r="B45" s="7" t="s">
        <v>86</v>
      </c>
      <c r="C45" s="7">
        <v>0.63931246470560443</v>
      </c>
      <c r="D45" s="7">
        <v>72</v>
      </c>
      <c r="E45" s="7">
        <v>1</v>
      </c>
      <c r="F45" s="7">
        <v>81</v>
      </c>
      <c r="G45" s="7">
        <v>29547</v>
      </c>
      <c r="H45" s="32">
        <v>42779</v>
      </c>
      <c r="I45" s="7">
        <v>1</v>
      </c>
      <c r="J45" s="7" t="s">
        <v>24</v>
      </c>
      <c r="K45" s="7"/>
      <c r="L45" s="7" t="s">
        <v>36</v>
      </c>
      <c r="M45" s="7" t="s">
        <v>38</v>
      </c>
      <c r="N45" s="7" t="s">
        <v>44</v>
      </c>
    </row>
    <row r="46" spans="1:14" ht="16.2" thickBot="1" x14ac:dyDescent="0.35">
      <c r="A46" s="7">
        <v>45</v>
      </c>
      <c r="B46" s="7" t="s">
        <v>88</v>
      </c>
      <c r="C46" s="7">
        <v>0.34089361818140873</v>
      </c>
      <c r="D46" s="7">
        <v>75</v>
      </c>
      <c r="E46" s="7">
        <v>1</v>
      </c>
      <c r="F46" s="7">
        <v>50</v>
      </c>
      <c r="G46" s="7">
        <v>49515</v>
      </c>
      <c r="H46" s="32">
        <v>42780</v>
      </c>
      <c r="I46" s="7">
        <v>1</v>
      </c>
      <c r="J46" s="7" t="s">
        <v>24</v>
      </c>
      <c r="K46" s="7"/>
      <c r="L46" s="7" t="s">
        <v>36</v>
      </c>
      <c r="M46" s="7" t="s">
        <v>39</v>
      </c>
      <c r="N46" s="7" t="s">
        <v>43</v>
      </c>
    </row>
    <row r="47" spans="1:14" ht="16.2" thickBot="1" x14ac:dyDescent="0.35">
      <c r="A47" s="7">
        <v>46</v>
      </c>
      <c r="B47" s="7" t="s">
        <v>88</v>
      </c>
      <c r="C47" s="7">
        <v>0.87834234736044026</v>
      </c>
      <c r="D47" s="7">
        <v>64</v>
      </c>
      <c r="E47" s="7">
        <v>0</v>
      </c>
      <c r="F47" s="7">
        <v>100</v>
      </c>
      <c r="G47" s="7">
        <v>11525</v>
      </c>
      <c r="H47" s="32">
        <v>42781</v>
      </c>
      <c r="I47" s="7">
        <v>1</v>
      </c>
      <c r="J47" s="7" t="s">
        <v>24</v>
      </c>
      <c r="K47" s="7"/>
      <c r="L47" s="7" t="s">
        <v>36</v>
      </c>
      <c r="M47" s="7" t="s">
        <v>39</v>
      </c>
      <c r="N47" s="7" t="s">
        <v>44</v>
      </c>
    </row>
    <row r="48" spans="1:14" ht="16.2" thickBot="1" x14ac:dyDescent="0.35">
      <c r="A48" s="7">
        <v>47</v>
      </c>
      <c r="B48" s="7" t="s">
        <v>86</v>
      </c>
      <c r="C48" s="7">
        <v>0.24301507934722499</v>
      </c>
      <c r="D48" s="7">
        <v>38</v>
      </c>
      <c r="E48" s="7">
        <v>1</v>
      </c>
      <c r="F48" s="7">
        <v>67</v>
      </c>
      <c r="G48" s="7">
        <v>21651</v>
      </c>
      <c r="H48" s="31">
        <v>42782</v>
      </c>
      <c r="I48" s="7">
        <v>1</v>
      </c>
      <c r="J48" s="7" t="s">
        <v>24</v>
      </c>
      <c r="K48" s="7"/>
      <c r="L48" s="7" t="s">
        <v>36</v>
      </c>
      <c r="M48" s="7" t="s">
        <v>39</v>
      </c>
      <c r="N48" s="7" t="s">
        <v>45</v>
      </c>
    </row>
    <row r="49" spans="1:14" ht="16.2" thickBot="1" x14ac:dyDescent="0.35">
      <c r="A49" s="7">
        <v>48</v>
      </c>
      <c r="B49" s="7" t="s">
        <v>90</v>
      </c>
      <c r="C49" s="7">
        <v>0.48928905724838978</v>
      </c>
      <c r="D49" s="7">
        <v>52</v>
      </c>
      <c r="E49" s="7">
        <v>0</v>
      </c>
      <c r="F49" s="7">
        <v>71</v>
      </c>
      <c r="G49" s="7">
        <v>5545</v>
      </c>
      <c r="H49" s="31">
        <v>42783</v>
      </c>
      <c r="I49" s="7">
        <v>1</v>
      </c>
      <c r="J49" s="7" t="s">
        <v>24</v>
      </c>
      <c r="K49" s="7"/>
      <c r="L49" s="7" t="s">
        <v>36</v>
      </c>
      <c r="M49" s="7" t="s">
        <v>40</v>
      </c>
      <c r="N49" s="7" t="s">
        <v>46</v>
      </c>
    </row>
    <row r="50" spans="1:14" ht="16.2" thickBot="1" x14ac:dyDescent="0.35">
      <c r="A50" s="7">
        <v>49</v>
      </c>
      <c r="B50" s="7" t="s">
        <v>90</v>
      </c>
      <c r="C50" s="7">
        <v>0.83954658560739037</v>
      </c>
      <c r="D50" s="7">
        <v>68</v>
      </c>
      <c r="E50" s="7">
        <v>1</v>
      </c>
      <c r="F50" s="7">
        <v>54</v>
      </c>
      <c r="G50" s="7">
        <v>14822</v>
      </c>
      <c r="H50" s="31">
        <v>42784</v>
      </c>
      <c r="I50" s="7">
        <v>1</v>
      </c>
      <c r="J50" s="7" t="s">
        <v>24</v>
      </c>
      <c r="K50" s="7"/>
      <c r="L50" s="7" t="s">
        <v>36</v>
      </c>
      <c r="M50" s="7" t="s">
        <v>38</v>
      </c>
      <c r="N50" s="7" t="s">
        <v>43</v>
      </c>
    </row>
    <row r="51" spans="1:14" ht="16.2" thickBot="1" x14ac:dyDescent="0.35">
      <c r="A51" s="7">
        <v>50</v>
      </c>
      <c r="B51" s="7" t="s">
        <v>90</v>
      </c>
      <c r="C51" s="7">
        <v>0.85130674234219106</v>
      </c>
      <c r="D51" s="7">
        <v>75</v>
      </c>
      <c r="E51" s="7">
        <v>0</v>
      </c>
      <c r="F51" s="7">
        <v>53</v>
      </c>
      <c r="G51" s="7">
        <v>31879</v>
      </c>
      <c r="H51" s="31">
        <v>42785</v>
      </c>
      <c r="I51" s="7">
        <v>1</v>
      </c>
      <c r="J51" s="7" t="s">
        <v>24</v>
      </c>
      <c r="K51" s="7"/>
      <c r="L51" s="7" t="s">
        <v>36</v>
      </c>
      <c r="M51" s="7" t="s">
        <v>39</v>
      </c>
      <c r="N51" s="7"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C863D-B8B2-40DC-B87A-A34B063CC7E9}">
  <dimension ref="A2:P12"/>
  <sheetViews>
    <sheetView showGridLines="0" zoomScale="110" zoomScaleNormal="110" workbookViewId="0">
      <selection activeCell="J12" sqref="J12"/>
    </sheetView>
  </sheetViews>
  <sheetFormatPr defaultRowHeight="13.2" x14ac:dyDescent="0.25"/>
  <cols>
    <col min="1" max="1" width="19.44140625" customWidth="1"/>
    <col min="2" max="16" width="13.5546875" style="81" customWidth="1"/>
  </cols>
  <sheetData>
    <row r="2" spans="1:15" ht="22.8" x14ac:dyDescent="0.4">
      <c r="A2" s="25" t="s">
        <v>195</v>
      </c>
    </row>
    <row r="3" spans="1:15" ht="13.8" thickBot="1" x14ac:dyDescent="0.3"/>
    <row r="4" spans="1:15" ht="15.6" x14ac:dyDescent="0.3">
      <c r="A4" s="83" t="s">
        <v>188</v>
      </c>
      <c r="B4" s="84"/>
      <c r="C4" s="84"/>
      <c r="D4" s="87">
        <v>50</v>
      </c>
    </row>
    <row r="5" spans="1:15" ht="16.2" thickBot="1" x14ac:dyDescent="0.35">
      <c r="A5" s="85" t="s">
        <v>189</v>
      </c>
      <c r="B5" s="86"/>
      <c r="C5" s="86"/>
      <c r="D5" s="88">
        <v>14</v>
      </c>
    </row>
    <row r="8" spans="1:15" ht="16.2" thickBot="1" x14ac:dyDescent="0.35">
      <c r="B8" s="5" t="s">
        <v>0</v>
      </c>
      <c r="C8" s="5" t="s">
        <v>84</v>
      </c>
      <c r="D8" s="5" t="s">
        <v>20</v>
      </c>
      <c r="E8" s="5" t="s">
        <v>19</v>
      </c>
      <c r="F8" s="5"/>
      <c r="G8" s="5" t="s">
        <v>18</v>
      </c>
      <c r="H8" s="5" t="s">
        <v>17</v>
      </c>
      <c r="I8" s="5" t="s">
        <v>122</v>
      </c>
      <c r="J8" s="5" t="s">
        <v>22</v>
      </c>
      <c r="K8" s="5" t="s">
        <v>22</v>
      </c>
      <c r="L8" s="5"/>
      <c r="M8" s="5" t="s">
        <v>26</v>
      </c>
      <c r="N8" s="5" t="s">
        <v>28</v>
      </c>
      <c r="O8" s="5" t="s">
        <v>42</v>
      </c>
    </row>
    <row r="9" spans="1:15" ht="16.2" thickBot="1" x14ac:dyDescent="0.35">
      <c r="A9" s="82" t="s">
        <v>190</v>
      </c>
      <c r="B9" s="7">
        <f>COUNTA('eda dataset 2'!A2:A51)</f>
        <v>50</v>
      </c>
      <c r="C9" s="7">
        <f>COUNTA('eda dataset 2'!B2:B51)</f>
        <v>50</v>
      </c>
      <c r="D9" s="7">
        <f>COUNTA('eda dataset 2'!C2:C51)</f>
        <v>47</v>
      </c>
      <c r="E9" s="7">
        <f>COUNTA('eda dataset 2'!D2:D51)</f>
        <v>50</v>
      </c>
      <c r="F9" s="7">
        <f>COUNTA('eda dataset 2'!E2:E51)</f>
        <v>50</v>
      </c>
      <c r="G9" s="7">
        <f>COUNTA('eda dataset 2'!F2:F51)</f>
        <v>50</v>
      </c>
      <c r="H9" s="7">
        <f>COUNTA('eda dataset 2'!G2:G51)</f>
        <v>49</v>
      </c>
      <c r="I9" s="7">
        <f>COUNTA('eda dataset 2'!H2:H51)</f>
        <v>50</v>
      </c>
      <c r="J9" s="7">
        <f>COUNTA('eda dataset 2'!I2:I51)</f>
        <v>49</v>
      </c>
      <c r="K9" s="7">
        <f>COUNTA('eda dataset 2'!J2:J51)</f>
        <v>46</v>
      </c>
      <c r="L9" s="7">
        <f>COUNTA('eda dataset 2'!K2:K51)</f>
        <v>4</v>
      </c>
      <c r="M9" s="7">
        <f>COUNTA('eda dataset 2'!L2:L51)</f>
        <v>50</v>
      </c>
      <c r="N9" s="7">
        <f>COUNTA('eda dataset 2'!M2:M51)</f>
        <v>50</v>
      </c>
      <c r="O9" s="7">
        <f>COUNTA('eda dataset 2'!N2:N51)</f>
        <v>50</v>
      </c>
    </row>
    <row r="10" spans="1:15" ht="16.2" thickBot="1" x14ac:dyDescent="0.35">
      <c r="A10" s="82" t="s">
        <v>191</v>
      </c>
      <c r="B10" s="7">
        <f>SUMPRODUCT(('eda dataset 2'!A2:A51&lt;&gt;"")/COUNTIF('eda dataset 2'!A2:A51,'eda dataset 2'!A2:A51&amp;""))</f>
        <v>50</v>
      </c>
      <c r="C10" s="7">
        <f>SUMPRODUCT(('eda dataset 2'!B2:B51&lt;&gt;"")/COUNTIF('eda dataset 2'!B2:B51,'eda dataset 2'!B2:B51&amp;""))</f>
        <v>5.9999999999999973</v>
      </c>
      <c r="D10" s="7">
        <f>SUMPRODUCT(('eda dataset 2'!C2:C51&lt;&gt;"")/COUNTIF('eda dataset 2'!C2:C51,'eda dataset 2'!C2:C51&amp;""))</f>
        <v>47</v>
      </c>
      <c r="E10" s="7">
        <f>SUMPRODUCT(('eda dataset 2'!D2:D51&lt;&gt;"")/COUNTIF('eda dataset 2'!D2:D51,'eda dataset 2'!D2:D51&amp;""))</f>
        <v>37</v>
      </c>
      <c r="F10" s="7">
        <f>SUMPRODUCT(('eda dataset 2'!E2:E51&lt;&gt;"")/COUNTIF('eda dataset 2'!E2:E51,'eda dataset 2'!E2:E51&amp;""))</f>
        <v>5.0000000000000027</v>
      </c>
      <c r="G10" s="7">
        <f>SUMPRODUCT(('eda dataset 2'!F2:F51&lt;&gt;"")/COUNTIF('eda dataset 2'!F2:F51,'eda dataset 2'!F2:F51&amp;""))</f>
        <v>34.999999999999993</v>
      </c>
      <c r="H10" s="7">
        <f>SUMPRODUCT(('eda dataset 2'!G2:G51&lt;&gt;"")/COUNTIF('eda dataset 2'!G2:G51,'eda dataset 2'!G2:G51&amp;""))</f>
        <v>49</v>
      </c>
      <c r="I10" s="7">
        <f>SUMPRODUCT(('eda dataset 2'!H2:H51&lt;&gt;"")/COUNTIF('eda dataset 2'!H2:H51,'eda dataset 2'!H2:H51&amp;""))</f>
        <v>50</v>
      </c>
      <c r="J10" s="7">
        <f>SUMPRODUCT(('eda dataset 2'!I2:I51&lt;&gt;"")/COUNTIF('eda dataset 2'!I2:I51,'eda dataset 2'!I2:I51&amp;""))</f>
        <v>1.0000000000000007</v>
      </c>
      <c r="K10" s="7">
        <f>SUMPRODUCT(('eda dataset 2'!J2:J51&lt;&gt;"")/COUNTIF('eda dataset 2'!J2:J51,'eda dataset 2'!J2:J51&amp;""))</f>
        <v>0.99999999999999944</v>
      </c>
      <c r="L10" s="7">
        <f>SUMPRODUCT(('eda dataset 2'!K2:K51&lt;&gt;"")/COUNTIF('eda dataset 2'!K2:K51,'eda dataset 2'!K2:K51&amp;""))</f>
        <v>1</v>
      </c>
      <c r="M10" s="7">
        <f>SUMPRODUCT(('eda dataset 2'!L2:L51&lt;&gt;"")/COUNTIF('eda dataset 2'!L2:L51,'eda dataset 2'!L2:L51&amp;""))</f>
        <v>8.9999999999999929</v>
      </c>
      <c r="N10" s="7">
        <f>SUMPRODUCT(('eda dataset 2'!M2:M51&lt;&gt;"")/COUNTIF('eda dataset 2'!M2:M51,'eda dataset 2'!M2:M51&amp;""))</f>
        <v>5.9999999999999938</v>
      </c>
      <c r="O10" s="7">
        <f>SUMPRODUCT(('eda dataset 2'!N2:N51&lt;&gt;"")/COUNTIF('eda dataset 2'!N2:N51,'eda dataset 2'!N2:N51&amp;""))</f>
        <v>4.0000000000000036</v>
      </c>
    </row>
    <row r="11" spans="1:15" ht="16.2" thickBot="1" x14ac:dyDescent="0.35">
      <c r="A11" s="80" t="s">
        <v>192</v>
      </c>
      <c r="B11" s="7" t="str">
        <f>IF(ISNUMBER('eda dataset'!A5)=TRUE,"Numeric","Categorical")</f>
        <v>Numeric</v>
      </c>
      <c r="C11" s="7" t="str">
        <f>IF(ISNUMBER('eda dataset'!B5)=TRUE,"Numeric","Categorical")</f>
        <v>Categorical</v>
      </c>
      <c r="D11" s="7" t="str">
        <f>IF(ISNUMBER('eda dataset'!C5)=TRUE,"Numeric","Categorical")</f>
        <v>Numeric</v>
      </c>
      <c r="E11" s="7" t="str">
        <f>IF(ISNUMBER('eda dataset'!D5)=TRUE,"Numeric","Categorical")</f>
        <v>Numeric</v>
      </c>
      <c r="F11" s="7" t="str">
        <f>IF(ISNUMBER('eda dataset'!E5)=TRUE,"Numeric","Categorical")</f>
        <v>Numeric</v>
      </c>
      <c r="G11" s="7" t="str">
        <f>IF(ISNUMBER('eda dataset'!F5)=TRUE,"Numeric","Categorical")</f>
        <v>Numeric</v>
      </c>
      <c r="H11" s="7" t="str">
        <f>IF(ISNUMBER('eda dataset'!G5)=TRUE,"Numeric","Categorical")</f>
        <v>Numeric</v>
      </c>
      <c r="I11" s="7" t="str">
        <f>IF(ISNUMBER('eda dataset'!H5)=TRUE,"Numeric","Categorical")</f>
        <v>Numeric</v>
      </c>
      <c r="J11" s="7" t="str">
        <f>IF(ISNUMBER('eda dataset'!I5)=TRUE,"Numeric","Categorical")</f>
        <v>Numeric</v>
      </c>
      <c r="K11" s="7" t="str">
        <f>IF(ISNUMBER('eda dataset'!J5)=TRUE,"Numeric","Categorical")</f>
        <v>Categorical</v>
      </c>
      <c r="L11" s="7" t="str">
        <f>IF(ISNUMBER('eda dataset'!K5)=TRUE,"Numeric","Categorical")</f>
        <v>Categorical</v>
      </c>
      <c r="M11" s="7" t="str">
        <f>IF(ISNUMBER('eda dataset'!L5)=TRUE,"Numeric","Categorical")</f>
        <v>Categorical</v>
      </c>
      <c r="N11" s="7" t="str">
        <f>IF(ISNUMBER('eda dataset'!M5)=TRUE,"Numeric","Categorical")</f>
        <v>Categorical</v>
      </c>
      <c r="O11" s="7" t="str">
        <f>IF(ISNUMBER('eda dataset'!N5)=TRUE,"Numeric","Categorical")</f>
        <v>Categorical</v>
      </c>
    </row>
    <row r="12" spans="1:15" ht="16.2" thickBot="1" x14ac:dyDescent="0.35">
      <c r="A12" s="80" t="s">
        <v>193</v>
      </c>
      <c r="B12" s="7">
        <f>COUNTIFS('eda dataset 2'!A2:A51,"")</f>
        <v>0</v>
      </c>
      <c r="C12" s="7">
        <f>COUNTIFS('eda dataset 2'!B2:B51,"")</f>
        <v>0</v>
      </c>
      <c r="D12" s="7">
        <f>COUNTIFS('eda dataset 2'!C2:C51,"")</f>
        <v>3</v>
      </c>
      <c r="E12" s="7">
        <f>COUNTIFS('eda dataset 2'!D2:D51,"")</f>
        <v>0</v>
      </c>
      <c r="F12" s="7">
        <f>COUNTIFS('eda dataset 2'!E2:E51,"")</f>
        <v>0</v>
      </c>
      <c r="G12" s="7">
        <f>COUNTIFS('eda dataset 2'!F2:F51,"")</f>
        <v>0</v>
      </c>
      <c r="H12" s="7">
        <f>COUNTIFS('eda dataset 2'!G2:G51,"")</f>
        <v>1</v>
      </c>
      <c r="I12" s="7">
        <f>COUNTIFS('eda dataset 2'!H2:H51,"")</f>
        <v>0</v>
      </c>
      <c r="J12" s="7">
        <f>COUNTIFS('eda dataset 2'!I2:I51,"")</f>
        <v>1</v>
      </c>
      <c r="K12" s="7">
        <f>COUNTIFS('eda dataset 2'!J2:J51,"")</f>
        <v>4</v>
      </c>
      <c r="L12" s="7">
        <f>COUNTIFS('eda dataset 2'!K2:K51,"")</f>
        <v>46</v>
      </c>
      <c r="M12" s="7">
        <f>COUNTIFS('eda dataset 2'!L2:L51,"")</f>
        <v>0</v>
      </c>
      <c r="N12" s="7">
        <f>COUNTIFS('eda dataset 2'!M2:M51,"")</f>
        <v>0</v>
      </c>
      <c r="O12" s="7">
        <f>COUNTIFS('eda dataset 2'!N2:N51,"")</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887E8-3021-4C0D-8DE4-AB70D45DED05}">
  <dimension ref="A2:P241"/>
  <sheetViews>
    <sheetView showGridLines="0" zoomScale="130" zoomScaleNormal="130" workbookViewId="0">
      <pane ySplit="10" topLeftCell="A235" activePane="bottomLeft" state="frozen"/>
      <selection pane="bottomLeft" activeCell="A244" sqref="A244"/>
    </sheetView>
  </sheetViews>
  <sheetFormatPr defaultColWidth="9.109375" defaultRowHeight="13.8" x14ac:dyDescent="0.3"/>
  <cols>
    <col min="1" max="3" width="16.33203125" style="1" customWidth="1"/>
    <col min="4" max="4" width="18.6640625" style="1" bestFit="1" customWidth="1"/>
    <col min="5" max="12" width="16.33203125" style="1" customWidth="1"/>
    <col min="13" max="13" width="18.6640625" style="1" bestFit="1" customWidth="1"/>
    <col min="14" max="14" width="16.33203125" style="1" customWidth="1"/>
    <col min="15" max="16" width="13.109375" style="1" bestFit="1" customWidth="1"/>
    <col min="17" max="16384" width="9.109375" style="1"/>
  </cols>
  <sheetData>
    <row r="2" spans="2:11" ht="12.75" customHeight="1" x14ac:dyDescent="0.3">
      <c r="B2" s="108" t="s">
        <v>96</v>
      </c>
      <c r="C2" s="108"/>
      <c r="D2" s="108"/>
      <c r="E2" s="108"/>
      <c r="F2" s="108"/>
      <c r="G2" s="108"/>
      <c r="H2" s="108"/>
      <c r="I2" s="108"/>
      <c r="J2" s="108"/>
      <c r="K2" s="108"/>
    </row>
    <row r="3" spans="2:11" ht="12.75" customHeight="1" x14ac:dyDescent="0.3">
      <c r="B3" s="108"/>
      <c r="C3" s="108"/>
      <c r="D3" s="108"/>
      <c r="E3" s="108"/>
      <c r="F3" s="108"/>
      <c r="G3" s="108"/>
      <c r="H3" s="108"/>
      <c r="I3" s="108"/>
      <c r="J3" s="108"/>
      <c r="K3" s="108"/>
    </row>
    <row r="4" spans="2:11" ht="12.75" customHeight="1" x14ac:dyDescent="0.3">
      <c r="B4" s="108"/>
      <c r="C4" s="108"/>
      <c r="D4" s="108"/>
      <c r="E4" s="108"/>
      <c r="F4" s="108"/>
      <c r="G4" s="108"/>
      <c r="H4" s="108"/>
      <c r="I4" s="108"/>
      <c r="J4" s="108"/>
      <c r="K4" s="108"/>
    </row>
    <row r="5" spans="2:11" ht="12.75" customHeight="1" x14ac:dyDescent="0.3">
      <c r="B5" s="108"/>
      <c r="C5" s="108"/>
      <c r="D5" s="108"/>
      <c r="E5" s="108"/>
      <c r="F5" s="108"/>
      <c r="G5" s="108"/>
      <c r="H5" s="108"/>
      <c r="I5" s="108"/>
      <c r="J5" s="108"/>
      <c r="K5" s="108"/>
    </row>
    <row r="6" spans="2:11" ht="12.75" customHeight="1" x14ac:dyDescent="0.3">
      <c r="B6" s="108"/>
      <c r="C6" s="108"/>
      <c r="D6" s="108"/>
      <c r="E6" s="108"/>
      <c r="F6" s="108"/>
      <c r="G6" s="108"/>
      <c r="H6" s="108"/>
      <c r="I6" s="108"/>
      <c r="J6" s="108"/>
      <c r="K6" s="108"/>
    </row>
    <row r="7" spans="2:11" ht="12.75" customHeight="1" x14ac:dyDescent="0.3">
      <c r="B7" s="108"/>
      <c r="C7" s="108"/>
      <c r="D7" s="108"/>
      <c r="E7" s="108"/>
      <c r="F7" s="108"/>
      <c r="G7" s="108"/>
      <c r="H7" s="108"/>
      <c r="I7" s="108"/>
      <c r="J7" s="108"/>
      <c r="K7" s="108"/>
    </row>
    <row r="8" spans="2:11" ht="12.75" customHeight="1" x14ac:dyDescent="0.3">
      <c r="B8" s="108"/>
      <c r="C8" s="108"/>
      <c r="D8" s="108"/>
      <c r="E8" s="108"/>
      <c r="F8" s="108"/>
      <c r="G8" s="108"/>
      <c r="H8" s="108"/>
      <c r="I8" s="108"/>
      <c r="J8" s="108"/>
      <c r="K8" s="108"/>
    </row>
    <row r="9" spans="2:11" ht="63" customHeight="1" x14ac:dyDescent="0.3">
      <c r="B9" s="108"/>
      <c r="C9" s="108"/>
      <c r="D9" s="108"/>
      <c r="E9" s="108"/>
      <c r="F9" s="108"/>
      <c r="G9" s="108"/>
      <c r="H9" s="108"/>
      <c r="I9" s="108"/>
      <c r="J9" s="108"/>
      <c r="K9" s="108"/>
    </row>
    <row r="39" spans="1:1" x14ac:dyDescent="0.3">
      <c r="A39" s="52" t="s">
        <v>186</v>
      </c>
    </row>
    <row r="46" spans="1:1" ht="18" x14ac:dyDescent="0.35">
      <c r="A46" s="18" t="s">
        <v>47</v>
      </c>
    </row>
    <row r="47" spans="1:1" ht="14.4" x14ac:dyDescent="0.3">
      <c r="A47" s="19" t="s">
        <v>56</v>
      </c>
    </row>
    <row r="48" spans="1:1" ht="14.4" thickBot="1" x14ac:dyDescent="0.35"/>
    <row r="49" spans="1:4" ht="16.2" thickBot="1" x14ac:dyDescent="0.35">
      <c r="A49" s="20" t="s">
        <v>26</v>
      </c>
      <c r="B49" s="20" t="s">
        <v>28</v>
      </c>
      <c r="D49" s="4" t="s">
        <v>57</v>
      </c>
    </row>
    <row r="50" spans="1:4" ht="16.2" thickBot="1" x14ac:dyDescent="0.35">
      <c r="A50" s="13" t="s">
        <v>29</v>
      </c>
      <c r="B50" s="13" t="s">
        <v>37</v>
      </c>
      <c r="D50" s="7" t="str">
        <f>_xlfn.CONCAT(A50,"-",B50)</f>
        <v>GH-Town</v>
      </c>
    </row>
    <row r="51" spans="1:4" ht="16.2" thickBot="1" x14ac:dyDescent="0.35">
      <c r="A51" s="13" t="s">
        <v>29</v>
      </c>
      <c r="B51" s="13" t="s">
        <v>38</v>
      </c>
      <c r="D51" s="7" t="str">
        <f t="shared" ref="D51:D60" si="0">_xlfn.CONCAT(A51,"-",B51)</f>
        <v>GH-City</v>
      </c>
    </row>
    <row r="52" spans="1:4" ht="16.2" thickBot="1" x14ac:dyDescent="0.35">
      <c r="A52" s="13" t="s">
        <v>30</v>
      </c>
      <c r="B52" s="13" t="s">
        <v>39</v>
      </c>
      <c r="D52" s="7" t="str">
        <f t="shared" si="0"/>
        <v>IJ-Village</v>
      </c>
    </row>
    <row r="53" spans="1:4" ht="16.2" thickBot="1" x14ac:dyDescent="0.35">
      <c r="A53" s="13" t="s">
        <v>30</v>
      </c>
      <c r="B53" s="13" t="s">
        <v>38</v>
      </c>
      <c r="D53" s="7" t="str">
        <f t="shared" si="0"/>
        <v>IJ-City</v>
      </c>
    </row>
    <row r="54" spans="1:4" ht="16.2" thickBot="1" x14ac:dyDescent="0.35">
      <c r="A54" s="13" t="s">
        <v>31</v>
      </c>
      <c r="B54" s="13" t="s">
        <v>40</v>
      </c>
      <c r="D54" s="7" t="str">
        <f t="shared" si="0"/>
        <v>KL-Metropole</v>
      </c>
    </row>
    <row r="55" spans="1:4" ht="16.2" thickBot="1" x14ac:dyDescent="0.35">
      <c r="A55" s="13" t="s">
        <v>31</v>
      </c>
      <c r="B55" s="13" t="s">
        <v>38</v>
      </c>
      <c r="D55" s="7" t="str">
        <f t="shared" si="0"/>
        <v>KL-City</v>
      </c>
    </row>
    <row r="56" spans="1:4" ht="16.2" thickBot="1" x14ac:dyDescent="0.35">
      <c r="A56" s="13" t="s">
        <v>31</v>
      </c>
      <c r="B56" s="13" t="s">
        <v>39</v>
      </c>
      <c r="D56" s="7" t="str">
        <f t="shared" si="0"/>
        <v>KL-Village</v>
      </c>
    </row>
    <row r="57" spans="1:4" ht="16.2" thickBot="1" x14ac:dyDescent="0.35">
      <c r="A57" s="13" t="s">
        <v>31</v>
      </c>
      <c r="B57" s="13" t="s">
        <v>40</v>
      </c>
      <c r="D57" s="7" t="str">
        <f t="shared" si="0"/>
        <v>KL-Metropole</v>
      </c>
    </row>
    <row r="58" spans="1:4" ht="16.2" thickBot="1" x14ac:dyDescent="0.35">
      <c r="A58" s="13" t="s">
        <v>31</v>
      </c>
      <c r="B58" s="13" t="s">
        <v>38</v>
      </c>
      <c r="D58" s="7" t="str">
        <f t="shared" si="0"/>
        <v>KL-City</v>
      </c>
    </row>
    <row r="59" spans="1:4" ht="16.2" thickBot="1" x14ac:dyDescent="0.35">
      <c r="A59" s="13" t="s">
        <v>31</v>
      </c>
      <c r="B59" s="13" t="s">
        <v>39</v>
      </c>
      <c r="D59" s="7" t="str">
        <f t="shared" si="0"/>
        <v>KL-Village</v>
      </c>
    </row>
    <row r="60" spans="1:4" ht="16.2" thickBot="1" x14ac:dyDescent="0.35">
      <c r="A60" s="13" t="s">
        <v>31</v>
      </c>
      <c r="B60" s="13" t="s">
        <v>40</v>
      </c>
      <c r="D60" s="7" t="str">
        <f t="shared" si="0"/>
        <v>KL-Metropole</v>
      </c>
    </row>
    <row r="70" spans="1:5" ht="15.6" x14ac:dyDescent="0.3">
      <c r="A70" s="38" t="s">
        <v>129</v>
      </c>
    </row>
    <row r="76" spans="1:5" ht="18" x14ac:dyDescent="0.35">
      <c r="A76" s="18" t="s">
        <v>49</v>
      </c>
    </row>
    <row r="77" spans="1:5" ht="14.4" x14ac:dyDescent="0.3">
      <c r="A77" s="19" t="s">
        <v>58</v>
      </c>
    </row>
    <row r="78" spans="1:5" ht="14.4" thickBot="1" x14ac:dyDescent="0.35"/>
    <row r="79" spans="1:5" ht="16.2" thickBot="1" x14ac:dyDescent="0.35">
      <c r="A79" s="20" t="s">
        <v>42</v>
      </c>
      <c r="D79" s="4" t="s">
        <v>42</v>
      </c>
      <c r="E79" s="4"/>
    </row>
    <row r="80" spans="1:5" ht="16.2" thickBot="1" x14ac:dyDescent="0.35">
      <c r="A80" s="13">
        <v>1234</v>
      </c>
      <c r="B80" s="1" t="s">
        <v>60</v>
      </c>
      <c r="D80" s="7">
        <v>1234</v>
      </c>
      <c r="E80" s="7" t="s">
        <v>60</v>
      </c>
    </row>
    <row r="81" spans="1:5" ht="16.2" thickBot="1" x14ac:dyDescent="0.35">
      <c r="A81" s="13">
        <v>2345</v>
      </c>
      <c r="B81" s="1" t="s">
        <v>61</v>
      </c>
      <c r="D81" s="7">
        <v>2345</v>
      </c>
      <c r="E81" s="7" t="s">
        <v>61</v>
      </c>
    </row>
    <row r="82" spans="1:5" ht="16.2" thickBot="1" x14ac:dyDescent="0.35">
      <c r="A82" s="13">
        <v>458586</v>
      </c>
      <c r="B82" s="1" t="s">
        <v>62</v>
      </c>
      <c r="D82" s="7">
        <v>458586</v>
      </c>
      <c r="E82" s="7" t="s">
        <v>62</v>
      </c>
    </row>
    <row r="83" spans="1:5" ht="16.2" thickBot="1" x14ac:dyDescent="0.35">
      <c r="A83" s="13">
        <v>22283</v>
      </c>
      <c r="B83" s="1" t="s">
        <v>63</v>
      </c>
      <c r="D83" s="7">
        <v>22283</v>
      </c>
      <c r="E83" s="7" t="s">
        <v>63</v>
      </c>
    </row>
    <row r="84" spans="1:5" ht="16.2" thickBot="1" x14ac:dyDescent="0.35">
      <c r="A84" s="13">
        <v>1234</v>
      </c>
      <c r="B84" s="1" t="s">
        <v>60</v>
      </c>
      <c r="D84" s="7">
        <v>1234</v>
      </c>
      <c r="E84" s="7" t="s">
        <v>60</v>
      </c>
    </row>
    <row r="85" spans="1:5" ht="16.2" thickBot="1" x14ac:dyDescent="0.35">
      <c r="A85" s="13">
        <v>2345</v>
      </c>
      <c r="B85" s="1" t="s">
        <v>61</v>
      </c>
      <c r="D85" s="7">
        <v>2345</v>
      </c>
      <c r="E85" s="7" t="s">
        <v>61</v>
      </c>
    </row>
    <row r="86" spans="1:5" ht="16.2" thickBot="1" x14ac:dyDescent="0.35">
      <c r="A86" s="13">
        <v>458586</v>
      </c>
      <c r="B86" s="1" t="s">
        <v>62</v>
      </c>
      <c r="D86" s="7">
        <v>458586</v>
      </c>
      <c r="E86" s="7" t="s">
        <v>62</v>
      </c>
    </row>
    <row r="87" spans="1:5" ht="16.2" thickBot="1" x14ac:dyDescent="0.35">
      <c r="A87" s="13" t="s">
        <v>46</v>
      </c>
      <c r="D87" s="7">
        <v>22283</v>
      </c>
      <c r="E87" s="7" t="s">
        <v>63</v>
      </c>
    </row>
    <row r="88" spans="1:5" ht="16.2" thickBot="1" x14ac:dyDescent="0.35">
      <c r="A88" s="13" t="s">
        <v>43</v>
      </c>
      <c r="D88" s="7">
        <v>1234</v>
      </c>
      <c r="E88" s="7" t="s">
        <v>60</v>
      </c>
    </row>
    <row r="89" spans="1:5" ht="16.2" thickBot="1" x14ac:dyDescent="0.35">
      <c r="A89" s="13" t="s">
        <v>44</v>
      </c>
      <c r="D89" s="7">
        <v>2345</v>
      </c>
      <c r="E89" s="7" t="s">
        <v>61</v>
      </c>
    </row>
    <row r="98" spans="1:15" ht="15.6" x14ac:dyDescent="0.3">
      <c r="A98" s="38" t="s">
        <v>130</v>
      </c>
    </row>
    <row r="106" spans="1:15" ht="18" x14ac:dyDescent="0.35">
      <c r="A106" s="18" t="s">
        <v>53</v>
      </c>
    </row>
    <row r="107" spans="1:15" ht="14.4" x14ac:dyDescent="0.3">
      <c r="A107" s="19" t="s">
        <v>64</v>
      </c>
    </row>
    <row r="108" spans="1:15" ht="14.4" thickBot="1" x14ac:dyDescent="0.35"/>
    <row r="109" spans="1:15" ht="16.2" thickBot="1" x14ac:dyDescent="0.35">
      <c r="A109" s="17" t="s">
        <v>0</v>
      </c>
      <c r="B109" s="17" t="s">
        <v>84</v>
      </c>
      <c r="C109" s="17" t="s">
        <v>20</v>
      </c>
      <c r="D109" s="17" t="s">
        <v>19</v>
      </c>
      <c r="E109" s="20"/>
      <c r="F109" s="17" t="s">
        <v>18</v>
      </c>
      <c r="G109" s="17" t="s">
        <v>17</v>
      </c>
      <c r="H109" s="17" t="s">
        <v>122</v>
      </c>
      <c r="I109" s="17" t="s">
        <v>22</v>
      </c>
      <c r="J109" s="17" t="s">
        <v>22</v>
      </c>
      <c r="K109" s="17" t="s">
        <v>26</v>
      </c>
      <c r="L109" s="17" t="s">
        <v>28</v>
      </c>
      <c r="M109" s="4" t="s">
        <v>57</v>
      </c>
      <c r="N109" s="4" t="s">
        <v>42</v>
      </c>
      <c r="O109" s="4"/>
    </row>
    <row r="110" spans="1:15" ht="16.2" thickBot="1" x14ac:dyDescent="0.35">
      <c r="A110" s="7">
        <v>1</v>
      </c>
      <c r="B110" s="7" t="s">
        <v>87</v>
      </c>
      <c r="C110" s="7">
        <v>0.44111289611918048</v>
      </c>
      <c r="D110" s="7">
        <v>33</v>
      </c>
      <c r="E110" s="7">
        <v>0</v>
      </c>
      <c r="F110" s="7">
        <v>57</v>
      </c>
      <c r="G110" s="7">
        <v>28179</v>
      </c>
      <c r="H110" s="31">
        <v>42736</v>
      </c>
      <c r="I110" s="7">
        <v>1</v>
      </c>
      <c r="J110" s="7" t="s">
        <v>24</v>
      </c>
      <c r="K110" s="7" t="s">
        <v>29</v>
      </c>
      <c r="L110" s="7" t="s">
        <v>37</v>
      </c>
      <c r="M110" s="7" t="str">
        <f>_xlfn.CONCAT(J110,"-",K110)</f>
        <v>def-GH</v>
      </c>
      <c r="N110" s="7">
        <v>1234</v>
      </c>
      <c r="O110" s="7" t="s">
        <v>60</v>
      </c>
    </row>
    <row r="111" spans="1:15" ht="16.2" thickBot="1" x14ac:dyDescent="0.35">
      <c r="A111" s="7">
        <v>2</v>
      </c>
      <c r="B111" s="7" t="s">
        <v>88</v>
      </c>
      <c r="C111" s="7">
        <v>0.75596014081438434</v>
      </c>
      <c r="D111" s="7">
        <v>85</v>
      </c>
      <c r="E111" s="7">
        <v>0</v>
      </c>
      <c r="F111" s="7">
        <v>74</v>
      </c>
      <c r="G111" s="7">
        <v>19247</v>
      </c>
      <c r="H111" s="31">
        <v>42737</v>
      </c>
      <c r="I111" s="7">
        <v>1</v>
      </c>
      <c r="J111" s="7" t="s">
        <v>24</v>
      </c>
      <c r="K111" s="7" t="s">
        <v>29</v>
      </c>
      <c r="L111" s="7" t="s">
        <v>38</v>
      </c>
      <c r="M111" s="7" t="str">
        <f t="shared" ref="M111:M112" si="1">_xlfn.CONCAT(J111,"-",K111)</f>
        <v>def-GH</v>
      </c>
      <c r="N111" s="7">
        <v>2345</v>
      </c>
      <c r="O111" s="7" t="s">
        <v>61</v>
      </c>
    </row>
    <row r="112" spans="1:15" ht="16.2" thickBot="1" x14ac:dyDescent="0.35">
      <c r="A112" s="7">
        <v>3</v>
      </c>
      <c r="B112" s="7" t="s">
        <v>86</v>
      </c>
      <c r="C112" s="7">
        <v>0.62893289833182242</v>
      </c>
      <c r="D112" s="7">
        <v>71</v>
      </c>
      <c r="E112" s="7">
        <v>0</v>
      </c>
      <c r="F112" s="7">
        <v>50</v>
      </c>
      <c r="G112" s="7">
        <v>21873</v>
      </c>
      <c r="H112" s="31">
        <v>42738</v>
      </c>
      <c r="I112" s="7">
        <v>1</v>
      </c>
      <c r="J112" s="7" t="s">
        <v>24</v>
      </c>
      <c r="K112" s="7" t="s">
        <v>30</v>
      </c>
      <c r="L112" s="7" t="s">
        <v>39</v>
      </c>
      <c r="M112" s="7" t="str">
        <f t="shared" si="1"/>
        <v>def-IJ</v>
      </c>
      <c r="N112" s="7">
        <v>458586</v>
      </c>
      <c r="O112" s="7" t="s">
        <v>62</v>
      </c>
    </row>
    <row r="113" spans="1:15" ht="18.600000000000001" thickBot="1" x14ac:dyDescent="0.4">
      <c r="A113" s="21" t="s">
        <v>65</v>
      </c>
    </row>
    <row r="114" spans="1:15" ht="16.2" thickBot="1" x14ac:dyDescent="0.35">
      <c r="A114" s="17" t="s">
        <v>0</v>
      </c>
      <c r="B114" s="17" t="s">
        <v>84</v>
      </c>
      <c r="C114" s="17" t="s">
        <v>20</v>
      </c>
      <c r="D114" s="17" t="s">
        <v>19</v>
      </c>
      <c r="E114" s="22" t="s">
        <v>14</v>
      </c>
      <c r="F114" s="17" t="s">
        <v>18</v>
      </c>
      <c r="G114" s="17" t="s">
        <v>17</v>
      </c>
      <c r="H114" s="17" t="s">
        <v>122</v>
      </c>
      <c r="I114" s="17" t="s">
        <v>22</v>
      </c>
      <c r="J114" s="17" t="s">
        <v>22</v>
      </c>
      <c r="K114" s="17" t="s">
        <v>26</v>
      </c>
      <c r="L114" s="17" t="s">
        <v>28</v>
      </c>
      <c r="M114" s="4" t="s">
        <v>57</v>
      </c>
      <c r="N114" s="4" t="s">
        <v>42</v>
      </c>
      <c r="O114" s="22" t="s">
        <v>59</v>
      </c>
    </row>
    <row r="115" spans="1:15" ht="16.2" thickBot="1" x14ac:dyDescent="0.35">
      <c r="A115" s="7">
        <v>1</v>
      </c>
      <c r="B115" s="7" t="s">
        <v>87</v>
      </c>
      <c r="C115" s="7">
        <v>0.44111289611918048</v>
      </c>
      <c r="D115" s="7">
        <v>33</v>
      </c>
      <c r="E115" s="7">
        <v>0</v>
      </c>
      <c r="F115" s="7">
        <v>57</v>
      </c>
      <c r="G115" s="7">
        <v>28179</v>
      </c>
      <c r="H115" s="31">
        <v>42736</v>
      </c>
      <c r="I115" s="7">
        <v>1</v>
      </c>
      <c r="J115" s="7" t="s">
        <v>24</v>
      </c>
      <c r="K115" s="7" t="s">
        <v>29</v>
      </c>
      <c r="L115" s="7" t="s">
        <v>37</v>
      </c>
      <c r="M115" s="7" t="str">
        <f>_xlfn.CONCAT(J115,"-",K115)</f>
        <v>def-GH</v>
      </c>
      <c r="N115" s="7">
        <v>1234</v>
      </c>
      <c r="O115" s="7" t="s">
        <v>60</v>
      </c>
    </row>
    <row r="116" spans="1:15" ht="16.2" thickBot="1" x14ac:dyDescent="0.35">
      <c r="A116" s="7">
        <v>2</v>
      </c>
      <c r="B116" s="7" t="s">
        <v>88</v>
      </c>
      <c r="C116" s="7">
        <v>0.75596014081438434</v>
      </c>
      <c r="D116" s="7">
        <v>85</v>
      </c>
      <c r="E116" s="7">
        <v>0</v>
      </c>
      <c r="F116" s="7">
        <v>74</v>
      </c>
      <c r="G116" s="7">
        <v>19247</v>
      </c>
      <c r="H116" s="31">
        <v>42737</v>
      </c>
      <c r="I116" s="7">
        <v>1</v>
      </c>
      <c r="J116" s="7" t="s">
        <v>24</v>
      </c>
      <c r="K116" s="7" t="s">
        <v>29</v>
      </c>
      <c r="L116" s="7" t="s">
        <v>38</v>
      </c>
      <c r="M116" s="7" t="str">
        <f t="shared" ref="M116:M117" si="2">_xlfn.CONCAT(J116,"-",K116)</f>
        <v>def-GH</v>
      </c>
      <c r="N116" s="7">
        <v>2345</v>
      </c>
      <c r="O116" s="7" t="s">
        <v>61</v>
      </c>
    </row>
    <row r="117" spans="1:15" ht="16.2" thickBot="1" x14ac:dyDescent="0.35">
      <c r="A117" s="7">
        <v>3</v>
      </c>
      <c r="B117" s="7" t="s">
        <v>86</v>
      </c>
      <c r="C117" s="7">
        <v>0.62893289833182242</v>
      </c>
      <c r="D117" s="7">
        <v>71</v>
      </c>
      <c r="E117" s="7">
        <v>0</v>
      </c>
      <c r="F117" s="7">
        <v>50</v>
      </c>
      <c r="G117" s="7">
        <v>21873</v>
      </c>
      <c r="H117" s="31">
        <v>42738</v>
      </c>
      <c r="I117" s="7">
        <v>1</v>
      </c>
      <c r="J117" s="7" t="s">
        <v>24</v>
      </c>
      <c r="K117" s="7" t="s">
        <v>30</v>
      </c>
      <c r="L117" s="7" t="s">
        <v>39</v>
      </c>
      <c r="M117" s="7" t="str">
        <f t="shared" si="2"/>
        <v>def-IJ</v>
      </c>
      <c r="N117" s="7">
        <v>458586</v>
      </c>
      <c r="O117" s="7" t="s">
        <v>62</v>
      </c>
    </row>
    <row r="131" spans="1:15" ht="15.6" x14ac:dyDescent="0.3">
      <c r="A131" s="38" t="s">
        <v>131</v>
      </c>
    </row>
    <row r="141" spans="1:15" ht="18" x14ac:dyDescent="0.35">
      <c r="A141" s="18" t="s">
        <v>66</v>
      </c>
    </row>
    <row r="142" spans="1:15" ht="14.4" x14ac:dyDescent="0.3">
      <c r="A142" s="19" t="s">
        <v>67</v>
      </c>
    </row>
    <row r="143" spans="1:15" ht="14.4" thickBot="1" x14ac:dyDescent="0.35"/>
    <row r="144" spans="1:15" ht="16.2" thickBot="1" x14ac:dyDescent="0.35">
      <c r="A144" s="20" t="s">
        <v>0</v>
      </c>
      <c r="B144" s="20" t="s">
        <v>84</v>
      </c>
      <c r="C144" s="20" t="s">
        <v>20</v>
      </c>
      <c r="D144" s="20" t="s">
        <v>19</v>
      </c>
      <c r="E144" s="22" t="s">
        <v>14</v>
      </c>
      <c r="F144" s="20" t="s">
        <v>18</v>
      </c>
      <c r="G144" s="20" t="s">
        <v>17</v>
      </c>
      <c r="H144" s="20" t="s">
        <v>122</v>
      </c>
      <c r="I144" s="20" t="s">
        <v>22</v>
      </c>
      <c r="J144" s="20" t="s">
        <v>22</v>
      </c>
      <c r="K144" s="20" t="s">
        <v>26</v>
      </c>
      <c r="L144" s="20" t="s">
        <v>28</v>
      </c>
      <c r="M144" s="20" t="s">
        <v>57</v>
      </c>
      <c r="N144" s="20" t="s">
        <v>42</v>
      </c>
      <c r="O144" s="20" t="s">
        <v>59</v>
      </c>
    </row>
    <row r="145" spans="1:15" ht="16.2" thickBot="1" x14ac:dyDescent="0.35">
      <c r="A145" s="7">
        <v>1</v>
      </c>
      <c r="B145" s="7" t="s">
        <v>87</v>
      </c>
      <c r="C145" s="7">
        <v>0.44111289611918048</v>
      </c>
      <c r="D145" s="7">
        <v>33</v>
      </c>
      <c r="E145" s="7">
        <v>0</v>
      </c>
      <c r="F145" s="7">
        <v>57</v>
      </c>
      <c r="G145" s="7">
        <v>28179</v>
      </c>
      <c r="H145" s="31">
        <v>42736</v>
      </c>
      <c r="I145" s="7">
        <v>1</v>
      </c>
      <c r="J145" s="7" t="s">
        <v>24</v>
      </c>
      <c r="K145" s="7" t="s">
        <v>29</v>
      </c>
      <c r="L145" s="7" t="s">
        <v>37</v>
      </c>
      <c r="M145" s="7" t="str">
        <f>_xlfn.CONCAT(J145,"-",K145)</f>
        <v>def-GH</v>
      </c>
      <c r="N145" s="7">
        <v>1234</v>
      </c>
      <c r="O145" s="7" t="s">
        <v>60</v>
      </c>
    </row>
    <row r="146" spans="1:15" ht="16.2" thickBot="1" x14ac:dyDescent="0.35">
      <c r="A146" s="7">
        <v>2</v>
      </c>
      <c r="B146" s="7" t="s">
        <v>88</v>
      </c>
      <c r="C146" s="7">
        <v>0.75596014081438434</v>
      </c>
      <c r="D146" s="7">
        <v>85</v>
      </c>
      <c r="E146" s="7">
        <v>0</v>
      </c>
      <c r="F146" s="7">
        <v>74</v>
      </c>
      <c r="G146" s="7">
        <v>19247</v>
      </c>
      <c r="H146" s="31">
        <v>42737</v>
      </c>
      <c r="I146" s="7">
        <v>1</v>
      </c>
      <c r="J146" s="7" t="s">
        <v>24</v>
      </c>
      <c r="K146" s="7" t="s">
        <v>29</v>
      </c>
      <c r="L146" s="7" t="s">
        <v>38</v>
      </c>
      <c r="M146" s="7" t="str">
        <f t="shared" ref="M146:M147" si="3">_xlfn.CONCAT(J146,"-",K146)</f>
        <v>def-GH</v>
      </c>
      <c r="N146" s="7">
        <v>2345</v>
      </c>
      <c r="O146" s="7" t="s">
        <v>61</v>
      </c>
    </row>
    <row r="147" spans="1:15" ht="16.2" thickBot="1" x14ac:dyDescent="0.35">
      <c r="A147" s="7">
        <v>3</v>
      </c>
      <c r="B147" s="7" t="s">
        <v>86</v>
      </c>
      <c r="C147" s="7">
        <v>0.62893289833182242</v>
      </c>
      <c r="D147" s="7">
        <v>71</v>
      </c>
      <c r="E147" s="7">
        <v>0</v>
      </c>
      <c r="F147" s="7">
        <v>50</v>
      </c>
      <c r="G147" s="7">
        <v>21873</v>
      </c>
      <c r="H147" s="31">
        <v>42738</v>
      </c>
      <c r="I147" s="7">
        <v>1</v>
      </c>
      <c r="J147" s="7" t="s">
        <v>24</v>
      </c>
      <c r="K147" s="7" t="s">
        <v>30</v>
      </c>
      <c r="L147" s="7" t="s">
        <v>39</v>
      </c>
      <c r="M147" s="7" t="str">
        <f t="shared" si="3"/>
        <v>def-IJ</v>
      </c>
      <c r="N147" s="7">
        <v>458586</v>
      </c>
      <c r="O147" s="7" t="s">
        <v>62</v>
      </c>
    </row>
    <row r="148" spans="1:15" ht="18.600000000000001" thickBot="1" x14ac:dyDescent="0.4">
      <c r="A148" s="21" t="s">
        <v>65</v>
      </c>
    </row>
    <row r="149" spans="1:15" ht="16.2" thickBot="1" x14ac:dyDescent="0.35">
      <c r="A149" s="22" t="s">
        <v>0</v>
      </c>
      <c r="B149" s="22" t="s">
        <v>85</v>
      </c>
      <c r="C149" s="22" t="s">
        <v>80</v>
      </c>
      <c r="D149" s="22" t="s">
        <v>11</v>
      </c>
      <c r="E149" s="17" t="s">
        <v>14</v>
      </c>
      <c r="F149" s="22" t="s">
        <v>15</v>
      </c>
      <c r="G149" s="22" t="s">
        <v>81</v>
      </c>
      <c r="H149" s="22" t="s">
        <v>134</v>
      </c>
      <c r="I149" s="22" t="s">
        <v>136</v>
      </c>
      <c r="J149" s="22" t="s">
        <v>137</v>
      </c>
      <c r="K149" s="22" t="s">
        <v>82</v>
      </c>
      <c r="L149" s="22" t="s">
        <v>38</v>
      </c>
      <c r="M149" s="22" t="s">
        <v>138</v>
      </c>
      <c r="N149" s="22" t="s">
        <v>139</v>
      </c>
      <c r="O149" s="22" t="s">
        <v>93</v>
      </c>
    </row>
    <row r="150" spans="1:15" ht="16.2" thickBot="1" x14ac:dyDescent="0.35">
      <c r="A150" s="7">
        <v>1</v>
      </c>
      <c r="B150" s="7" t="s">
        <v>87</v>
      </c>
      <c r="C150" s="7">
        <v>0.44111289611918048</v>
      </c>
      <c r="D150" s="7">
        <v>33</v>
      </c>
      <c r="E150" s="7">
        <v>0</v>
      </c>
      <c r="F150" s="7">
        <v>57</v>
      </c>
      <c r="G150" s="7">
        <v>28179</v>
      </c>
      <c r="H150" s="31">
        <v>42736</v>
      </c>
      <c r="I150" s="7">
        <v>1</v>
      </c>
      <c r="J150" s="7" t="s">
        <v>24</v>
      </c>
      <c r="K150" s="7" t="s">
        <v>29</v>
      </c>
      <c r="L150" s="7" t="s">
        <v>37</v>
      </c>
      <c r="M150" s="7" t="str">
        <f>_xlfn.CONCAT(J150,"-",K150)</f>
        <v>def-GH</v>
      </c>
      <c r="N150" s="7">
        <v>1234</v>
      </c>
      <c r="O150" s="7" t="s">
        <v>60</v>
      </c>
    </row>
    <row r="151" spans="1:15" ht="16.2" thickBot="1" x14ac:dyDescent="0.35">
      <c r="A151" s="7">
        <v>2</v>
      </c>
      <c r="B151" s="7" t="s">
        <v>88</v>
      </c>
      <c r="C151" s="7">
        <v>0.75596014081438434</v>
      </c>
      <c r="D151" s="7">
        <v>85</v>
      </c>
      <c r="E151" s="7">
        <v>0</v>
      </c>
      <c r="F151" s="7">
        <v>74</v>
      </c>
      <c r="G151" s="7">
        <v>19247</v>
      </c>
      <c r="H151" s="31">
        <v>42737</v>
      </c>
      <c r="I151" s="7">
        <v>1</v>
      </c>
      <c r="J151" s="7" t="s">
        <v>24</v>
      </c>
      <c r="K151" s="7" t="s">
        <v>29</v>
      </c>
      <c r="L151" s="7" t="s">
        <v>38</v>
      </c>
      <c r="M151" s="7" t="str">
        <f t="shared" ref="M151:M152" si="4">_xlfn.CONCAT(J151,"-",K151)</f>
        <v>def-GH</v>
      </c>
      <c r="N151" s="7">
        <v>2345</v>
      </c>
      <c r="O151" s="7" t="s">
        <v>61</v>
      </c>
    </row>
    <row r="152" spans="1:15" ht="16.2" thickBot="1" x14ac:dyDescent="0.35">
      <c r="A152" s="7">
        <v>3</v>
      </c>
      <c r="B152" s="7" t="s">
        <v>86</v>
      </c>
      <c r="C152" s="7">
        <v>0.62893289833182242</v>
      </c>
      <c r="D152" s="7">
        <v>71</v>
      </c>
      <c r="E152" s="7">
        <v>0</v>
      </c>
      <c r="F152" s="7">
        <v>50</v>
      </c>
      <c r="G152" s="7">
        <v>21873</v>
      </c>
      <c r="H152" s="31">
        <v>42738</v>
      </c>
      <c r="I152" s="7">
        <v>1</v>
      </c>
      <c r="J152" s="7" t="s">
        <v>24</v>
      </c>
      <c r="K152" s="7" t="s">
        <v>30</v>
      </c>
      <c r="L152" s="7" t="s">
        <v>39</v>
      </c>
      <c r="M152" s="7" t="str">
        <f t="shared" si="4"/>
        <v>def-IJ</v>
      </c>
      <c r="N152" s="7">
        <v>458586</v>
      </c>
      <c r="O152" s="7" t="s">
        <v>62</v>
      </c>
    </row>
    <row r="167" spans="1:16" ht="18" x14ac:dyDescent="0.35">
      <c r="A167" s="18" t="s">
        <v>132</v>
      </c>
    </row>
    <row r="172" spans="1:16" ht="18" x14ac:dyDescent="0.35">
      <c r="A172" s="18" t="s">
        <v>94</v>
      </c>
    </row>
    <row r="173" spans="1:16" ht="15" thickBot="1" x14ac:dyDescent="0.35">
      <c r="A173" s="19" t="s">
        <v>97</v>
      </c>
    </row>
    <row r="174" spans="1:16" ht="16.2" thickBot="1" x14ac:dyDescent="0.35">
      <c r="A174" s="17" t="s">
        <v>0</v>
      </c>
      <c r="B174" s="17" t="s">
        <v>85</v>
      </c>
      <c r="C174" s="17" t="s">
        <v>80</v>
      </c>
      <c r="D174" s="17" t="s">
        <v>11</v>
      </c>
      <c r="E174" s="17" t="s">
        <v>14</v>
      </c>
      <c r="F174" s="17" t="s">
        <v>15</v>
      </c>
      <c r="G174" s="17" t="s">
        <v>81</v>
      </c>
      <c r="H174" s="17" t="s">
        <v>134</v>
      </c>
      <c r="I174" s="17" t="s">
        <v>136</v>
      </c>
      <c r="J174" s="17" t="s">
        <v>137</v>
      </c>
      <c r="K174" s="17"/>
      <c r="L174" s="17" t="s">
        <v>82</v>
      </c>
      <c r="M174" s="17" t="s">
        <v>38</v>
      </c>
      <c r="N174" s="17" t="s">
        <v>138</v>
      </c>
      <c r="O174" s="17" t="s">
        <v>139</v>
      </c>
      <c r="P174" s="17" t="s">
        <v>93</v>
      </c>
    </row>
    <row r="175" spans="1:16" ht="16.2" thickBot="1" x14ac:dyDescent="0.35">
      <c r="A175" s="7">
        <v>1</v>
      </c>
      <c r="B175" s="7" t="s">
        <v>87</v>
      </c>
      <c r="C175" s="7">
        <v>0.44111289611918048</v>
      </c>
      <c r="D175" s="7">
        <v>33</v>
      </c>
      <c r="E175" s="7">
        <v>0</v>
      </c>
      <c r="F175" s="7">
        <v>57</v>
      </c>
      <c r="G175" s="7">
        <v>28179</v>
      </c>
      <c r="H175" s="31">
        <v>42736</v>
      </c>
      <c r="I175" s="7">
        <v>1</v>
      </c>
      <c r="J175" s="41" t="s">
        <v>24</v>
      </c>
      <c r="K175" s="41"/>
      <c r="L175" s="7" t="s">
        <v>29</v>
      </c>
      <c r="M175" s="7" t="s">
        <v>37</v>
      </c>
      <c r="N175" s="7" t="s">
        <v>99</v>
      </c>
      <c r="O175" s="7">
        <v>1234</v>
      </c>
      <c r="P175" s="7" t="s">
        <v>60</v>
      </c>
    </row>
    <row r="176" spans="1:16" ht="16.2" thickBot="1" x14ac:dyDescent="0.35">
      <c r="A176" s="7">
        <v>2</v>
      </c>
      <c r="B176" s="7" t="s">
        <v>88</v>
      </c>
      <c r="C176" s="7">
        <v>0.75596014081438434</v>
      </c>
      <c r="D176" s="7">
        <v>85</v>
      </c>
      <c r="E176" s="7">
        <v>0</v>
      </c>
      <c r="F176" s="7">
        <v>74</v>
      </c>
      <c r="G176" s="7">
        <v>19247</v>
      </c>
      <c r="H176" s="31">
        <v>42737</v>
      </c>
      <c r="I176" s="7">
        <v>1</v>
      </c>
      <c r="J176" s="41" t="s">
        <v>24</v>
      </c>
      <c r="K176" s="41"/>
      <c r="L176" s="7" t="s">
        <v>29</v>
      </c>
      <c r="M176" s="7" t="s">
        <v>38</v>
      </c>
      <c r="N176" s="7" t="s">
        <v>100</v>
      </c>
      <c r="O176" s="7">
        <v>2345</v>
      </c>
      <c r="P176" s="7" t="s">
        <v>61</v>
      </c>
    </row>
    <row r="177" spans="1:16" ht="16.2" thickBot="1" x14ac:dyDescent="0.35">
      <c r="A177" s="7">
        <v>3</v>
      </c>
      <c r="B177" s="7" t="s">
        <v>86</v>
      </c>
      <c r="C177" s="7">
        <v>0.62893289833182242</v>
      </c>
      <c r="D177" s="7">
        <v>71</v>
      </c>
      <c r="E177" s="7">
        <v>0</v>
      </c>
      <c r="F177" s="7">
        <v>50</v>
      </c>
      <c r="G177" s="7">
        <v>21873</v>
      </c>
      <c r="H177" s="31">
        <v>42738</v>
      </c>
      <c r="I177" s="7">
        <v>1</v>
      </c>
      <c r="J177" s="41" t="s">
        <v>24</v>
      </c>
      <c r="K177" s="41"/>
      <c r="L177" s="7" t="s">
        <v>30</v>
      </c>
      <c r="M177" s="7" t="s">
        <v>39</v>
      </c>
      <c r="N177" s="7" t="s">
        <v>101</v>
      </c>
      <c r="O177" s="7">
        <v>458586</v>
      </c>
      <c r="P177" s="7" t="s">
        <v>62</v>
      </c>
    </row>
    <row r="178" spans="1:16" ht="16.2" thickBot="1" x14ac:dyDescent="0.35">
      <c r="A178" s="7">
        <v>4</v>
      </c>
      <c r="B178" s="7" t="s">
        <v>86</v>
      </c>
      <c r="C178" s="7">
        <v>0.19648938385506198</v>
      </c>
      <c r="D178" s="7">
        <v>63</v>
      </c>
      <c r="E178" s="7">
        <v>1</v>
      </c>
      <c r="F178" s="7">
        <v>98</v>
      </c>
      <c r="G178" s="7">
        <v>43181</v>
      </c>
      <c r="H178" s="31">
        <v>42739</v>
      </c>
      <c r="I178" s="7">
        <v>1</v>
      </c>
      <c r="J178" s="41" t="s">
        <v>24</v>
      </c>
      <c r="K178" s="41"/>
      <c r="L178" s="7" t="s">
        <v>30</v>
      </c>
      <c r="M178" s="7" t="s">
        <v>38</v>
      </c>
      <c r="N178" s="7" t="s">
        <v>102</v>
      </c>
      <c r="O178" s="7">
        <v>22283</v>
      </c>
      <c r="P178" s="7" t="s">
        <v>63</v>
      </c>
    </row>
    <row r="179" spans="1:16" ht="16.2" thickBot="1" x14ac:dyDescent="0.35">
      <c r="A179" s="7">
        <v>5</v>
      </c>
      <c r="B179" s="7" t="s">
        <v>86</v>
      </c>
      <c r="C179" s="7">
        <v>0.4453572844350413</v>
      </c>
      <c r="D179" s="7">
        <v>76</v>
      </c>
      <c r="E179" s="7">
        <v>1</v>
      </c>
      <c r="F179" s="7">
        <v>61</v>
      </c>
      <c r="G179" s="7">
        <v>48735</v>
      </c>
      <c r="H179" s="31">
        <v>42740</v>
      </c>
      <c r="I179" s="7">
        <v>1</v>
      </c>
      <c r="J179" s="41" t="s">
        <v>24</v>
      </c>
      <c r="K179" s="41"/>
      <c r="L179" s="7" t="s">
        <v>31</v>
      </c>
      <c r="M179" s="7" t="s">
        <v>40</v>
      </c>
      <c r="N179" s="7" t="s">
        <v>103</v>
      </c>
      <c r="O179" s="7">
        <v>1234</v>
      </c>
      <c r="P179" s="7" t="s">
        <v>60</v>
      </c>
    </row>
    <row r="180" spans="1:16" ht="16.2" thickBot="1" x14ac:dyDescent="0.35">
      <c r="A180" s="7">
        <v>6</v>
      </c>
      <c r="B180" s="7" t="s">
        <v>88</v>
      </c>
      <c r="C180" s="7">
        <v>0.37231088330728745</v>
      </c>
      <c r="D180" s="7">
        <v>76</v>
      </c>
      <c r="E180" s="7">
        <v>0</v>
      </c>
      <c r="F180" s="7">
        <v>74</v>
      </c>
      <c r="G180" s="7">
        <v>7903</v>
      </c>
      <c r="H180" s="31">
        <v>42741</v>
      </c>
      <c r="I180" s="7">
        <v>1</v>
      </c>
      <c r="J180" s="41" t="s">
        <v>24</v>
      </c>
      <c r="K180" s="41"/>
      <c r="L180" s="7" t="s">
        <v>31</v>
      </c>
      <c r="M180" s="7" t="s">
        <v>38</v>
      </c>
      <c r="N180" s="7" t="s">
        <v>104</v>
      </c>
      <c r="O180" s="7">
        <v>2345</v>
      </c>
      <c r="P180" s="7" t="s">
        <v>61</v>
      </c>
    </row>
    <row r="181" spans="1:16" ht="16.2" thickBot="1" x14ac:dyDescent="0.35">
      <c r="A181" s="7">
        <v>7</v>
      </c>
      <c r="B181" s="7" t="s">
        <v>89</v>
      </c>
      <c r="C181" s="7">
        <v>0.22357150032890394</v>
      </c>
      <c r="D181" s="7">
        <v>42</v>
      </c>
      <c r="E181" s="7" t="s">
        <v>6</v>
      </c>
      <c r="F181" s="7">
        <v>63</v>
      </c>
      <c r="G181" s="7">
        <v>26879</v>
      </c>
      <c r="H181" s="31">
        <v>42742</v>
      </c>
      <c r="I181" s="7">
        <v>1</v>
      </c>
      <c r="J181" s="41" t="s">
        <v>24</v>
      </c>
      <c r="K181" s="41"/>
      <c r="L181" s="7" t="s">
        <v>31</v>
      </c>
      <c r="M181" s="7" t="s">
        <v>39</v>
      </c>
      <c r="N181" s="7" t="s">
        <v>105</v>
      </c>
      <c r="O181" s="7">
        <v>458586</v>
      </c>
      <c r="P181" s="7" t="s">
        <v>62</v>
      </c>
    </row>
    <row r="182" spans="1:16" ht="16.2" thickBot="1" x14ac:dyDescent="0.35">
      <c r="A182" s="7">
        <v>8</v>
      </c>
      <c r="B182" s="7" t="s">
        <v>89</v>
      </c>
      <c r="C182" s="7">
        <v>8.2898278008885051E-2</v>
      </c>
      <c r="D182" s="7">
        <v>61</v>
      </c>
      <c r="E182" s="7">
        <v>0</v>
      </c>
      <c r="F182" s="7">
        <v>68</v>
      </c>
      <c r="G182" s="7">
        <v>41679</v>
      </c>
      <c r="H182" s="31">
        <v>42743</v>
      </c>
      <c r="I182" s="7">
        <v>1</v>
      </c>
      <c r="J182" s="41" t="s">
        <v>24</v>
      </c>
      <c r="K182" s="41"/>
      <c r="L182" s="7" t="s">
        <v>31</v>
      </c>
      <c r="M182" s="7" t="s">
        <v>40</v>
      </c>
      <c r="N182" s="7" t="s">
        <v>103</v>
      </c>
      <c r="O182" s="7">
        <v>22283</v>
      </c>
      <c r="P182" s="7" t="s">
        <v>63</v>
      </c>
    </row>
    <row r="183" spans="1:16" ht="16.2" thickBot="1" x14ac:dyDescent="0.35">
      <c r="A183" s="7">
        <v>9</v>
      </c>
      <c r="B183" s="7" t="s">
        <v>86</v>
      </c>
      <c r="C183" s="7">
        <v>0.46340608556649743</v>
      </c>
      <c r="D183" s="7" t="s">
        <v>4</v>
      </c>
      <c r="E183" s="7" t="s">
        <v>6</v>
      </c>
      <c r="F183" s="7">
        <v>93</v>
      </c>
      <c r="G183" s="7">
        <v>43268</v>
      </c>
      <c r="H183" s="31">
        <v>42744</v>
      </c>
      <c r="I183" s="7">
        <v>1</v>
      </c>
      <c r="J183" s="27"/>
      <c r="K183" s="13" t="s">
        <v>24</v>
      </c>
      <c r="L183" s="7" t="s">
        <v>31</v>
      </c>
      <c r="M183" s="7" t="s">
        <v>38</v>
      </c>
      <c r="N183" s="7" t="s">
        <v>104</v>
      </c>
      <c r="O183" s="7">
        <v>1234</v>
      </c>
      <c r="P183" s="7" t="s">
        <v>60</v>
      </c>
    </row>
    <row r="184" spans="1:16" ht="16.2" thickBot="1" x14ac:dyDescent="0.35">
      <c r="A184" s="7">
        <v>10</v>
      </c>
      <c r="B184" s="7" t="s">
        <v>87</v>
      </c>
      <c r="C184" s="7">
        <v>0.44099355974784671</v>
      </c>
      <c r="D184" s="7">
        <v>42</v>
      </c>
      <c r="E184" s="7" t="s">
        <v>6</v>
      </c>
      <c r="F184" s="7">
        <v>90</v>
      </c>
      <c r="G184" s="7">
        <v>16914</v>
      </c>
      <c r="H184" s="31">
        <v>42745</v>
      </c>
      <c r="I184" s="7">
        <v>1</v>
      </c>
      <c r="J184" s="27"/>
      <c r="K184" s="13" t="s">
        <v>24</v>
      </c>
      <c r="L184" s="7" t="s">
        <v>31</v>
      </c>
      <c r="M184" s="7" t="s">
        <v>39</v>
      </c>
      <c r="N184" s="7" t="s">
        <v>105</v>
      </c>
      <c r="O184" s="7">
        <v>2345</v>
      </c>
      <c r="P184" s="7" t="s">
        <v>61</v>
      </c>
    </row>
    <row r="185" spans="1:16" ht="16.2" thickBot="1" x14ac:dyDescent="0.35">
      <c r="A185" s="7">
        <v>11</v>
      </c>
      <c r="B185" s="7" t="s">
        <v>88</v>
      </c>
      <c r="C185" s="7">
        <v>0.91687882779337981</v>
      </c>
      <c r="D185" s="7">
        <v>90</v>
      </c>
      <c r="E185" s="7" t="s">
        <v>6</v>
      </c>
      <c r="F185" s="7">
        <v>92</v>
      </c>
      <c r="G185" s="7">
        <v>38325</v>
      </c>
      <c r="H185" s="31">
        <v>42746</v>
      </c>
      <c r="I185" s="7">
        <v>1</v>
      </c>
      <c r="J185" s="41" t="s">
        <v>24</v>
      </c>
      <c r="K185" s="41"/>
      <c r="L185" s="7" t="s">
        <v>31</v>
      </c>
      <c r="M185" s="7" t="s">
        <v>40</v>
      </c>
      <c r="N185" s="7" t="s">
        <v>103</v>
      </c>
      <c r="O185" s="7">
        <v>458586</v>
      </c>
      <c r="P185" s="7" t="s">
        <v>62</v>
      </c>
    </row>
    <row r="186" spans="1:16" ht="18.600000000000001" thickBot="1" x14ac:dyDescent="0.4">
      <c r="A186" s="21" t="s">
        <v>65</v>
      </c>
    </row>
    <row r="187" spans="1:16" ht="16.2" thickBot="1" x14ac:dyDescent="0.35">
      <c r="A187" s="17" t="s">
        <v>0</v>
      </c>
      <c r="B187" s="17" t="s">
        <v>85</v>
      </c>
      <c r="C187" s="17" t="s">
        <v>80</v>
      </c>
      <c r="D187" s="17" t="s">
        <v>11</v>
      </c>
      <c r="E187" s="17" t="s">
        <v>14</v>
      </c>
      <c r="F187" s="17" t="s">
        <v>15</v>
      </c>
      <c r="G187" s="17" t="s">
        <v>81</v>
      </c>
      <c r="H187" s="17" t="s">
        <v>134</v>
      </c>
      <c r="I187" s="17" t="s">
        <v>136</v>
      </c>
      <c r="J187" s="17" t="s">
        <v>137</v>
      </c>
      <c r="K187" s="17"/>
      <c r="L187" s="17" t="s">
        <v>82</v>
      </c>
      <c r="M187" s="17" t="s">
        <v>38</v>
      </c>
      <c r="N187" s="17" t="s">
        <v>138</v>
      </c>
      <c r="O187" s="17" t="s">
        <v>139</v>
      </c>
      <c r="P187" s="17" t="s">
        <v>93</v>
      </c>
    </row>
    <row r="188" spans="1:16" ht="16.2" thickBot="1" x14ac:dyDescent="0.35">
      <c r="A188" s="7">
        <v>1</v>
      </c>
      <c r="B188" s="7" t="s">
        <v>87</v>
      </c>
      <c r="C188" s="7">
        <v>0.44111289611918048</v>
      </c>
      <c r="D188" s="7">
        <v>33</v>
      </c>
      <c r="E188" s="7">
        <v>0</v>
      </c>
      <c r="F188" s="7">
        <v>57</v>
      </c>
      <c r="G188" s="7">
        <v>28179</v>
      </c>
      <c r="H188" s="31">
        <v>42736</v>
      </c>
      <c r="I188" s="7">
        <v>1</v>
      </c>
      <c r="J188" s="41" t="s">
        <v>24</v>
      </c>
      <c r="K188" s="41"/>
      <c r="L188" s="7" t="s">
        <v>29</v>
      </c>
      <c r="M188" s="7" t="s">
        <v>37</v>
      </c>
      <c r="N188" s="7" t="s">
        <v>99</v>
      </c>
      <c r="O188" s="7">
        <v>1234</v>
      </c>
      <c r="P188" s="7" t="s">
        <v>60</v>
      </c>
    </row>
    <row r="189" spans="1:16" ht="16.2" thickBot="1" x14ac:dyDescent="0.35">
      <c r="A189" s="7">
        <v>2</v>
      </c>
      <c r="B189" s="7" t="s">
        <v>88</v>
      </c>
      <c r="C189" s="7">
        <v>0.75596014081438434</v>
      </c>
      <c r="D189" s="7">
        <v>85</v>
      </c>
      <c r="E189" s="7">
        <v>0</v>
      </c>
      <c r="F189" s="7">
        <v>74</v>
      </c>
      <c r="G189" s="7">
        <v>19247</v>
      </c>
      <c r="H189" s="31">
        <v>42737</v>
      </c>
      <c r="I189" s="7">
        <v>1</v>
      </c>
      <c r="J189" s="41" t="s">
        <v>24</v>
      </c>
      <c r="K189" s="41"/>
      <c r="L189" s="7" t="s">
        <v>29</v>
      </c>
      <c r="M189" s="7" t="s">
        <v>38</v>
      </c>
      <c r="N189" s="7" t="s">
        <v>100</v>
      </c>
      <c r="O189" s="7">
        <v>2345</v>
      </c>
      <c r="P189" s="7" t="s">
        <v>61</v>
      </c>
    </row>
    <row r="190" spans="1:16" ht="16.2" thickBot="1" x14ac:dyDescent="0.35">
      <c r="A190" s="7">
        <v>3</v>
      </c>
      <c r="B190" s="7" t="s">
        <v>86</v>
      </c>
      <c r="C190" s="7">
        <v>0.62893289833182242</v>
      </c>
      <c r="D190" s="7">
        <v>71</v>
      </c>
      <c r="E190" s="7">
        <v>0</v>
      </c>
      <c r="F190" s="7">
        <v>50</v>
      </c>
      <c r="G190" s="7">
        <v>21873</v>
      </c>
      <c r="H190" s="31">
        <v>42738</v>
      </c>
      <c r="I190" s="7">
        <v>1</v>
      </c>
      <c r="J190" s="41" t="s">
        <v>24</v>
      </c>
      <c r="K190" s="41"/>
      <c r="L190" s="7" t="s">
        <v>30</v>
      </c>
      <c r="M190" s="7" t="s">
        <v>39</v>
      </c>
      <c r="N190" s="7" t="s">
        <v>101</v>
      </c>
      <c r="O190" s="7">
        <v>458586</v>
      </c>
      <c r="P190" s="7" t="s">
        <v>62</v>
      </c>
    </row>
    <row r="191" spans="1:16" ht="16.2" thickBot="1" x14ac:dyDescent="0.35">
      <c r="A191" s="7">
        <v>4</v>
      </c>
      <c r="B191" s="7" t="s">
        <v>86</v>
      </c>
      <c r="C191" s="7">
        <v>0.19648938385506198</v>
      </c>
      <c r="D191" s="7">
        <v>63</v>
      </c>
      <c r="E191" s="7">
        <v>1</v>
      </c>
      <c r="F191" s="7">
        <v>98</v>
      </c>
      <c r="G191" s="7">
        <v>43181</v>
      </c>
      <c r="H191" s="31">
        <v>42739</v>
      </c>
      <c r="I191" s="7">
        <v>1</v>
      </c>
      <c r="J191" s="41" t="s">
        <v>24</v>
      </c>
      <c r="K191" s="41"/>
      <c r="L191" s="7" t="s">
        <v>30</v>
      </c>
      <c r="M191" s="7" t="s">
        <v>38</v>
      </c>
      <c r="N191" s="7" t="s">
        <v>102</v>
      </c>
      <c r="O191" s="7">
        <v>22283</v>
      </c>
      <c r="P191" s="7" t="s">
        <v>63</v>
      </c>
    </row>
    <row r="192" spans="1:16" ht="16.2" thickBot="1" x14ac:dyDescent="0.35">
      <c r="A192" s="7">
        <v>5</v>
      </c>
      <c r="B192" s="7" t="s">
        <v>86</v>
      </c>
      <c r="C192" s="7">
        <v>0.4453572844350413</v>
      </c>
      <c r="D192" s="7">
        <v>76</v>
      </c>
      <c r="E192" s="7">
        <v>1</v>
      </c>
      <c r="F192" s="7">
        <v>61</v>
      </c>
      <c r="G192" s="7">
        <v>48735</v>
      </c>
      <c r="H192" s="31">
        <v>42740</v>
      </c>
      <c r="I192" s="7">
        <v>1</v>
      </c>
      <c r="J192" s="41" t="s">
        <v>24</v>
      </c>
      <c r="K192" s="41"/>
      <c r="L192" s="7" t="s">
        <v>31</v>
      </c>
      <c r="M192" s="7" t="s">
        <v>40</v>
      </c>
      <c r="N192" s="7" t="s">
        <v>103</v>
      </c>
      <c r="O192" s="7">
        <v>1234</v>
      </c>
      <c r="P192" s="7" t="s">
        <v>60</v>
      </c>
    </row>
    <row r="193" spans="1:16" ht="16.2" thickBot="1" x14ac:dyDescent="0.35">
      <c r="A193" s="7">
        <v>6</v>
      </c>
      <c r="B193" s="7" t="s">
        <v>88</v>
      </c>
      <c r="C193" s="7">
        <v>0.37231088330728745</v>
      </c>
      <c r="D193" s="7">
        <v>76</v>
      </c>
      <c r="E193" s="7">
        <v>0</v>
      </c>
      <c r="F193" s="7">
        <v>74</v>
      </c>
      <c r="G193" s="7">
        <v>7903</v>
      </c>
      <c r="H193" s="31">
        <v>42741</v>
      </c>
      <c r="I193" s="7">
        <v>1</v>
      </c>
      <c r="J193" s="41" t="s">
        <v>24</v>
      </c>
      <c r="K193" s="41"/>
      <c r="L193" s="7" t="s">
        <v>31</v>
      </c>
      <c r="M193" s="7" t="s">
        <v>38</v>
      </c>
      <c r="N193" s="7" t="s">
        <v>104</v>
      </c>
      <c r="O193" s="7">
        <v>2345</v>
      </c>
      <c r="P193" s="7" t="s">
        <v>61</v>
      </c>
    </row>
    <row r="194" spans="1:16" ht="16.2" thickBot="1" x14ac:dyDescent="0.35">
      <c r="A194" s="7">
        <v>7</v>
      </c>
      <c r="B194" s="7" t="s">
        <v>89</v>
      </c>
      <c r="C194" s="7">
        <v>0.22357150032890394</v>
      </c>
      <c r="D194" s="7">
        <v>42</v>
      </c>
      <c r="E194" s="7" t="s">
        <v>6</v>
      </c>
      <c r="F194" s="7">
        <v>63</v>
      </c>
      <c r="G194" s="7">
        <v>26879</v>
      </c>
      <c r="H194" s="31">
        <v>42742</v>
      </c>
      <c r="I194" s="7">
        <v>1</v>
      </c>
      <c r="J194" s="41" t="s">
        <v>24</v>
      </c>
      <c r="K194" s="41"/>
      <c r="L194" s="7" t="s">
        <v>31</v>
      </c>
      <c r="M194" s="7" t="s">
        <v>39</v>
      </c>
      <c r="N194" s="7" t="s">
        <v>105</v>
      </c>
      <c r="O194" s="7">
        <v>458586</v>
      </c>
      <c r="P194" s="7" t="s">
        <v>62</v>
      </c>
    </row>
    <row r="195" spans="1:16" ht="16.2" thickBot="1" x14ac:dyDescent="0.35">
      <c r="A195" s="7">
        <v>8</v>
      </c>
      <c r="B195" s="7" t="s">
        <v>89</v>
      </c>
      <c r="C195" s="7">
        <v>8.2898278008885051E-2</v>
      </c>
      <c r="D195" s="7">
        <v>61</v>
      </c>
      <c r="E195" s="7">
        <v>0</v>
      </c>
      <c r="F195" s="7">
        <v>68</v>
      </c>
      <c r="G195" s="7">
        <v>41679</v>
      </c>
      <c r="H195" s="31">
        <v>42743</v>
      </c>
      <c r="I195" s="7">
        <v>1</v>
      </c>
      <c r="J195" s="41" t="s">
        <v>24</v>
      </c>
      <c r="K195" s="41"/>
      <c r="L195" s="7" t="s">
        <v>31</v>
      </c>
      <c r="M195" s="7" t="s">
        <v>40</v>
      </c>
      <c r="N195" s="7" t="s">
        <v>103</v>
      </c>
      <c r="O195" s="7">
        <v>22283</v>
      </c>
      <c r="P195" s="7" t="s">
        <v>63</v>
      </c>
    </row>
    <row r="196" spans="1:16" ht="16.2" thickBot="1" x14ac:dyDescent="0.35">
      <c r="A196" s="7">
        <v>9</v>
      </c>
      <c r="B196" s="7" t="s">
        <v>86</v>
      </c>
      <c r="C196" s="7">
        <v>0.46340608556649743</v>
      </c>
      <c r="D196" s="7" t="s">
        <v>4</v>
      </c>
      <c r="E196" s="7" t="s">
        <v>6</v>
      </c>
      <c r="F196" s="7">
        <v>93</v>
      </c>
      <c r="G196" s="7">
        <v>43268</v>
      </c>
      <c r="H196" s="31">
        <v>42744</v>
      </c>
      <c r="I196" s="7">
        <v>1</v>
      </c>
      <c r="J196" s="28" t="s">
        <v>24</v>
      </c>
      <c r="K196" s="28"/>
      <c r="L196" s="7" t="s">
        <v>31</v>
      </c>
      <c r="M196" s="7" t="s">
        <v>38</v>
      </c>
      <c r="N196" s="7" t="s">
        <v>104</v>
      </c>
      <c r="O196" s="7">
        <v>1234</v>
      </c>
      <c r="P196" s="7" t="s">
        <v>60</v>
      </c>
    </row>
    <row r="197" spans="1:16" ht="16.2" thickBot="1" x14ac:dyDescent="0.35">
      <c r="A197" s="7">
        <v>10</v>
      </c>
      <c r="B197" s="7" t="s">
        <v>87</v>
      </c>
      <c r="C197" s="7">
        <v>0.44099355974784671</v>
      </c>
      <c r="D197" s="7">
        <v>42</v>
      </c>
      <c r="E197" s="7" t="s">
        <v>6</v>
      </c>
      <c r="F197" s="7">
        <v>90</v>
      </c>
      <c r="G197" s="7">
        <v>16914</v>
      </c>
      <c r="H197" s="31">
        <v>42745</v>
      </c>
      <c r="I197" s="7">
        <v>1</v>
      </c>
      <c r="J197" s="28" t="s">
        <v>24</v>
      </c>
      <c r="K197" s="28"/>
      <c r="L197" s="7" t="s">
        <v>31</v>
      </c>
      <c r="M197" s="7" t="s">
        <v>39</v>
      </c>
      <c r="N197" s="7" t="s">
        <v>105</v>
      </c>
      <c r="O197" s="7">
        <v>2345</v>
      </c>
      <c r="P197" s="7" t="s">
        <v>61</v>
      </c>
    </row>
    <row r="198" spans="1:16" ht="16.2" thickBot="1" x14ac:dyDescent="0.35">
      <c r="A198" s="7">
        <v>11</v>
      </c>
      <c r="B198" s="7" t="s">
        <v>88</v>
      </c>
      <c r="C198" s="7">
        <v>0.91687882779337981</v>
      </c>
      <c r="D198" s="7">
        <v>90</v>
      </c>
      <c r="E198" s="7" t="s">
        <v>6</v>
      </c>
      <c r="F198" s="7">
        <v>92</v>
      </c>
      <c r="G198" s="7">
        <v>38325</v>
      </c>
      <c r="H198" s="31">
        <v>42746</v>
      </c>
      <c r="I198" s="7">
        <v>1</v>
      </c>
      <c r="J198" s="41" t="s">
        <v>24</v>
      </c>
      <c r="K198" s="41"/>
      <c r="L198" s="7" t="s">
        <v>31</v>
      </c>
      <c r="M198" s="7" t="s">
        <v>40</v>
      </c>
      <c r="N198" s="7" t="s">
        <v>103</v>
      </c>
      <c r="O198" s="7">
        <v>458586</v>
      </c>
      <c r="P198" s="7" t="s">
        <v>62</v>
      </c>
    </row>
    <row r="201" spans="1:16" ht="15.6" x14ac:dyDescent="0.3">
      <c r="A201" s="38" t="s">
        <v>133</v>
      </c>
    </row>
    <row r="211" spans="1:16" ht="18" x14ac:dyDescent="0.35">
      <c r="A211" s="18" t="s">
        <v>98</v>
      </c>
    </row>
    <row r="212" spans="1:16" ht="15" thickBot="1" x14ac:dyDescent="0.35">
      <c r="A212" s="19" t="s">
        <v>95</v>
      </c>
    </row>
    <row r="213" spans="1:16" ht="16.2" thickBot="1" x14ac:dyDescent="0.35">
      <c r="A213" s="17" t="s">
        <v>0</v>
      </c>
      <c r="B213" s="17" t="s">
        <v>85</v>
      </c>
      <c r="C213" s="17" t="s">
        <v>80</v>
      </c>
      <c r="D213" s="17" t="s">
        <v>11</v>
      </c>
      <c r="E213" s="17" t="s">
        <v>14</v>
      </c>
      <c r="F213" s="17" t="s">
        <v>15</v>
      </c>
      <c r="G213" s="17" t="s">
        <v>81</v>
      </c>
      <c r="H213" s="17" t="s">
        <v>134</v>
      </c>
      <c r="I213" s="20" t="s">
        <v>136</v>
      </c>
      <c r="J213" s="20" t="s">
        <v>137</v>
      </c>
      <c r="K213" s="20"/>
      <c r="L213" s="17" t="s">
        <v>82</v>
      </c>
      <c r="M213" s="17" t="s">
        <v>38</v>
      </c>
      <c r="N213" s="17" t="s">
        <v>138</v>
      </c>
      <c r="O213" s="17" t="s">
        <v>139</v>
      </c>
      <c r="P213" s="17" t="s">
        <v>93</v>
      </c>
    </row>
    <row r="214" spans="1:16" ht="16.2" thickBot="1" x14ac:dyDescent="0.35">
      <c r="A214" s="7">
        <v>1</v>
      </c>
      <c r="B214" s="7" t="s">
        <v>87</v>
      </c>
      <c r="C214" s="7">
        <v>0.44111289611918048</v>
      </c>
      <c r="D214" s="7">
        <v>33</v>
      </c>
      <c r="E214" s="7">
        <v>0</v>
      </c>
      <c r="F214" s="7">
        <v>57</v>
      </c>
      <c r="G214" s="7">
        <v>28179</v>
      </c>
      <c r="H214" s="31">
        <v>42736</v>
      </c>
      <c r="I214" s="13">
        <v>1</v>
      </c>
      <c r="J214" s="13" t="s">
        <v>24</v>
      </c>
      <c r="K214" s="13"/>
      <c r="L214" s="7" t="s">
        <v>29</v>
      </c>
      <c r="M214" s="7" t="s">
        <v>37</v>
      </c>
      <c r="N214" s="7" t="s">
        <v>99</v>
      </c>
      <c r="O214" s="7">
        <v>1234</v>
      </c>
      <c r="P214" s="7" t="s">
        <v>60</v>
      </c>
    </row>
    <row r="215" spans="1:16" ht="16.2" thickBot="1" x14ac:dyDescent="0.35">
      <c r="A215" s="7">
        <v>2</v>
      </c>
      <c r="B215" s="7" t="s">
        <v>88</v>
      </c>
      <c r="C215" s="7">
        <v>0.75596014081438434</v>
      </c>
      <c r="D215" s="7">
        <v>85</v>
      </c>
      <c r="E215" s="7">
        <v>0</v>
      </c>
      <c r="F215" s="7">
        <v>74</v>
      </c>
      <c r="G215" s="7">
        <v>19247</v>
      </c>
      <c r="H215" s="31">
        <v>42737</v>
      </c>
      <c r="I215" s="13">
        <v>1</v>
      </c>
      <c r="J215" s="13" t="s">
        <v>24</v>
      </c>
      <c r="K215" s="13"/>
      <c r="L215" s="7" t="s">
        <v>29</v>
      </c>
      <c r="M215" s="7" t="s">
        <v>38</v>
      </c>
      <c r="N215" s="7" t="s">
        <v>100</v>
      </c>
      <c r="O215" s="7">
        <v>2345</v>
      </c>
      <c r="P215" s="7" t="s">
        <v>61</v>
      </c>
    </row>
    <row r="216" spans="1:16" ht="16.2" thickBot="1" x14ac:dyDescent="0.35">
      <c r="A216" s="7">
        <v>3</v>
      </c>
      <c r="B216" s="7" t="s">
        <v>86</v>
      </c>
      <c r="C216" s="7">
        <v>0.62893289833182242</v>
      </c>
      <c r="D216" s="7">
        <v>71</v>
      </c>
      <c r="E216" s="7">
        <v>0</v>
      </c>
      <c r="F216" s="7">
        <v>50</v>
      </c>
      <c r="G216" s="7">
        <v>21873</v>
      </c>
      <c r="H216" s="31">
        <v>42738</v>
      </c>
      <c r="I216" s="13">
        <v>1</v>
      </c>
      <c r="J216" s="13" t="s">
        <v>24</v>
      </c>
      <c r="K216" s="13"/>
      <c r="L216" s="7" t="s">
        <v>30</v>
      </c>
      <c r="M216" s="7" t="s">
        <v>39</v>
      </c>
      <c r="N216" s="7" t="s">
        <v>101</v>
      </c>
      <c r="O216" s="7">
        <v>458586</v>
      </c>
      <c r="P216" s="7" t="s">
        <v>62</v>
      </c>
    </row>
    <row r="217" spans="1:16" ht="16.2" thickBot="1" x14ac:dyDescent="0.35">
      <c r="A217" s="7">
        <v>4</v>
      </c>
      <c r="B217" s="7" t="s">
        <v>86</v>
      </c>
      <c r="C217" s="7">
        <v>0.19648938385506198</v>
      </c>
      <c r="D217" s="7">
        <v>63</v>
      </c>
      <c r="E217" s="7">
        <v>1</v>
      </c>
      <c r="F217" s="7">
        <v>98</v>
      </c>
      <c r="G217" s="7">
        <v>43181</v>
      </c>
      <c r="H217" s="31">
        <v>42739</v>
      </c>
      <c r="I217" s="13">
        <v>1</v>
      </c>
      <c r="J217" s="13" t="s">
        <v>24</v>
      </c>
      <c r="K217" s="13"/>
      <c r="L217" s="7" t="s">
        <v>30</v>
      </c>
      <c r="M217" s="7" t="s">
        <v>38</v>
      </c>
      <c r="N217" s="7" t="s">
        <v>102</v>
      </c>
      <c r="O217" s="7">
        <v>22283</v>
      </c>
      <c r="P217" s="7" t="s">
        <v>63</v>
      </c>
    </row>
    <row r="218" spans="1:16" ht="16.2" thickBot="1" x14ac:dyDescent="0.35">
      <c r="A218" s="7">
        <v>5</v>
      </c>
      <c r="B218" s="7" t="s">
        <v>86</v>
      </c>
      <c r="C218" s="7">
        <v>0.4453572844350413</v>
      </c>
      <c r="D218" s="7">
        <v>76</v>
      </c>
      <c r="E218" s="7">
        <v>1</v>
      </c>
      <c r="F218" s="7">
        <v>61</v>
      </c>
      <c r="G218" s="7">
        <v>48735</v>
      </c>
      <c r="H218" s="31">
        <v>42740</v>
      </c>
      <c r="I218" s="13">
        <v>1</v>
      </c>
      <c r="J218" s="13" t="s">
        <v>24</v>
      </c>
      <c r="K218" s="13"/>
      <c r="L218" s="7" t="s">
        <v>31</v>
      </c>
      <c r="M218" s="7" t="s">
        <v>40</v>
      </c>
      <c r="N218" s="7" t="s">
        <v>103</v>
      </c>
      <c r="O218" s="7">
        <v>1234</v>
      </c>
      <c r="P218" s="7" t="s">
        <v>60</v>
      </c>
    </row>
    <row r="219" spans="1:16" ht="16.2" thickBot="1" x14ac:dyDescent="0.35">
      <c r="A219" s="7">
        <v>6</v>
      </c>
      <c r="B219" s="7" t="s">
        <v>88</v>
      </c>
      <c r="C219" s="7">
        <v>0.37231088330728745</v>
      </c>
      <c r="D219" s="7">
        <v>76</v>
      </c>
      <c r="E219" s="7">
        <v>0</v>
      </c>
      <c r="F219" s="7">
        <v>74</v>
      </c>
      <c r="G219" s="7">
        <v>7903</v>
      </c>
      <c r="H219" s="31">
        <v>42741</v>
      </c>
      <c r="I219" s="13">
        <v>1</v>
      </c>
      <c r="J219" s="13" t="s">
        <v>24</v>
      </c>
      <c r="K219" s="13"/>
      <c r="L219" s="7" t="s">
        <v>31</v>
      </c>
      <c r="M219" s="7" t="s">
        <v>38</v>
      </c>
      <c r="N219" s="7" t="s">
        <v>104</v>
      </c>
      <c r="O219" s="7">
        <v>2345</v>
      </c>
      <c r="P219" s="7" t="s">
        <v>61</v>
      </c>
    </row>
    <row r="220" spans="1:16" ht="16.2" thickBot="1" x14ac:dyDescent="0.35">
      <c r="A220" s="7">
        <v>7</v>
      </c>
      <c r="B220" s="7" t="s">
        <v>89</v>
      </c>
      <c r="C220" s="7">
        <v>0.22357150032890394</v>
      </c>
      <c r="D220" s="7">
        <v>42</v>
      </c>
      <c r="E220" s="7" t="s">
        <v>6</v>
      </c>
      <c r="F220" s="7">
        <v>63</v>
      </c>
      <c r="G220" s="7">
        <v>26879</v>
      </c>
      <c r="H220" s="31">
        <v>42742</v>
      </c>
      <c r="I220" s="13">
        <v>1</v>
      </c>
      <c r="J220" s="13" t="s">
        <v>24</v>
      </c>
      <c r="K220" s="13"/>
      <c r="L220" s="7" t="s">
        <v>31</v>
      </c>
      <c r="M220" s="7" t="s">
        <v>39</v>
      </c>
      <c r="N220" s="7" t="s">
        <v>105</v>
      </c>
      <c r="O220" s="7">
        <v>458586</v>
      </c>
      <c r="P220" s="7" t="s">
        <v>62</v>
      </c>
    </row>
    <row r="221" spans="1:16" ht="16.2" thickBot="1" x14ac:dyDescent="0.35">
      <c r="A221" s="7">
        <v>8</v>
      </c>
      <c r="B221" s="7" t="s">
        <v>89</v>
      </c>
      <c r="C221" s="7">
        <v>8.2898278008885051E-2</v>
      </c>
      <c r="D221" s="7">
        <v>61</v>
      </c>
      <c r="E221" s="7">
        <v>0</v>
      </c>
      <c r="F221" s="7">
        <v>68</v>
      </c>
      <c r="G221" s="7">
        <v>41679</v>
      </c>
      <c r="H221" s="31">
        <v>42743</v>
      </c>
      <c r="I221" s="13">
        <v>1</v>
      </c>
      <c r="J221" s="13" t="s">
        <v>24</v>
      </c>
      <c r="K221" s="13"/>
      <c r="L221" s="7" t="s">
        <v>31</v>
      </c>
      <c r="M221" s="7" t="s">
        <v>40</v>
      </c>
      <c r="N221" s="7" t="s">
        <v>103</v>
      </c>
      <c r="O221" s="7">
        <v>22283</v>
      </c>
      <c r="P221" s="7" t="s">
        <v>63</v>
      </c>
    </row>
    <row r="222" spans="1:16" ht="16.2" thickBot="1" x14ac:dyDescent="0.35">
      <c r="A222" s="7">
        <v>9</v>
      </c>
      <c r="B222" s="7" t="s">
        <v>86</v>
      </c>
      <c r="C222" s="7">
        <v>0.46340608556649743</v>
      </c>
      <c r="D222" s="7" t="s">
        <v>4</v>
      </c>
      <c r="E222" s="7" t="s">
        <v>6</v>
      </c>
      <c r="F222" s="7">
        <v>93</v>
      </c>
      <c r="G222" s="7">
        <v>43268</v>
      </c>
      <c r="H222" s="31">
        <v>42744</v>
      </c>
      <c r="I222" s="13">
        <v>1</v>
      </c>
      <c r="J222" s="13" t="s">
        <v>24</v>
      </c>
      <c r="K222" s="13"/>
      <c r="L222" s="7" t="s">
        <v>31</v>
      </c>
      <c r="M222" s="7" t="s">
        <v>38</v>
      </c>
      <c r="N222" s="7" t="s">
        <v>104</v>
      </c>
      <c r="O222" s="7">
        <v>1234</v>
      </c>
      <c r="P222" s="7" t="s">
        <v>60</v>
      </c>
    </row>
    <row r="223" spans="1:16" ht="16.2" thickBot="1" x14ac:dyDescent="0.35">
      <c r="A223" s="7">
        <v>10</v>
      </c>
      <c r="B223" s="7" t="s">
        <v>87</v>
      </c>
      <c r="C223" s="7">
        <v>0.44099355974784671</v>
      </c>
      <c r="D223" s="7">
        <v>42</v>
      </c>
      <c r="E223" s="7" t="s">
        <v>6</v>
      </c>
      <c r="F223" s="7">
        <v>90</v>
      </c>
      <c r="G223" s="7">
        <v>16914</v>
      </c>
      <c r="H223" s="31">
        <v>42745</v>
      </c>
      <c r="I223" s="13">
        <v>1</v>
      </c>
      <c r="J223" s="13" t="s">
        <v>24</v>
      </c>
      <c r="K223" s="13"/>
      <c r="L223" s="7" t="s">
        <v>31</v>
      </c>
      <c r="M223" s="7" t="s">
        <v>39</v>
      </c>
      <c r="N223" s="7" t="s">
        <v>105</v>
      </c>
      <c r="O223" s="7">
        <v>2345</v>
      </c>
      <c r="P223" s="7" t="s">
        <v>61</v>
      </c>
    </row>
    <row r="224" spans="1:16" ht="16.2" thickBot="1" x14ac:dyDescent="0.35">
      <c r="A224" s="7">
        <v>11</v>
      </c>
      <c r="B224" s="7" t="s">
        <v>88</v>
      </c>
      <c r="C224" s="7">
        <v>0.91687882779337981</v>
      </c>
      <c r="D224" s="7">
        <v>90</v>
      </c>
      <c r="E224" s="7" t="s">
        <v>6</v>
      </c>
      <c r="F224" s="7">
        <v>92</v>
      </c>
      <c r="G224" s="7">
        <v>38325</v>
      </c>
      <c r="H224" s="31">
        <v>42746</v>
      </c>
      <c r="I224" s="13">
        <v>1</v>
      </c>
      <c r="J224" s="13" t="s">
        <v>24</v>
      </c>
      <c r="K224" s="13"/>
      <c r="L224" s="7" t="s">
        <v>31</v>
      </c>
      <c r="M224" s="7" t="s">
        <v>40</v>
      </c>
      <c r="N224" s="7" t="s">
        <v>103</v>
      </c>
      <c r="O224" s="7">
        <v>458586</v>
      </c>
      <c r="P224" s="7" t="s">
        <v>62</v>
      </c>
    </row>
    <row r="225" spans="1:11" ht="18.600000000000001" thickBot="1" x14ac:dyDescent="0.4">
      <c r="A225" s="21" t="s">
        <v>65</v>
      </c>
    </row>
    <row r="226" spans="1:11" ht="16.2" thickBot="1" x14ac:dyDescent="0.35">
      <c r="A226" s="17" t="s">
        <v>0</v>
      </c>
      <c r="B226" s="17" t="s">
        <v>85</v>
      </c>
      <c r="C226" s="17" t="s">
        <v>80</v>
      </c>
      <c r="D226" s="17" t="s">
        <v>11</v>
      </c>
      <c r="E226" s="17" t="s">
        <v>14</v>
      </c>
      <c r="F226" s="17" t="s">
        <v>15</v>
      </c>
      <c r="G226" s="17" t="s">
        <v>81</v>
      </c>
      <c r="H226" s="17" t="s">
        <v>134</v>
      </c>
      <c r="I226" s="17" t="s">
        <v>138</v>
      </c>
      <c r="J226" s="17" t="s">
        <v>139</v>
      </c>
      <c r="K226" s="17" t="s">
        <v>93</v>
      </c>
    </row>
    <row r="227" spans="1:11" ht="16.2" thickBot="1" x14ac:dyDescent="0.35">
      <c r="A227" s="7">
        <v>1</v>
      </c>
      <c r="B227" s="7" t="s">
        <v>87</v>
      </c>
      <c r="C227" s="7">
        <v>0.44111289611918048</v>
      </c>
      <c r="D227" s="7">
        <v>33</v>
      </c>
      <c r="E227" s="7">
        <v>0</v>
      </c>
      <c r="F227" s="7">
        <v>57</v>
      </c>
      <c r="G227" s="7">
        <v>28179</v>
      </c>
      <c r="H227" s="31">
        <v>42736</v>
      </c>
      <c r="I227" s="7" t="s">
        <v>99</v>
      </c>
      <c r="J227" s="7">
        <v>1234</v>
      </c>
      <c r="K227" s="7" t="s">
        <v>60</v>
      </c>
    </row>
    <row r="228" spans="1:11" ht="16.2" thickBot="1" x14ac:dyDescent="0.35">
      <c r="A228" s="7">
        <v>2</v>
      </c>
      <c r="B228" s="7" t="s">
        <v>88</v>
      </c>
      <c r="C228" s="7">
        <v>0.75596014081438434</v>
      </c>
      <c r="D228" s="7">
        <v>85</v>
      </c>
      <c r="E228" s="7">
        <v>0</v>
      </c>
      <c r="F228" s="7">
        <v>74</v>
      </c>
      <c r="G228" s="7">
        <v>19247</v>
      </c>
      <c r="H228" s="31">
        <v>42737</v>
      </c>
      <c r="I228" s="7" t="s">
        <v>100</v>
      </c>
      <c r="J228" s="7">
        <v>2345</v>
      </c>
      <c r="K228" s="7" t="s">
        <v>61</v>
      </c>
    </row>
    <row r="229" spans="1:11" ht="16.2" thickBot="1" x14ac:dyDescent="0.35">
      <c r="A229" s="7">
        <v>3</v>
      </c>
      <c r="B229" s="7" t="s">
        <v>86</v>
      </c>
      <c r="C229" s="7">
        <v>0.62893289833182242</v>
      </c>
      <c r="D229" s="7">
        <v>71</v>
      </c>
      <c r="E229" s="7">
        <v>0</v>
      </c>
      <c r="F229" s="7">
        <v>50</v>
      </c>
      <c r="G229" s="7">
        <v>21873</v>
      </c>
      <c r="H229" s="31">
        <v>42738</v>
      </c>
      <c r="I229" s="7" t="s">
        <v>101</v>
      </c>
      <c r="J229" s="7">
        <v>458586</v>
      </c>
      <c r="K229" s="7" t="s">
        <v>62</v>
      </c>
    </row>
    <row r="230" spans="1:11" ht="16.2" thickBot="1" x14ac:dyDescent="0.35">
      <c r="A230" s="7">
        <v>4</v>
      </c>
      <c r="B230" s="7" t="s">
        <v>86</v>
      </c>
      <c r="C230" s="7">
        <v>0.19648938385506198</v>
      </c>
      <c r="D230" s="7">
        <v>63</v>
      </c>
      <c r="E230" s="7">
        <v>1</v>
      </c>
      <c r="F230" s="7">
        <v>98</v>
      </c>
      <c r="G230" s="7">
        <v>43181</v>
      </c>
      <c r="H230" s="31">
        <v>42739</v>
      </c>
      <c r="I230" s="7" t="s">
        <v>102</v>
      </c>
      <c r="J230" s="7">
        <v>22283</v>
      </c>
      <c r="K230" s="7" t="s">
        <v>63</v>
      </c>
    </row>
    <row r="231" spans="1:11" ht="16.2" thickBot="1" x14ac:dyDescent="0.35">
      <c r="A231" s="7">
        <v>5</v>
      </c>
      <c r="B231" s="7" t="s">
        <v>86</v>
      </c>
      <c r="C231" s="7">
        <v>0.4453572844350413</v>
      </c>
      <c r="D231" s="7">
        <v>76</v>
      </c>
      <c r="E231" s="7">
        <v>1</v>
      </c>
      <c r="F231" s="7">
        <v>61</v>
      </c>
      <c r="G231" s="7">
        <v>48735</v>
      </c>
      <c r="H231" s="31">
        <v>42740</v>
      </c>
      <c r="I231" s="7" t="s">
        <v>103</v>
      </c>
      <c r="J231" s="7">
        <v>1234</v>
      </c>
      <c r="K231" s="7" t="s">
        <v>60</v>
      </c>
    </row>
    <row r="232" spans="1:11" ht="16.2" thickBot="1" x14ac:dyDescent="0.35">
      <c r="A232" s="7">
        <v>6</v>
      </c>
      <c r="B232" s="7" t="s">
        <v>88</v>
      </c>
      <c r="C232" s="7">
        <v>0.37231088330728745</v>
      </c>
      <c r="D232" s="7">
        <v>76</v>
      </c>
      <c r="E232" s="7">
        <v>0</v>
      </c>
      <c r="F232" s="7">
        <v>74</v>
      </c>
      <c r="G232" s="7">
        <v>7903</v>
      </c>
      <c r="H232" s="31">
        <v>42741</v>
      </c>
      <c r="I232" s="7" t="s">
        <v>104</v>
      </c>
      <c r="J232" s="7">
        <v>2345</v>
      </c>
      <c r="K232" s="7" t="s">
        <v>61</v>
      </c>
    </row>
    <row r="233" spans="1:11" ht="16.2" thickBot="1" x14ac:dyDescent="0.35">
      <c r="A233" s="7">
        <v>7</v>
      </c>
      <c r="B233" s="7" t="s">
        <v>89</v>
      </c>
      <c r="C233" s="7">
        <v>0.22357150032890394</v>
      </c>
      <c r="D233" s="7">
        <v>42</v>
      </c>
      <c r="E233" s="7" t="s">
        <v>6</v>
      </c>
      <c r="F233" s="7">
        <v>63</v>
      </c>
      <c r="G233" s="7">
        <v>26879</v>
      </c>
      <c r="H233" s="31">
        <v>42742</v>
      </c>
      <c r="I233" s="7" t="s">
        <v>105</v>
      </c>
      <c r="J233" s="7">
        <v>458586</v>
      </c>
      <c r="K233" s="7" t="s">
        <v>62</v>
      </c>
    </row>
    <row r="234" spans="1:11" ht="16.2" thickBot="1" x14ac:dyDescent="0.35">
      <c r="A234" s="7">
        <v>8</v>
      </c>
      <c r="B234" s="7" t="s">
        <v>89</v>
      </c>
      <c r="C234" s="7">
        <v>8.2898278008885051E-2</v>
      </c>
      <c r="D234" s="7">
        <v>61</v>
      </c>
      <c r="E234" s="7">
        <v>0</v>
      </c>
      <c r="F234" s="7">
        <v>68</v>
      </c>
      <c r="G234" s="7">
        <v>41679</v>
      </c>
      <c r="H234" s="31">
        <v>42743</v>
      </c>
      <c r="I234" s="7" t="s">
        <v>103</v>
      </c>
      <c r="J234" s="7">
        <v>22283</v>
      </c>
      <c r="K234" s="7" t="s">
        <v>63</v>
      </c>
    </row>
    <row r="235" spans="1:11" ht="16.2" thickBot="1" x14ac:dyDescent="0.35">
      <c r="A235" s="7">
        <v>9</v>
      </c>
      <c r="B235" s="7" t="s">
        <v>86</v>
      </c>
      <c r="C235" s="7">
        <v>0.46340608556649743</v>
      </c>
      <c r="D235" s="7" t="s">
        <v>4</v>
      </c>
      <c r="E235" s="7" t="s">
        <v>6</v>
      </c>
      <c r="F235" s="7">
        <v>93</v>
      </c>
      <c r="G235" s="7">
        <v>43268</v>
      </c>
      <c r="H235" s="31">
        <v>42744</v>
      </c>
      <c r="I235" s="7" t="s">
        <v>104</v>
      </c>
      <c r="J235" s="7">
        <v>1234</v>
      </c>
      <c r="K235" s="7" t="s">
        <v>60</v>
      </c>
    </row>
    <row r="236" spans="1:11" ht="16.2" thickBot="1" x14ac:dyDescent="0.35">
      <c r="A236" s="7">
        <v>10</v>
      </c>
      <c r="B236" s="7" t="s">
        <v>87</v>
      </c>
      <c r="C236" s="7">
        <v>0.44099355974784671</v>
      </c>
      <c r="D236" s="7">
        <v>42</v>
      </c>
      <c r="E236" s="7" t="s">
        <v>6</v>
      </c>
      <c r="F236" s="7">
        <v>90</v>
      </c>
      <c r="G236" s="7">
        <v>16914</v>
      </c>
      <c r="H236" s="31">
        <v>42745</v>
      </c>
      <c r="I236" s="7" t="s">
        <v>105</v>
      </c>
      <c r="J236" s="7">
        <v>2345</v>
      </c>
      <c r="K236" s="7" t="s">
        <v>61</v>
      </c>
    </row>
    <row r="237" spans="1:11" ht="16.2" thickBot="1" x14ac:dyDescent="0.35">
      <c r="A237" s="7">
        <v>11</v>
      </c>
      <c r="B237" s="7" t="s">
        <v>88</v>
      </c>
      <c r="C237" s="7">
        <v>0.91687882779337981</v>
      </c>
      <c r="D237" s="7">
        <v>90</v>
      </c>
      <c r="E237" s="7" t="s">
        <v>6</v>
      </c>
      <c r="F237" s="7">
        <v>92</v>
      </c>
      <c r="G237" s="7">
        <v>38325</v>
      </c>
      <c r="H237" s="31">
        <v>42746</v>
      </c>
      <c r="I237" s="7" t="s">
        <v>103</v>
      </c>
      <c r="J237" s="7">
        <v>458586</v>
      </c>
      <c r="K237" s="7" t="s">
        <v>62</v>
      </c>
    </row>
    <row r="241" spans="1:1" ht="18" x14ac:dyDescent="0.35">
      <c r="A241" s="18" t="s">
        <v>128</v>
      </c>
    </row>
  </sheetData>
  <mergeCells count="1">
    <mergeCell ref="B2:K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D26AC-2BE0-4058-83AC-5D0AC591C34C}">
  <dimension ref="A1:R51"/>
  <sheetViews>
    <sheetView showGridLines="0" workbookViewId="0">
      <selection activeCell="I22" sqref="I22"/>
    </sheetView>
  </sheetViews>
  <sheetFormatPr defaultColWidth="9.109375" defaultRowHeight="15.6" x14ac:dyDescent="0.3"/>
  <cols>
    <col min="1" max="8" width="13.88671875" style="8" customWidth="1"/>
    <col min="9" max="9" width="18.6640625" style="8" bestFit="1" customWidth="1"/>
    <col min="10" max="11" width="13.88671875" style="8" customWidth="1"/>
    <col min="12" max="18" width="9.109375" style="8"/>
    <col min="19" max="16384" width="9.109375" style="9"/>
  </cols>
  <sheetData>
    <row r="1" spans="1:18" s="6" customFormat="1" ht="16.2" thickBot="1" x14ac:dyDescent="0.35">
      <c r="A1" s="17" t="s">
        <v>0</v>
      </c>
      <c r="B1" s="17" t="s">
        <v>85</v>
      </c>
      <c r="C1" s="17" t="s">
        <v>80</v>
      </c>
      <c r="D1" s="17" t="s">
        <v>11</v>
      </c>
      <c r="E1" s="17" t="s">
        <v>14</v>
      </c>
      <c r="F1" s="17" t="s">
        <v>15</v>
      </c>
      <c r="G1" s="17" t="s">
        <v>81</v>
      </c>
      <c r="H1" s="17" t="s">
        <v>134</v>
      </c>
      <c r="I1" s="17" t="s">
        <v>83</v>
      </c>
      <c r="J1" s="17" t="s">
        <v>92</v>
      </c>
      <c r="K1" s="17" t="s">
        <v>93</v>
      </c>
      <c r="L1" s="5"/>
      <c r="M1" s="5"/>
      <c r="N1" s="5"/>
      <c r="O1" s="5"/>
      <c r="P1" s="5"/>
      <c r="Q1" s="5"/>
      <c r="R1" s="5"/>
    </row>
    <row r="2" spans="1:18" ht="16.2" thickBot="1" x14ac:dyDescent="0.35">
      <c r="A2" s="7">
        <v>1</v>
      </c>
      <c r="B2" s="7" t="s">
        <v>87</v>
      </c>
      <c r="C2" s="7">
        <v>0.44111289611918048</v>
      </c>
      <c r="D2" s="7">
        <v>33</v>
      </c>
      <c r="E2" s="7">
        <v>0</v>
      </c>
      <c r="F2" s="7">
        <v>57</v>
      </c>
      <c r="G2" s="7">
        <v>28179</v>
      </c>
      <c r="H2" s="31">
        <v>42736</v>
      </c>
      <c r="I2" s="7" t="s">
        <v>99</v>
      </c>
      <c r="J2" s="7">
        <v>1234</v>
      </c>
      <c r="K2" s="7" t="s">
        <v>60</v>
      </c>
    </row>
    <row r="3" spans="1:18" ht="16.2" thickBot="1" x14ac:dyDescent="0.35">
      <c r="A3" s="7">
        <v>2</v>
      </c>
      <c r="B3" s="7" t="s">
        <v>88</v>
      </c>
      <c r="C3" s="7">
        <v>0.75596014081438434</v>
      </c>
      <c r="D3" s="7">
        <v>85</v>
      </c>
      <c r="E3" s="7">
        <v>0</v>
      </c>
      <c r="F3" s="7">
        <v>74</v>
      </c>
      <c r="G3" s="7">
        <v>19247</v>
      </c>
      <c r="H3" s="31">
        <v>42737</v>
      </c>
      <c r="I3" s="7" t="s">
        <v>100</v>
      </c>
      <c r="J3" s="7">
        <v>2345</v>
      </c>
      <c r="K3" s="7" t="s">
        <v>61</v>
      </c>
    </row>
    <row r="4" spans="1:18" ht="16.2" thickBot="1" x14ac:dyDescent="0.35">
      <c r="A4" s="7">
        <v>3</v>
      </c>
      <c r="B4" s="7" t="s">
        <v>86</v>
      </c>
      <c r="C4" s="7">
        <v>0.62893289833182242</v>
      </c>
      <c r="D4" s="7">
        <v>71</v>
      </c>
      <c r="E4" s="7">
        <v>0</v>
      </c>
      <c r="F4" s="7">
        <v>50</v>
      </c>
      <c r="G4" s="7">
        <v>21873</v>
      </c>
      <c r="H4" s="31">
        <v>42738</v>
      </c>
      <c r="I4" s="7" t="s">
        <v>101</v>
      </c>
      <c r="J4" s="7">
        <v>458586</v>
      </c>
      <c r="K4" s="7" t="s">
        <v>62</v>
      </c>
    </row>
    <row r="5" spans="1:18" ht="16.2" thickBot="1" x14ac:dyDescent="0.35">
      <c r="A5" s="7">
        <v>4</v>
      </c>
      <c r="B5" s="7" t="s">
        <v>86</v>
      </c>
      <c r="C5" s="7">
        <v>0.19648938385506198</v>
      </c>
      <c r="D5" s="7">
        <v>63</v>
      </c>
      <c r="E5" s="7">
        <v>1</v>
      </c>
      <c r="F5" s="7">
        <v>98</v>
      </c>
      <c r="G5" s="7">
        <v>43181</v>
      </c>
      <c r="H5" s="31">
        <v>42739</v>
      </c>
      <c r="I5" s="7" t="s">
        <v>102</v>
      </c>
      <c r="J5" s="7">
        <v>22283</v>
      </c>
      <c r="K5" s="7" t="s">
        <v>63</v>
      </c>
    </row>
    <row r="6" spans="1:18" ht="16.2" thickBot="1" x14ac:dyDescent="0.35">
      <c r="A6" s="7">
        <v>5</v>
      </c>
      <c r="B6" s="7" t="s">
        <v>86</v>
      </c>
      <c r="C6" s="7">
        <v>0.4453572844350413</v>
      </c>
      <c r="D6" s="7">
        <v>76</v>
      </c>
      <c r="E6" s="7">
        <v>1</v>
      </c>
      <c r="F6" s="7">
        <v>61</v>
      </c>
      <c r="G6" s="7">
        <v>48735</v>
      </c>
      <c r="H6" s="31">
        <v>42740</v>
      </c>
      <c r="I6" s="7" t="s">
        <v>103</v>
      </c>
      <c r="J6" s="7">
        <v>1234</v>
      </c>
      <c r="K6" s="7" t="s">
        <v>60</v>
      </c>
    </row>
    <row r="7" spans="1:18" ht="16.2" thickBot="1" x14ac:dyDescent="0.35">
      <c r="A7" s="7">
        <v>6</v>
      </c>
      <c r="B7" s="7" t="s">
        <v>88</v>
      </c>
      <c r="C7" s="7">
        <v>0.37231088330728745</v>
      </c>
      <c r="D7" s="7">
        <v>76</v>
      </c>
      <c r="E7" s="7">
        <v>0</v>
      </c>
      <c r="F7" s="7">
        <v>74</v>
      </c>
      <c r="G7" s="7">
        <v>7903</v>
      </c>
      <c r="H7" s="31">
        <v>42741</v>
      </c>
      <c r="I7" s="7" t="s">
        <v>104</v>
      </c>
      <c r="J7" s="7">
        <v>2345</v>
      </c>
      <c r="K7" s="7" t="s">
        <v>61</v>
      </c>
    </row>
    <row r="8" spans="1:18" ht="16.2" thickBot="1" x14ac:dyDescent="0.35">
      <c r="A8" s="7">
        <v>7</v>
      </c>
      <c r="B8" s="7" t="s">
        <v>89</v>
      </c>
      <c r="C8" s="7">
        <v>0.22357150032890394</v>
      </c>
      <c r="D8" s="7">
        <v>42</v>
      </c>
      <c r="E8" s="7" t="s">
        <v>6</v>
      </c>
      <c r="F8" s="7">
        <v>63</v>
      </c>
      <c r="G8" s="7">
        <v>26879</v>
      </c>
      <c r="H8" s="31">
        <v>42742</v>
      </c>
      <c r="I8" s="7" t="s">
        <v>105</v>
      </c>
      <c r="J8" s="7">
        <v>458586</v>
      </c>
      <c r="K8" s="7" t="s">
        <v>62</v>
      </c>
    </row>
    <row r="9" spans="1:18" ht="16.2" thickBot="1" x14ac:dyDescent="0.35">
      <c r="A9" s="7">
        <v>8</v>
      </c>
      <c r="B9" s="7" t="s">
        <v>89</v>
      </c>
      <c r="C9" s="7">
        <v>8.2898278008885051E-2</v>
      </c>
      <c r="D9" s="7">
        <v>61</v>
      </c>
      <c r="E9" s="7">
        <v>0</v>
      </c>
      <c r="F9" s="7">
        <v>68</v>
      </c>
      <c r="G9" s="7">
        <v>41679</v>
      </c>
      <c r="H9" s="31">
        <v>42743</v>
      </c>
      <c r="I9" s="7" t="s">
        <v>103</v>
      </c>
      <c r="J9" s="7">
        <v>22283</v>
      </c>
      <c r="K9" s="7" t="s">
        <v>63</v>
      </c>
    </row>
    <row r="10" spans="1:18" ht="16.2" thickBot="1" x14ac:dyDescent="0.35">
      <c r="A10" s="7">
        <v>9</v>
      </c>
      <c r="B10" s="7" t="s">
        <v>86</v>
      </c>
      <c r="C10" s="7">
        <v>0.46340608556649743</v>
      </c>
      <c r="D10" s="7" t="s">
        <v>4</v>
      </c>
      <c r="E10" s="7" t="s">
        <v>6</v>
      </c>
      <c r="F10" s="7">
        <v>93</v>
      </c>
      <c r="G10" s="7">
        <v>43268</v>
      </c>
      <c r="H10" s="31">
        <v>42744</v>
      </c>
      <c r="I10" s="7" t="s">
        <v>104</v>
      </c>
      <c r="J10" s="7">
        <v>1234</v>
      </c>
      <c r="K10" s="7" t="s">
        <v>60</v>
      </c>
    </row>
    <row r="11" spans="1:18" ht="16.2" thickBot="1" x14ac:dyDescent="0.35">
      <c r="A11" s="7">
        <v>10</v>
      </c>
      <c r="B11" s="7" t="s">
        <v>87</v>
      </c>
      <c r="C11" s="7">
        <v>0.44099355974784671</v>
      </c>
      <c r="D11" s="7">
        <v>42</v>
      </c>
      <c r="E11" s="7" t="s">
        <v>6</v>
      </c>
      <c r="F11" s="7">
        <v>90</v>
      </c>
      <c r="G11" s="7">
        <v>16914</v>
      </c>
      <c r="H11" s="31">
        <v>42745</v>
      </c>
      <c r="I11" s="7" t="s">
        <v>105</v>
      </c>
      <c r="J11" s="7">
        <v>2345</v>
      </c>
      <c r="K11" s="7" t="s">
        <v>61</v>
      </c>
    </row>
    <row r="12" spans="1:18" ht="16.2" thickBot="1" x14ac:dyDescent="0.35">
      <c r="A12" s="7">
        <v>11</v>
      </c>
      <c r="B12" s="7" t="s">
        <v>88</v>
      </c>
      <c r="C12" s="7">
        <v>0.91687882779337981</v>
      </c>
      <c r="D12" s="7">
        <v>90</v>
      </c>
      <c r="E12" s="7" t="s">
        <v>6</v>
      </c>
      <c r="F12" s="7">
        <v>92</v>
      </c>
      <c r="G12" s="7">
        <v>38325</v>
      </c>
      <c r="H12" s="31">
        <v>42746</v>
      </c>
      <c r="I12" s="7" t="s">
        <v>103</v>
      </c>
      <c r="J12" s="7">
        <v>458586</v>
      </c>
      <c r="K12" s="7" t="s">
        <v>62</v>
      </c>
    </row>
    <row r="13" spans="1:18" ht="16.2" thickBot="1" x14ac:dyDescent="0.35">
      <c r="A13" s="7">
        <v>12</v>
      </c>
      <c r="B13" s="7" t="s">
        <v>88</v>
      </c>
      <c r="C13" s="7">
        <v>0.69678607528101333</v>
      </c>
      <c r="D13" s="7" t="s">
        <v>3</v>
      </c>
      <c r="E13" s="7">
        <v>1</v>
      </c>
      <c r="F13" s="7">
        <v>73</v>
      </c>
      <c r="G13" s="7">
        <v>42453</v>
      </c>
      <c r="H13" s="31">
        <v>42747</v>
      </c>
      <c r="I13" s="7" t="s">
        <v>104</v>
      </c>
      <c r="J13" s="7">
        <v>22283</v>
      </c>
      <c r="K13" s="7" t="s">
        <v>63</v>
      </c>
    </row>
    <row r="14" spans="1:18" ht="16.2" thickBot="1" x14ac:dyDescent="0.35">
      <c r="A14" s="7">
        <v>13</v>
      </c>
      <c r="B14" s="7" t="s">
        <v>89</v>
      </c>
      <c r="C14" s="7">
        <v>1.5225849074060438E-2</v>
      </c>
      <c r="D14" s="7">
        <v>68</v>
      </c>
      <c r="E14" s="7">
        <v>0</v>
      </c>
      <c r="F14" s="7">
        <v>64</v>
      </c>
      <c r="G14" s="7">
        <v>1032</v>
      </c>
      <c r="H14" s="31">
        <v>42748</v>
      </c>
      <c r="I14" s="7" t="s">
        <v>105</v>
      </c>
      <c r="J14" s="7">
        <v>1234</v>
      </c>
      <c r="K14" s="7" t="s">
        <v>60</v>
      </c>
    </row>
    <row r="15" spans="1:18" ht="16.2" thickBot="1" x14ac:dyDescent="0.35">
      <c r="A15" s="7">
        <v>14</v>
      </c>
      <c r="B15" s="7" t="s">
        <v>87</v>
      </c>
      <c r="C15" s="7">
        <v>0.23492978097106965</v>
      </c>
      <c r="D15" s="7">
        <v>22</v>
      </c>
      <c r="E15" s="7">
        <v>1</v>
      </c>
      <c r="F15" s="7">
        <v>56</v>
      </c>
      <c r="G15" s="7">
        <v>49477</v>
      </c>
      <c r="H15" s="31">
        <v>42749</v>
      </c>
      <c r="I15" s="7" t="s">
        <v>104</v>
      </c>
      <c r="J15" s="7">
        <v>458586</v>
      </c>
      <c r="K15" s="7" t="s">
        <v>62</v>
      </c>
    </row>
    <row r="16" spans="1:18" ht="16.2" thickBot="1" x14ac:dyDescent="0.35">
      <c r="A16" s="7">
        <v>15</v>
      </c>
      <c r="B16" s="7" t="s">
        <v>88</v>
      </c>
      <c r="C16" s="7">
        <v>0.64224090602235961</v>
      </c>
      <c r="D16" s="7">
        <v>34</v>
      </c>
      <c r="E16" s="7">
        <v>0</v>
      </c>
      <c r="F16" s="7">
        <v>59</v>
      </c>
      <c r="G16" s="7">
        <v>46373</v>
      </c>
      <c r="H16" s="31">
        <v>42750</v>
      </c>
      <c r="I16" s="7" t="s">
        <v>105</v>
      </c>
      <c r="J16" s="7">
        <v>22283</v>
      </c>
      <c r="K16" s="7" t="s">
        <v>63</v>
      </c>
    </row>
    <row r="17" spans="1:11" ht="16.2" thickBot="1" x14ac:dyDescent="0.35">
      <c r="A17" s="7">
        <v>16</v>
      </c>
      <c r="B17" s="7" t="s">
        <v>86</v>
      </c>
      <c r="C17" s="7">
        <v>0.43440888240767495</v>
      </c>
      <c r="D17" s="7">
        <v>56</v>
      </c>
      <c r="E17" s="7">
        <v>1</v>
      </c>
      <c r="F17" s="7">
        <v>75</v>
      </c>
      <c r="G17" s="7">
        <v>28730</v>
      </c>
      <c r="H17" s="31">
        <v>42751</v>
      </c>
      <c r="I17" s="7" t="s">
        <v>105</v>
      </c>
      <c r="J17" s="7">
        <v>458586</v>
      </c>
      <c r="K17" s="7" t="s">
        <v>62</v>
      </c>
    </row>
    <row r="18" spans="1:11" ht="16.2" thickBot="1" x14ac:dyDescent="0.35">
      <c r="A18" s="7">
        <v>17</v>
      </c>
      <c r="B18" s="7" t="s">
        <v>86</v>
      </c>
      <c r="C18" s="7">
        <v>0.64862313634171387</v>
      </c>
      <c r="D18" s="7">
        <v>66</v>
      </c>
      <c r="E18" s="7" t="s">
        <v>7</v>
      </c>
      <c r="F18" s="7">
        <v>80</v>
      </c>
      <c r="G18" s="7">
        <v>44297</v>
      </c>
      <c r="H18" s="31">
        <v>42752</v>
      </c>
      <c r="I18" s="7" t="s">
        <v>103</v>
      </c>
      <c r="J18" s="7">
        <v>22283</v>
      </c>
      <c r="K18" s="7" t="s">
        <v>63</v>
      </c>
    </row>
    <row r="19" spans="1:11" ht="16.2" thickBot="1" x14ac:dyDescent="0.35">
      <c r="A19" s="7">
        <v>18</v>
      </c>
      <c r="B19" s="7" t="s">
        <v>86</v>
      </c>
      <c r="C19" s="7">
        <v>0.29124382053407916</v>
      </c>
      <c r="D19" s="7">
        <v>82</v>
      </c>
      <c r="E19" s="7">
        <v>1</v>
      </c>
      <c r="F19" s="7">
        <v>99</v>
      </c>
      <c r="G19" s="7">
        <v>33573</v>
      </c>
      <c r="H19" s="31">
        <v>42753</v>
      </c>
      <c r="I19" s="7" t="s">
        <v>105</v>
      </c>
      <c r="J19" s="7">
        <v>1234</v>
      </c>
      <c r="K19" s="7" t="s">
        <v>60</v>
      </c>
    </row>
    <row r="20" spans="1:11" ht="16.2" thickBot="1" x14ac:dyDescent="0.35">
      <c r="A20" s="7">
        <v>19</v>
      </c>
      <c r="B20" s="7" t="s">
        <v>88</v>
      </c>
      <c r="C20" s="7">
        <v>0.41535104557015001</v>
      </c>
      <c r="D20" s="7">
        <v>57</v>
      </c>
      <c r="E20" s="7">
        <v>1</v>
      </c>
      <c r="F20" s="7">
        <v>71</v>
      </c>
      <c r="G20" s="7">
        <v>5921</v>
      </c>
      <c r="H20" s="31">
        <v>42754</v>
      </c>
      <c r="I20" s="7" t="s">
        <v>104</v>
      </c>
      <c r="J20" s="7">
        <v>2345</v>
      </c>
      <c r="K20" s="7" t="s">
        <v>61</v>
      </c>
    </row>
    <row r="21" spans="1:11" ht="16.2" thickBot="1" x14ac:dyDescent="0.35">
      <c r="A21" s="7">
        <v>20</v>
      </c>
      <c r="B21" s="7" t="s">
        <v>89</v>
      </c>
      <c r="C21" s="7">
        <v>3.962481990437583E-2</v>
      </c>
      <c r="D21" s="7">
        <v>66</v>
      </c>
      <c r="E21" s="7">
        <v>1</v>
      </c>
      <c r="F21" s="7">
        <v>82</v>
      </c>
      <c r="G21" s="7">
        <v>46968</v>
      </c>
      <c r="H21" s="31">
        <v>42755</v>
      </c>
      <c r="I21" s="7" t="s">
        <v>148</v>
      </c>
      <c r="J21" s="7">
        <v>458586</v>
      </c>
      <c r="K21" s="7" t="s">
        <v>62</v>
      </c>
    </row>
    <row r="22" spans="1:11" ht="16.2" thickBot="1" x14ac:dyDescent="0.35">
      <c r="A22" s="7">
        <v>21</v>
      </c>
      <c r="B22" s="7" t="s">
        <v>89</v>
      </c>
      <c r="C22" s="7"/>
      <c r="D22" s="7" t="s">
        <v>12</v>
      </c>
      <c r="E22" s="7" t="s">
        <v>119</v>
      </c>
      <c r="F22" s="7" t="s">
        <v>120</v>
      </c>
      <c r="G22" s="7"/>
      <c r="H22" s="31">
        <v>42756</v>
      </c>
      <c r="I22" s="7" t="s">
        <v>135</v>
      </c>
      <c r="J22" s="7">
        <v>22283</v>
      </c>
      <c r="K22" s="7" t="s">
        <v>63</v>
      </c>
    </row>
    <row r="23" spans="1:11" ht="16.2" thickBot="1" x14ac:dyDescent="0.35">
      <c r="A23" s="7">
        <v>22</v>
      </c>
      <c r="B23" s="7" t="s">
        <v>86</v>
      </c>
      <c r="C23" s="7">
        <v>0.51681542349680565</v>
      </c>
      <c r="D23" s="7">
        <v>42</v>
      </c>
      <c r="E23" s="7">
        <v>1</v>
      </c>
      <c r="F23" s="7">
        <v>88</v>
      </c>
      <c r="G23" s="7">
        <v>15239</v>
      </c>
      <c r="H23" s="31">
        <v>42757</v>
      </c>
      <c r="I23" s="7" t="s">
        <v>107</v>
      </c>
      <c r="J23" s="7">
        <v>1234</v>
      </c>
      <c r="K23" s="7" t="s">
        <v>60</v>
      </c>
    </row>
    <row r="24" spans="1:11" ht="16.2" thickBot="1" x14ac:dyDescent="0.35">
      <c r="A24" s="7">
        <v>23</v>
      </c>
      <c r="B24" s="7" t="s">
        <v>87</v>
      </c>
      <c r="C24" s="7">
        <v>0.95038483064298218</v>
      </c>
      <c r="D24" s="7">
        <v>78</v>
      </c>
      <c r="E24" s="7">
        <v>0</v>
      </c>
      <c r="F24" s="7">
        <v>61</v>
      </c>
      <c r="G24" s="7">
        <v>7106</v>
      </c>
      <c r="H24" s="31">
        <v>42758</v>
      </c>
      <c r="I24" s="7" t="s">
        <v>108</v>
      </c>
      <c r="J24" s="7">
        <v>2345</v>
      </c>
      <c r="K24" s="7" t="s">
        <v>61</v>
      </c>
    </row>
    <row r="25" spans="1:11" ht="16.2" thickBot="1" x14ac:dyDescent="0.35">
      <c r="A25" s="7">
        <v>24</v>
      </c>
      <c r="B25" s="7" t="s">
        <v>88</v>
      </c>
      <c r="C25" s="7">
        <v>0.9769828303176098</v>
      </c>
      <c r="D25" s="7">
        <v>40</v>
      </c>
      <c r="E25" s="7">
        <v>0</v>
      </c>
      <c r="F25" s="7">
        <v>96</v>
      </c>
      <c r="G25" s="7">
        <v>13520</v>
      </c>
      <c r="H25" s="31">
        <v>42759</v>
      </c>
      <c r="I25" s="7" t="s">
        <v>106</v>
      </c>
      <c r="J25" s="7">
        <v>458586</v>
      </c>
      <c r="K25" s="7" t="s">
        <v>62</v>
      </c>
    </row>
    <row r="26" spans="1:11" ht="16.2" thickBot="1" x14ac:dyDescent="0.35">
      <c r="A26" s="7">
        <v>25</v>
      </c>
      <c r="B26" s="7" t="s">
        <v>88</v>
      </c>
      <c r="C26" s="7">
        <v>5738600197421</v>
      </c>
      <c r="D26" s="7">
        <v>73</v>
      </c>
      <c r="E26" s="7">
        <v>0</v>
      </c>
      <c r="F26" s="7">
        <v>65</v>
      </c>
      <c r="G26" s="7">
        <v>39284</v>
      </c>
      <c r="H26" s="31">
        <v>42760</v>
      </c>
      <c r="I26" s="7" t="s">
        <v>107</v>
      </c>
      <c r="J26" s="7">
        <v>22283</v>
      </c>
      <c r="K26" s="7" t="s">
        <v>63</v>
      </c>
    </row>
    <row r="27" spans="1:11" ht="16.2" thickBot="1" x14ac:dyDescent="0.35">
      <c r="A27" s="7">
        <v>26</v>
      </c>
      <c r="B27" s="7" t="s">
        <v>89</v>
      </c>
      <c r="C27" s="7">
        <v>0.45655670963880779</v>
      </c>
      <c r="D27" s="7">
        <v>60</v>
      </c>
      <c r="E27" s="7" t="s">
        <v>7</v>
      </c>
      <c r="F27" s="7">
        <v>93</v>
      </c>
      <c r="G27" s="7">
        <v>10428</v>
      </c>
      <c r="H27" s="31">
        <v>42761</v>
      </c>
      <c r="I27" s="7" t="s">
        <v>108</v>
      </c>
      <c r="J27" s="7">
        <v>1234</v>
      </c>
      <c r="K27" s="7" t="s">
        <v>60</v>
      </c>
    </row>
    <row r="28" spans="1:11" ht="18.75" customHeight="1" thickBot="1" x14ac:dyDescent="0.35">
      <c r="A28" s="7">
        <v>27</v>
      </c>
      <c r="B28" s="7" t="s">
        <v>87</v>
      </c>
      <c r="C28" s="7">
        <v>0.67441454257243827</v>
      </c>
      <c r="D28" s="7">
        <v>72</v>
      </c>
      <c r="E28" s="7" t="s">
        <v>7</v>
      </c>
      <c r="F28" s="7">
        <v>73</v>
      </c>
      <c r="G28" s="7">
        <v>47711</v>
      </c>
      <c r="H28" s="31">
        <v>42762</v>
      </c>
      <c r="I28" s="7" t="s">
        <v>106</v>
      </c>
      <c r="J28" s="7">
        <v>2345</v>
      </c>
      <c r="K28" s="7" t="s">
        <v>61</v>
      </c>
    </row>
    <row r="29" spans="1:11" ht="16.2" thickBot="1" x14ac:dyDescent="0.35">
      <c r="A29" s="7">
        <v>28</v>
      </c>
      <c r="B29" s="7" t="s">
        <v>87</v>
      </c>
      <c r="C29" s="7">
        <v>978950983977843</v>
      </c>
      <c r="D29" s="7" t="s">
        <v>3</v>
      </c>
      <c r="E29" s="7" t="s">
        <v>7</v>
      </c>
      <c r="F29" s="7">
        <v>82</v>
      </c>
      <c r="G29" s="7">
        <v>19741</v>
      </c>
      <c r="H29" s="34">
        <v>42763</v>
      </c>
      <c r="I29" s="7" t="s">
        <v>107</v>
      </c>
      <c r="J29" s="7">
        <v>458586</v>
      </c>
      <c r="K29" s="7" t="s">
        <v>62</v>
      </c>
    </row>
    <row r="30" spans="1:11" ht="16.2" thickBot="1" x14ac:dyDescent="0.35">
      <c r="A30" s="7">
        <v>29</v>
      </c>
      <c r="B30" s="7" t="s">
        <v>90</v>
      </c>
      <c r="C30" s="7">
        <v>5.0956446276488099E-2</v>
      </c>
      <c r="D30" s="7">
        <v>61</v>
      </c>
      <c r="E30" s="7">
        <v>0</v>
      </c>
      <c r="F30" s="7">
        <v>58</v>
      </c>
      <c r="G30" s="7">
        <v>18755</v>
      </c>
      <c r="H30" s="31">
        <v>42764</v>
      </c>
      <c r="I30" s="7" t="s">
        <v>107</v>
      </c>
      <c r="J30" s="7">
        <v>22283</v>
      </c>
      <c r="K30" s="7" t="s">
        <v>63</v>
      </c>
    </row>
    <row r="31" spans="1:11" ht="16.2" thickBot="1" x14ac:dyDescent="0.35">
      <c r="A31" s="7">
        <v>30</v>
      </c>
      <c r="B31" s="7" t="s">
        <v>90</v>
      </c>
      <c r="C31" s="7">
        <v>0.71706711880423812</v>
      </c>
      <c r="D31" s="7">
        <v>70</v>
      </c>
      <c r="E31" s="7">
        <v>1</v>
      </c>
      <c r="F31" s="7">
        <v>54</v>
      </c>
      <c r="G31" s="7">
        <v>36293</v>
      </c>
      <c r="H31" s="31">
        <v>42765</v>
      </c>
      <c r="I31" s="7" t="s">
        <v>108</v>
      </c>
      <c r="J31" s="7">
        <v>2345</v>
      </c>
      <c r="K31" s="7" t="s">
        <v>61</v>
      </c>
    </row>
    <row r="32" spans="1:11" ht="16.2" thickBot="1" x14ac:dyDescent="0.35">
      <c r="A32" s="7">
        <v>31</v>
      </c>
      <c r="B32" s="7" t="s">
        <v>90</v>
      </c>
      <c r="C32" s="7">
        <v>0.68982153773178745</v>
      </c>
      <c r="D32" s="7">
        <v>41</v>
      </c>
      <c r="E32" s="7">
        <v>0</v>
      </c>
      <c r="F32" s="7">
        <v>67</v>
      </c>
      <c r="G32" s="7">
        <v>42306</v>
      </c>
      <c r="H32" s="31">
        <v>42766</v>
      </c>
      <c r="I32" s="7" t="s">
        <v>106</v>
      </c>
      <c r="J32" s="7">
        <v>458586</v>
      </c>
      <c r="K32" s="7" t="s">
        <v>62</v>
      </c>
    </row>
    <row r="33" spans="1:11" ht="16.2" thickBot="1" x14ac:dyDescent="0.35">
      <c r="A33" s="7">
        <v>32</v>
      </c>
      <c r="B33" s="7" t="s">
        <v>6</v>
      </c>
      <c r="C33" s="7">
        <v>0.70550103178966339</v>
      </c>
      <c r="D33" s="7">
        <v>25</v>
      </c>
      <c r="E33" s="7">
        <v>1</v>
      </c>
      <c r="F33" s="7">
        <v>91</v>
      </c>
      <c r="G33" s="7">
        <v>4369</v>
      </c>
      <c r="H33" s="31">
        <v>42767</v>
      </c>
      <c r="I33" s="7" t="s">
        <v>107</v>
      </c>
      <c r="J33" s="7">
        <v>22283</v>
      </c>
      <c r="K33" s="7" t="s">
        <v>63</v>
      </c>
    </row>
    <row r="34" spans="1:11" ht="16.2" thickBot="1" x14ac:dyDescent="0.35">
      <c r="A34" s="7">
        <v>33</v>
      </c>
      <c r="B34" s="7" t="s">
        <v>88</v>
      </c>
      <c r="C34" s="7">
        <v>1.6063203440263401</v>
      </c>
      <c r="D34" s="7" t="s">
        <v>13</v>
      </c>
      <c r="E34" s="7">
        <v>0</v>
      </c>
      <c r="F34" s="7">
        <v>82</v>
      </c>
      <c r="G34" s="7">
        <v>22513</v>
      </c>
      <c r="H34" s="33">
        <v>42768</v>
      </c>
      <c r="I34" s="7" t="s">
        <v>108</v>
      </c>
      <c r="J34" s="7">
        <v>1234</v>
      </c>
      <c r="K34" s="7" t="s">
        <v>60</v>
      </c>
    </row>
    <row r="35" spans="1:11" ht="16.2" thickBot="1" x14ac:dyDescent="0.35">
      <c r="A35" s="7">
        <v>34</v>
      </c>
      <c r="B35" s="7" t="s">
        <v>87</v>
      </c>
      <c r="C35" s="7">
        <v>0.30339773876973852</v>
      </c>
      <c r="D35" s="7">
        <v>77</v>
      </c>
      <c r="E35" s="7">
        <v>1</v>
      </c>
      <c r="F35" s="7">
        <v>51</v>
      </c>
      <c r="G35" s="7">
        <v>20288</v>
      </c>
      <c r="H35" s="31">
        <v>42769</v>
      </c>
      <c r="I35" s="7" t="s">
        <v>106</v>
      </c>
      <c r="J35" s="7">
        <v>2345</v>
      </c>
      <c r="K35" s="7" t="s">
        <v>61</v>
      </c>
    </row>
    <row r="36" spans="1:11" ht="16.2" thickBot="1" x14ac:dyDescent="0.35">
      <c r="A36" s="7">
        <v>35</v>
      </c>
      <c r="B36" s="7" t="s">
        <v>86</v>
      </c>
      <c r="C36" s="7"/>
      <c r="D36" s="7">
        <v>48</v>
      </c>
      <c r="E36" s="7">
        <v>1</v>
      </c>
      <c r="F36" s="7">
        <v>97</v>
      </c>
      <c r="G36" s="7">
        <v>5044</v>
      </c>
      <c r="H36" s="31">
        <v>42770</v>
      </c>
      <c r="I36" s="7" t="s">
        <v>109</v>
      </c>
      <c r="J36" s="7">
        <v>458586</v>
      </c>
      <c r="K36" s="7" t="s">
        <v>62</v>
      </c>
    </row>
    <row r="37" spans="1:11" ht="16.2" thickBot="1" x14ac:dyDescent="0.35">
      <c r="A37" s="7">
        <v>36</v>
      </c>
      <c r="B37" s="7" t="s">
        <v>88</v>
      </c>
      <c r="C37" s="7">
        <v>3.5906567196354322E-2</v>
      </c>
      <c r="D37" s="7">
        <v>46</v>
      </c>
      <c r="E37" s="7">
        <v>0</v>
      </c>
      <c r="F37" s="7">
        <v>69</v>
      </c>
      <c r="G37" s="7">
        <v>9290</v>
      </c>
      <c r="H37" s="31">
        <v>42771</v>
      </c>
      <c r="I37" s="7" t="s">
        <v>110</v>
      </c>
      <c r="J37" s="7">
        <v>22283</v>
      </c>
      <c r="K37" s="7" t="s">
        <v>63</v>
      </c>
    </row>
    <row r="38" spans="1:11" ht="16.2" thickBot="1" x14ac:dyDescent="0.35">
      <c r="A38" s="7">
        <v>37</v>
      </c>
      <c r="B38" s="7" t="s">
        <v>88</v>
      </c>
      <c r="C38" s="7">
        <v>0.15544614979687366</v>
      </c>
      <c r="D38" s="7">
        <v>47</v>
      </c>
      <c r="E38" s="7">
        <v>1</v>
      </c>
      <c r="F38" s="7">
        <v>99</v>
      </c>
      <c r="G38" s="7">
        <v>26747</v>
      </c>
      <c r="H38" s="31">
        <v>42772</v>
      </c>
      <c r="I38" s="7" t="s">
        <v>111</v>
      </c>
      <c r="J38" s="7">
        <v>1234</v>
      </c>
      <c r="K38" s="7" t="s">
        <v>60</v>
      </c>
    </row>
    <row r="39" spans="1:11" ht="16.2" thickBot="1" x14ac:dyDescent="0.35">
      <c r="A39" s="7">
        <v>38</v>
      </c>
      <c r="B39" s="7" t="s">
        <v>86</v>
      </c>
      <c r="C39" s="7">
        <v>0.71004025226247602</v>
      </c>
      <c r="D39" s="7">
        <v>69</v>
      </c>
      <c r="E39" s="7">
        <v>1</v>
      </c>
      <c r="F39" s="7">
        <v>99</v>
      </c>
      <c r="G39" s="7">
        <v>16422</v>
      </c>
      <c r="H39" s="31">
        <v>42773</v>
      </c>
      <c r="I39" s="7" t="s">
        <v>112</v>
      </c>
      <c r="J39" s="7">
        <v>2345</v>
      </c>
      <c r="K39" s="7" t="s">
        <v>61</v>
      </c>
    </row>
    <row r="40" spans="1:11" ht="16.2" thickBot="1" x14ac:dyDescent="0.35">
      <c r="A40" s="7">
        <v>39</v>
      </c>
      <c r="B40" s="7" t="s">
        <v>90</v>
      </c>
      <c r="C40" s="7">
        <v>0.50289010627460706</v>
      </c>
      <c r="D40" s="7">
        <v>78</v>
      </c>
      <c r="E40" s="7">
        <v>1</v>
      </c>
      <c r="F40" s="7">
        <v>71</v>
      </c>
      <c r="G40" s="7">
        <v>45976</v>
      </c>
      <c r="H40" s="31">
        <v>42774</v>
      </c>
      <c r="I40" s="7" t="s">
        <v>112</v>
      </c>
      <c r="J40" s="7">
        <v>1234</v>
      </c>
      <c r="K40" s="7" t="s">
        <v>60</v>
      </c>
    </row>
    <row r="41" spans="1:11" ht="16.2" thickBot="1" x14ac:dyDescent="0.35">
      <c r="A41" s="7">
        <v>40</v>
      </c>
      <c r="B41" s="7" t="s">
        <v>90</v>
      </c>
      <c r="C41" s="7">
        <v>0.76114196044101123</v>
      </c>
      <c r="D41" s="7">
        <v>69</v>
      </c>
      <c r="E41" s="7">
        <v>1</v>
      </c>
      <c r="F41" s="7">
        <v>72</v>
      </c>
      <c r="G41" s="7">
        <v>15118</v>
      </c>
      <c r="H41" s="31">
        <v>42775</v>
      </c>
      <c r="I41" s="7" t="s">
        <v>113</v>
      </c>
      <c r="J41" s="7">
        <v>2345</v>
      </c>
      <c r="K41" s="7" t="s">
        <v>61</v>
      </c>
    </row>
    <row r="42" spans="1:11" ht="16.2" thickBot="1" x14ac:dyDescent="0.35">
      <c r="A42" s="7">
        <v>41</v>
      </c>
      <c r="B42" s="7" t="s">
        <v>6</v>
      </c>
      <c r="C42" s="7">
        <v>0.69439800822871944</v>
      </c>
      <c r="D42" s="7">
        <v>49</v>
      </c>
      <c r="E42" s="7">
        <v>1</v>
      </c>
      <c r="F42" s="7">
        <v>53</v>
      </c>
      <c r="G42" s="7">
        <v>30887</v>
      </c>
      <c r="H42" s="31">
        <v>42776</v>
      </c>
      <c r="I42" s="7" t="s">
        <v>114</v>
      </c>
      <c r="J42" s="7">
        <v>458586</v>
      </c>
      <c r="K42" s="7" t="s">
        <v>62</v>
      </c>
    </row>
    <row r="43" spans="1:11" ht="16.2" thickBot="1" x14ac:dyDescent="0.35">
      <c r="A43" s="7">
        <v>42</v>
      </c>
      <c r="B43" s="7" t="s">
        <v>88</v>
      </c>
      <c r="C43" s="7">
        <v>0.37282982774600204</v>
      </c>
      <c r="D43" s="7">
        <v>82</v>
      </c>
      <c r="E43" s="7">
        <v>1</v>
      </c>
      <c r="F43" s="7">
        <v>56</v>
      </c>
      <c r="G43" s="7">
        <v>2852</v>
      </c>
      <c r="H43" s="31">
        <v>42777</v>
      </c>
      <c r="I43" s="7" t="s">
        <v>115</v>
      </c>
      <c r="J43" s="7">
        <v>22283</v>
      </c>
      <c r="K43" s="7" t="s">
        <v>63</v>
      </c>
    </row>
    <row r="44" spans="1:11" ht="16.2" thickBot="1" x14ac:dyDescent="0.35">
      <c r="A44" s="7">
        <v>43</v>
      </c>
      <c r="B44" s="7" t="s">
        <v>87</v>
      </c>
      <c r="C44" s="7"/>
      <c r="D44" s="7">
        <v>19</v>
      </c>
      <c r="E44" s="7">
        <v>1</v>
      </c>
      <c r="F44" s="7">
        <v>52</v>
      </c>
      <c r="G44" s="7">
        <v>38574</v>
      </c>
      <c r="H44" s="31">
        <v>42778</v>
      </c>
      <c r="I44" s="7" t="s">
        <v>113</v>
      </c>
      <c r="J44" s="7">
        <v>1234</v>
      </c>
      <c r="K44" s="7" t="s">
        <v>60</v>
      </c>
    </row>
    <row r="45" spans="1:11" ht="16.2" thickBot="1" x14ac:dyDescent="0.35">
      <c r="A45" s="7">
        <v>44</v>
      </c>
      <c r="B45" s="7" t="s">
        <v>86</v>
      </c>
      <c r="C45" s="7">
        <v>0.63931246470560443</v>
      </c>
      <c r="D45" s="7">
        <v>72</v>
      </c>
      <c r="E45" s="7">
        <v>1</v>
      </c>
      <c r="F45" s="7">
        <v>81</v>
      </c>
      <c r="G45" s="7">
        <v>29547</v>
      </c>
      <c r="H45" s="32">
        <v>42779</v>
      </c>
      <c r="I45" s="7" t="s">
        <v>116</v>
      </c>
      <c r="J45" s="7">
        <v>2345</v>
      </c>
      <c r="K45" s="7" t="s">
        <v>61</v>
      </c>
    </row>
    <row r="46" spans="1:11" ht="16.2" thickBot="1" x14ac:dyDescent="0.35">
      <c r="A46" s="7">
        <v>45</v>
      </c>
      <c r="B46" s="7" t="s">
        <v>88</v>
      </c>
      <c r="C46" s="7">
        <v>0.34089361818140873</v>
      </c>
      <c r="D46" s="7">
        <v>75</v>
      </c>
      <c r="E46" s="7">
        <v>1</v>
      </c>
      <c r="F46" s="7">
        <v>50</v>
      </c>
      <c r="G46" s="7">
        <v>49515</v>
      </c>
      <c r="H46" s="32">
        <v>42780</v>
      </c>
      <c r="I46" s="7" t="s">
        <v>117</v>
      </c>
      <c r="J46" s="7">
        <v>1234</v>
      </c>
      <c r="K46" s="7" t="s">
        <v>60</v>
      </c>
    </row>
    <row r="47" spans="1:11" ht="16.2" thickBot="1" x14ac:dyDescent="0.35">
      <c r="A47" s="7">
        <v>46</v>
      </c>
      <c r="B47" s="7" t="s">
        <v>88</v>
      </c>
      <c r="C47" s="7">
        <v>0.87834234736044026</v>
      </c>
      <c r="D47" s="7">
        <v>64</v>
      </c>
      <c r="E47" s="7">
        <v>0</v>
      </c>
      <c r="F47" s="7">
        <v>100</v>
      </c>
      <c r="G47" s="7">
        <v>11525</v>
      </c>
      <c r="H47" s="32">
        <v>42781</v>
      </c>
      <c r="I47" s="7" t="s">
        <v>117</v>
      </c>
      <c r="J47" s="7">
        <v>2345</v>
      </c>
      <c r="K47" s="7" t="s">
        <v>61</v>
      </c>
    </row>
    <row r="48" spans="1:11" ht="16.2" thickBot="1" x14ac:dyDescent="0.35">
      <c r="A48" s="7">
        <v>47</v>
      </c>
      <c r="B48" s="7" t="s">
        <v>86</v>
      </c>
      <c r="C48" s="7">
        <v>0.24301507934722499</v>
      </c>
      <c r="D48" s="7">
        <v>38</v>
      </c>
      <c r="E48" s="7">
        <v>1</v>
      </c>
      <c r="F48" s="7">
        <v>67</v>
      </c>
      <c r="G48" s="7">
        <v>21651</v>
      </c>
      <c r="H48" s="31">
        <v>42782</v>
      </c>
      <c r="I48" s="7" t="s">
        <v>117</v>
      </c>
      <c r="J48" s="7">
        <v>458586</v>
      </c>
      <c r="K48" s="7" t="s">
        <v>62</v>
      </c>
    </row>
    <row r="49" spans="1:11" ht="16.2" thickBot="1" x14ac:dyDescent="0.35">
      <c r="A49" s="7">
        <v>48</v>
      </c>
      <c r="B49" s="7" t="s">
        <v>90</v>
      </c>
      <c r="C49" s="7">
        <v>0.48928905724838978</v>
      </c>
      <c r="D49" s="7">
        <v>52</v>
      </c>
      <c r="E49" s="7">
        <v>0</v>
      </c>
      <c r="F49" s="7">
        <v>71</v>
      </c>
      <c r="G49" s="7">
        <v>5545</v>
      </c>
      <c r="H49" s="31">
        <v>42783</v>
      </c>
      <c r="I49" s="7" t="s">
        <v>118</v>
      </c>
      <c r="J49" s="7">
        <v>22283</v>
      </c>
      <c r="K49" s="7" t="s">
        <v>63</v>
      </c>
    </row>
    <row r="50" spans="1:11" ht="16.2" thickBot="1" x14ac:dyDescent="0.35">
      <c r="A50" s="7">
        <v>49</v>
      </c>
      <c r="B50" s="7" t="s">
        <v>90</v>
      </c>
      <c r="C50" s="7">
        <v>0.83954658560739037</v>
      </c>
      <c r="D50" s="7">
        <v>68</v>
      </c>
      <c r="E50" s="7">
        <v>1</v>
      </c>
      <c r="F50" s="7">
        <v>54</v>
      </c>
      <c r="G50" s="7">
        <v>14822</v>
      </c>
      <c r="H50" s="31">
        <v>42784</v>
      </c>
      <c r="I50" s="7" t="s">
        <v>116</v>
      </c>
      <c r="J50" s="7">
        <v>1234</v>
      </c>
      <c r="K50" s="7" t="s">
        <v>60</v>
      </c>
    </row>
    <row r="51" spans="1:11" ht="16.2" thickBot="1" x14ac:dyDescent="0.35">
      <c r="A51" s="7">
        <v>50</v>
      </c>
      <c r="B51" s="7" t="s">
        <v>90</v>
      </c>
      <c r="C51" s="7">
        <v>0.85130674234219106</v>
      </c>
      <c r="D51" s="7">
        <v>75</v>
      </c>
      <c r="E51" s="7">
        <v>0</v>
      </c>
      <c r="F51" s="7">
        <v>53</v>
      </c>
      <c r="G51" s="7">
        <v>31879</v>
      </c>
      <c r="H51" s="31">
        <v>42785</v>
      </c>
      <c r="I51" s="7" t="s">
        <v>117</v>
      </c>
      <c r="J51" s="7">
        <v>2345</v>
      </c>
      <c r="K51" s="7" t="s">
        <v>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A0C7E-DC1B-4B64-93AC-0128A2FC8161}">
  <dimension ref="A2:M151"/>
  <sheetViews>
    <sheetView showGridLines="0" zoomScale="120" zoomScaleNormal="120" workbookViewId="0">
      <pane ySplit="9" topLeftCell="A170" activePane="bottomLeft" state="frozen"/>
      <selection pane="bottomLeft" activeCell="D187" sqref="D187"/>
    </sheetView>
  </sheetViews>
  <sheetFormatPr defaultColWidth="9.109375" defaultRowHeight="13.8" x14ac:dyDescent="0.3"/>
  <cols>
    <col min="1" max="1" width="13.44140625" style="1" customWidth="1"/>
    <col min="2" max="2" width="13.6640625" style="1" bestFit="1" customWidth="1"/>
    <col min="3" max="3" width="9.33203125" style="1" bestFit="1" customWidth="1"/>
    <col min="4" max="4" width="18.6640625" style="1" bestFit="1" customWidth="1"/>
    <col min="5" max="5" width="13.88671875" style="1" customWidth="1"/>
    <col min="6" max="6" width="10.88671875" style="1" bestFit="1" customWidth="1"/>
    <col min="7" max="7" width="9.33203125" style="1" bestFit="1" customWidth="1"/>
    <col min="8" max="8" width="19.44140625" style="1" bestFit="1" customWidth="1"/>
    <col min="9" max="9" width="18.33203125" style="1" bestFit="1" customWidth="1"/>
    <col min="10" max="11" width="13.109375" style="1" bestFit="1" customWidth="1"/>
    <col min="12" max="12" width="12.44140625" style="1" bestFit="1" customWidth="1"/>
    <col min="13" max="15" width="13.44140625" style="1" customWidth="1"/>
    <col min="16" max="16384" width="9.109375" style="1"/>
  </cols>
  <sheetData>
    <row r="2" spans="2:12" ht="12.75" customHeight="1" x14ac:dyDescent="0.3">
      <c r="B2" s="108" t="s">
        <v>141</v>
      </c>
      <c r="C2" s="108"/>
      <c r="D2" s="108"/>
      <c r="E2" s="108"/>
      <c r="F2" s="108"/>
      <c r="G2" s="108"/>
      <c r="H2" s="108"/>
      <c r="I2" s="108"/>
      <c r="J2" s="108"/>
      <c r="K2" s="108"/>
      <c r="L2" s="108"/>
    </row>
    <row r="3" spans="2:12" ht="12.75" customHeight="1" x14ac:dyDescent="0.3">
      <c r="B3" s="108"/>
      <c r="C3" s="108"/>
      <c r="D3" s="108"/>
      <c r="E3" s="108"/>
      <c r="F3" s="108"/>
      <c r="G3" s="108"/>
      <c r="H3" s="108"/>
      <c r="I3" s="108"/>
      <c r="J3" s="108"/>
      <c r="K3" s="108"/>
      <c r="L3" s="108"/>
    </row>
    <row r="4" spans="2:12" ht="12.75" customHeight="1" x14ac:dyDescent="0.3">
      <c r="B4" s="108"/>
      <c r="C4" s="108"/>
      <c r="D4" s="108"/>
      <c r="E4" s="108"/>
      <c r="F4" s="108"/>
      <c r="G4" s="108"/>
      <c r="H4" s="108"/>
      <c r="I4" s="108"/>
      <c r="J4" s="108"/>
      <c r="K4" s="108"/>
      <c r="L4" s="108"/>
    </row>
    <row r="5" spans="2:12" ht="12.75" customHeight="1" x14ac:dyDescent="0.3">
      <c r="B5" s="108"/>
      <c r="C5" s="108"/>
      <c r="D5" s="108"/>
      <c r="E5" s="108"/>
      <c r="F5" s="108"/>
      <c r="G5" s="108"/>
      <c r="H5" s="108"/>
      <c r="I5" s="108"/>
      <c r="J5" s="108"/>
      <c r="K5" s="108"/>
      <c r="L5" s="108"/>
    </row>
    <row r="6" spans="2:12" ht="12.75" customHeight="1" x14ac:dyDescent="0.3">
      <c r="B6" s="108"/>
      <c r="C6" s="108"/>
      <c r="D6" s="108"/>
      <c r="E6" s="108"/>
      <c r="F6" s="108"/>
      <c r="G6" s="108"/>
      <c r="H6" s="108"/>
      <c r="I6" s="108"/>
      <c r="J6" s="108"/>
      <c r="K6" s="108"/>
      <c r="L6" s="108"/>
    </row>
    <row r="7" spans="2:12" ht="12.75" customHeight="1" x14ac:dyDescent="0.3">
      <c r="B7" s="108"/>
      <c r="C7" s="108"/>
      <c r="D7" s="108"/>
      <c r="E7" s="108"/>
      <c r="F7" s="108"/>
      <c r="G7" s="108"/>
      <c r="H7" s="108"/>
      <c r="I7" s="108"/>
      <c r="J7" s="108"/>
      <c r="K7" s="108"/>
      <c r="L7" s="108"/>
    </row>
    <row r="8" spans="2:12" ht="12.75" customHeight="1" x14ac:dyDescent="0.3">
      <c r="B8" s="108"/>
      <c r="C8" s="108"/>
      <c r="D8" s="108"/>
      <c r="E8" s="108"/>
      <c r="F8" s="108"/>
      <c r="G8" s="108"/>
      <c r="H8" s="108"/>
      <c r="I8" s="108"/>
      <c r="J8" s="108"/>
      <c r="K8" s="108"/>
      <c r="L8" s="108"/>
    </row>
    <row r="9" spans="2:12" ht="7.2" customHeight="1" x14ac:dyDescent="0.3">
      <c r="B9" s="108"/>
      <c r="C9" s="108"/>
      <c r="D9" s="108"/>
      <c r="E9" s="108"/>
      <c r="F9" s="108"/>
      <c r="G9" s="108"/>
      <c r="H9" s="108"/>
      <c r="I9" s="108"/>
      <c r="J9" s="108"/>
      <c r="K9" s="108"/>
      <c r="L9" s="108"/>
    </row>
    <row r="34" spans="1:13" x14ac:dyDescent="0.3">
      <c r="A34" s="52" t="s">
        <v>186</v>
      </c>
    </row>
    <row r="39" spans="1:13" ht="18" x14ac:dyDescent="0.35">
      <c r="A39" s="18" t="s">
        <v>47</v>
      </c>
    </row>
    <row r="40" spans="1:13" ht="14.4" x14ac:dyDescent="0.3">
      <c r="A40" s="19" t="s">
        <v>121</v>
      </c>
    </row>
    <row r="41" spans="1:13" ht="14.4" thickBot="1" x14ac:dyDescent="0.35"/>
    <row r="42" spans="1:13" ht="16.2" thickBot="1" x14ac:dyDescent="0.35">
      <c r="A42" s="17" t="s">
        <v>0</v>
      </c>
      <c r="B42" s="17" t="s">
        <v>85</v>
      </c>
      <c r="C42" s="17" t="s">
        <v>80</v>
      </c>
      <c r="D42" s="17" t="s">
        <v>11</v>
      </c>
      <c r="E42" s="17" t="s">
        <v>14</v>
      </c>
      <c r="F42" s="17" t="s">
        <v>15</v>
      </c>
      <c r="G42" s="17" t="s">
        <v>81</v>
      </c>
      <c r="H42" s="17" t="s">
        <v>134</v>
      </c>
      <c r="I42" s="17" t="s">
        <v>83</v>
      </c>
      <c r="J42" s="17" t="s">
        <v>92</v>
      </c>
      <c r="K42" s="17" t="s">
        <v>93</v>
      </c>
      <c r="L42" s="5"/>
      <c r="M42" s="5"/>
    </row>
    <row r="43" spans="1:13" ht="16.2" thickBot="1" x14ac:dyDescent="0.35">
      <c r="A43" s="7">
        <v>1</v>
      </c>
      <c r="B43" s="7" t="s">
        <v>87</v>
      </c>
      <c r="C43" s="7">
        <v>0.44111289611918048</v>
      </c>
      <c r="D43" s="7">
        <v>33</v>
      </c>
      <c r="E43" s="7">
        <v>0</v>
      </c>
      <c r="F43" s="7">
        <v>57</v>
      </c>
      <c r="G43" s="7">
        <v>28179</v>
      </c>
      <c r="H43" s="31">
        <v>42736</v>
      </c>
      <c r="I43" s="7" t="s">
        <v>99</v>
      </c>
      <c r="J43" s="7">
        <v>1234</v>
      </c>
      <c r="K43" s="7" t="s">
        <v>60</v>
      </c>
      <c r="L43" s="29"/>
      <c r="M43" s="29"/>
    </row>
    <row r="44" spans="1:13" ht="16.2" thickBot="1" x14ac:dyDescent="0.35">
      <c r="A44" s="7">
        <v>2</v>
      </c>
      <c r="B44" s="7" t="s">
        <v>88</v>
      </c>
      <c r="C44" s="7">
        <v>0.75596014081438434</v>
      </c>
      <c r="D44" s="7">
        <v>85</v>
      </c>
      <c r="E44" s="7">
        <v>0</v>
      </c>
      <c r="F44" s="7">
        <v>74</v>
      </c>
      <c r="G44" s="7">
        <v>19247</v>
      </c>
      <c r="H44" s="31">
        <v>42737</v>
      </c>
      <c r="I44" s="7" t="s">
        <v>100</v>
      </c>
      <c r="J44" s="7">
        <v>2345</v>
      </c>
      <c r="K44" s="7" t="s">
        <v>61</v>
      </c>
      <c r="L44" s="29"/>
      <c r="M44" s="29"/>
    </row>
    <row r="45" spans="1:13" ht="16.2" thickBot="1" x14ac:dyDescent="0.35">
      <c r="A45" s="7" t="s">
        <v>54</v>
      </c>
      <c r="B45" s="7"/>
      <c r="C45" s="7"/>
      <c r="D45" s="7"/>
      <c r="E45" s="7"/>
      <c r="F45" s="7"/>
      <c r="G45" s="7"/>
      <c r="H45" s="31"/>
      <c r="I45" s="7"/>
      <c r="J45" s="7"/>
      <c r="K45" s="7"/>
      <c r="L45" s="29"/>
      <c r="M45" s="29"/>
    </row>
    <row r="46" spans="1:13" ht="16.2" thickBot="1" x14ac:dyDescent="0.35">
      <c r="A46" s="7">
        <v>8</v>
      </c>
      <c r="B46" s="7" t="s">
        <v>89</v>
      </c>
      <c r="C46" s="7">
        <v>8.2898278008885051E-2</v>
      </c>
      <c r="D46" s="7">
        <v>61</v>
      </c>
      <c r="E46" s="7">
        <v>0</v>
      </c>
      <c r="F46" s="7">
        <v>68</v>
      </c>
      <c r="G46" s="7">
        <v>41679</v>
      </c>
      <c r="H46" s="31">
        <v>42743</v>
      </c>
      <c r="I46" s="7" t="s">
        <v>103</v>
      </c>
      <c r="J46" s="7">
        <v>22283</v>
      </c>
      <c r="K46" s="7" t="s">
        <v>63</v>
      </c>
      <c r="L46" s="29"/>
      <c r="M46" s="29"/>
    </row>
    <row r="47" spans="1:13" ht="16.2" thickBot="1" x14ac:dyDescent="0.35">
      <c r="A47" s="7">
        <v>9</v>
      </c>
      <c r="B47" s="7" t="s">
        <v>86</v>
      </c>
      <c r="C47" s="7">
        <v>0.46340608556649743</v>
      </c>
      <c r="D47" s="13" t="s">
        <v>4</v>
      </c>
      <c r="E47" s="7" t="s">
        <v>6</v>
      </c>
      <c r="F47" s="7">
        <v>93</v>
      </c>
      <c r="G47" s="7">
        <v>43268</v>
      </c>
      <c r="H47" s="31">
        <v>42744</v>
      </c>
      <c r="I47" s="7" t="s">
        <v>104</v>
      </c>
      <c r="J47" s="7">
        <v>1234</v>
      </c>
      <c r="K47" s="7" t="s">
        <v>60</v>
      </c>
      <c r="L47" s="29"/>
      <c r="M47" s="29"/>
    </row>
    <row r="48" spans="1:13" ht="16.2" thickBot="1" x14ac:dyDescent="0.35">
      <c r="A48" s="7">
        <v>10</v>
      </c>
      <c r="B48" s="7" t="s">
        <v>87</v>
      </c>
      <c r="C48" s="7">
        <v>0.44099355974784671</v>
      </c>
      <c r="D48" s="7">
        <v>42</v>
      </c>
      <c r="E48" s="7" t="s">
        <v>6</v>
      </c>
      <c r="F48" s="7">
        <v>90</v>
      </c>
      <c r="G48" s="7">
        <v>16914</v>
      </c>
      <c r="H48" s="31">
        <v>42745</v>
      </c>
      <c r="I48" s="7" t="s">
        <v>105</v>
      </c>
      <c r="J48" s="7">
        <v>2345</v>
      </c>
      <c r="K48" s="7" t="s">
        <v>61</v>
      </c>
      <c r="L48" s="29"/>
      <c r="M48" s="29"/>
    </row>
    <row r="49" spans="1:13" ht="16.2" thickBot="1" x14ac:dyDescent="0.35">
      <c r="A49" s="7">
        <v>11</v>
      </c>
      <c r="B49" s="7" t="s">
        <v>88</v>
      </c>
      <c r="C49" s="7">
        <v>0.91687882779337981</v>
      </c>
      <c r="D49" s="7">
        <v>90</v>
      </c>
      <c r="E49" s="7" t="s">
        <v>6</v>
      </c>
      <c r="F49" s="7">
        <v>92</v>
      </c>
      <c r="G49" s="7">
        <v>38325</v>
      </c>
      <c r="H49" s="31">
        <v>42746</v>
      </c>
      <c r="I49" s="7" t="s">
        <v>103</v>
      </c>
      <c r="J49" s="7">
        <v>458586</v>
      </c>
      <c r="K49" s="7" t="s">
        <v>62</v>
      </c>
      <c r="L49" s="29"/>
      <c r="M49" s="29"/>
    </row>
    <row r="50" spans="1:13" ht="16.2" thickBot="1" x14ac:dyDescent="0.35">
      <c r="A50" s="7">
        <v>12</v>
      </c>
      <c r="B50" s="7" t="s">
        <v>88</v>
      </c>
      <c r="C50" s="7">
        <v>0.69678607528101333</v>
      </c>
      <c r="D50" s="13" t="s">
        <v>3</v>
      </c>
      <c r="E50" s="7">
        <v>1</v>
      </c>
      <c r="F50" s="7">
        <v>73</v>
      </c>
      <c r="G50" s="7">
        <v>42453</v>
      </c>
      <c r="H50" s="31">
        <v>42747</v>
      </c>
      <c r="I50" s="7" t="s">
        <v>104</v>
      </c>
      <c r="J50" s="7">
        <v>22283</v>
      </c>
      <c r="K50" s="7" t="s">
        <v>63</v>
      </c>
      <c r="L50" s="29"/>
      <c r="M50" s="29"/>
    </row>
    <row r="51" spans="1:13" ht="16.2" thickBot="1" x14ac:dyDescent="0.35">
      <c r="A51" s="7">
        <v>13</v>
      </c>
      <c r="B51" s="7" t="s">
        <v>89</v>
      </c>
      <c r="C51" s="7">
        <v>1.5225849074060438E-2</v>
      </c>
      <c r="D51" s="7">
        <v>68</v>
      </c>
      <c r="E51" s="7">
        <v>0</v>
      </c>
      <c r="F51" s="7">
        <v>64</v>
      </c>
      <c r="G51" s="7">
        <v>1032</v>
      </c>
      <c r="H51" s="31">
        <v>42748</v>
      </c>
      <c r="I51" s="7" t="s">
        <v>105</v>
      </c>
      <c r="J51" s="7">
        <v>1234</v>
      </c>
      <c r="K51" s="7" t="s">
        <v>60</v>
      </c>
      <c r="L51" s="29"/>
      <c r="M51" s="29"/>
    </row>
    <row r="52" spans="1:13" ht="16.2" thickBot="1" x14ac:dyDescent="0.35">
      <c r="A52" s="7" t="s">
        <v>54</v>
      </c>
      <c r="B52" s="7"/>
      <c r="C52" s="7"/>
      <c r="D52" s="7"/>
      <c r="E52" s="7"/>
      <c r="F52" s="7"/>
      <c r="G52" s="7"/>
      <c r="H52" s="31"/>
      <c r="I52" s="7"/>
      <c r="J52" s="7"/>
      <c r="K52" s="7"/>
      <c r="L52" s="29"/>
      <c r="M52" s="29"/>
    </row>
    <row r="53" spans="1:13" ht="16.2" thickBot="1" x14ac:dyDescent="0.35">
      <c r="A53" s="7">
        <v>20</v>
      </c>
      <c r="B53" s="7" t="s">
        <v>89</v>
      </c>
      <c r="C53" s="7">
        <v>3.962481990437583E-2</v>
      </c>
      <c r="D53" s="7">
        <v>66</v>
      </c>
      <c r="E53" s="7">
        <v>1</v>
      </c>
      <c r="F53" s="7">
        <v>82</v>
      </c>
      <c r="G53" s="7">
        <v>46968</v>
      </c>
      <c r="H53" s="31">
        <v>42755</v>
      </c>
      <c r="I53" s="7" t="s">
        <v>148</v>
      </c>
      <c r="J53" s="7">
        <v>458586</v>
      </c>
      <c r="K53" s="7" t="s">
        <v>62</v>
      </c>
      <c r="L53" s="29"/>
      <c r="M53" s="29"/>
    </row>
    <row r="54" spans="1:13" ht="16.2" thickBot="1" x14ac:dyDescent="0.35">
      <c r="A54" s="7">
        <v>21</v>
      </c>
      <c r="B54" s="7" t="s">
        <v>89</v>
      </c>
      <c r="C54" s="7"/>
      <c r="D54" s="13" t="s">
        <v>12</v>
      </c>
      <c r="E54" s="13" t="s">
        <v>119</v>
      </c>
      <c r="F54" s="13" t="s">
        <v>120</v>
      </c>
      <c r="G54" s="7"/>
      <c r="H54" s="31">
        <v>42756</v>
      </c>
      <c r="I54" s="13" t="s">
        <v>135</v>
      </c>
      <c r="J54" s="7">
        <v>22283</v>
      </c>
      <c r="K54" s="7" t="s">
        <v>63</v>
      </c>
      <c r="L54" s="29"/>
      <c r="M54" s="29"/>
    </row>
    <row r="55" spans="1:13" ht="16.2" thickBot="1" x14ac:dyDescent="0.35">
      <c r="A55" s="7">
        <v>22</v>
      </c>
      <c r="B55" s="7" t="s">
        <v>86</v>
      </c>
      <c r="C55" s="7">
        <v>0.51681542349680565</v>
      </c>
      <c r="D55" s="7">
        <v>42</v>
      </c>
      <c r="E55" s="7">
        <v>1</v>
      </c>
      <c r="F55" s="7">
        <v>88</v>
      </c>
      <c r="G55" s="7">
        <v>15239</v>
      </c>
      <c r="H55" s="31">
        <v>42757</v>
      </c>
      <c r="I55" s="7" t="s">
        <v>107</v>
      </c>
      <c r="J55" s="7">
        <v>1234</v>
      </c>
      <c r="K55" s="7" t="s">
        <v>60</v>
      </c>
      <c r="L55" s="29"/>
      <c r="M55" s="29"/>
    </row>
    <row r="56" spans="1:13" ht="16.2" thickBot="1" x14ac:dyDescent="0.35">
      <c r="A56" s="7">
        <v>23</v>
      </c>
      <c r="B56" s="7" t="s">
        <v>87</v>
      </c>
      <c r="C56" s="7">
        <v>0.95038483064298218</v>
      </c>
      <c r="D56" s="7">
        <v>78</v>
      </c>
      <c r="E56" s="7">
        <v>0</v>
      </c>
      <c r="F56" s="7">
        <v>61</v>
      </c>
      <c r="G56" s="7">
        <v>7106</v>
      </c>
      <c r="H56" s="31">
        <v>42758</v>
      </c>
      <c r="I56" s="7" t="s">
        <v>108</v>
      </c>
      <c r="J56" s="7">
        <v>2345</v>
      </c>
      <c r="K56" s="7" t="s">
        <v>61</v>
      </c>
      <c r="L56" s="29"/>
      <c r="M56" s="29"/>
    </row>
    <row r="57" spans="1:13" ht="16.2" thickBot="1" x14ac:dyDescent="0.35">
      <c r="A57" s="7">
        <v>24</v>
      </c>
      <c r="B57" s="7" t="s">
        <v>88</v>
      </c>
      <c r="C57" s="7">
        <v>0.9769828303176098</v>
      </c>
      <c r="D57" s="7">
        <v>40</v>
      </c>
      <c r="E57" s="7">
        <v>0</v>
      </c>
      <c r="F57" s="7">
        <v>96</v>
      </c>
      <c r="G57" s="7">
        <v>13520</v>
      </c>
      <c r="H57" s="31">
        <v>42759</v>
      </c>
      <c r="I57" s="7" t="s">
        <v>106</v>
      </c>
      <c r="J57" s="7">
        <v>458586</v>
      </c>
      <c r="K57" s="7" t="s">
        <v>62</v>
      </c>
      <c r="L57" s="29"/>
      <c r="M57" s="29"/>
    </row>
    <row r="58" spans="1:13" ht="16.2" thickBot="1" x14ac:dyDescent="0.35">
      <c r="A58" s="7">
        <v>25</v>
      </c>
      <c r="B58" s="7" t="s">
        <v>88</v>
      </c>
      <c r="C58" s="7">
        <v>5738600197421</v>
      </c>
      <c r="D58" s="7">
        <v>73</v>
      </c>
      <c r="E58" s="7">
        <v>0</v>
      </c>
      <c r="F58" s="7">
        <v>65</v>
      </c>
      <c r="G58" s="7">
        <v>39284</v>
      </c>
      <c r="H58" s="31">
        <v>42760</v>
      </c>
      <c r="I58" s="7" t="s">
        <v>107</v>
      </c>
      <c r="J58" s="7">
        <v>22283</v>
      </c>
      <c r="K58" s="7" t="s">
        <v>63</v>
      </c>
      <c r="L58" s="29"/>
      <c r="M58" s="29"/>
    </row>
    <row r="59" spans="1:13" ht="16.2" thickBot="1" x14ac:dyDescent="0.35">
      <c r="A59" s="7">
        <v>26</v>
      </c>
      <c r="B59" s="7" t="s">
        <v>89</v>
      </c>
      <c r="C59" s="7">
        <v>0.45655670963880779</v>
      </c>
      <c r="D59" s="7">
        <v>60</v>
      </c>
      <c r="E59" s="7" t="s">
        <v>7</v>
      </c>
      <c r="F59" s="7">
        <v>93</v>
      </c>
      <c r="G59" s="7">
        <v>10428</v>
      </c>
      <c r="H59" s="31">
        <v>42761</v>
      </c>
      <c r="I59" s="7" t="s">
        <v>108</v>
      </c>
      <c r="J59" s="7">
        <v>1234</v>
      </c>
      <c r="K59" s="7" t="s">
        <v>60</v>
      </c>
      <c r="L59" s="29"/>
      <c r="M59" s="29"/>
    </row>
    <row r="60" spans="1:13" ht="16.2" thickBot="1" x14ac:dyDescent="0.35">
      <c r="A60" s="7">
        <v>27</v>
      </c>
      <c r="B60" s="7" t="s">
        <v>87</v>
      </c>
      <c r="C60" s="7">
        <v>0.67441454257243827</v>
      </c>
      <c r="D60" s="7">
        <v>72</v>
      </c>
      <c r="E60" s="7" t="s">
        <v>7</v>
      </c>
      <c r="F60" s="7">
        <v>73</v>
      </c>
      <c r="G60" s="7">
        <v>47711</v>
      </c>
      <c r="H60" s="31">
        <v>42762</v>
      </c>
      <c r="I60" s="7" t="s">
        <v>106</v>
      </c>
      <c r="J60" s="7">
        <v>2345</v>
      </c>
      <c r="K60" s="7" t="s">
        <v>61</v>
      </c>
      <c r="L60" s="29"/>
      <c r="M60" s="29"/>
    </row>
    <row r="61" spans="1:13" ht="16.2" thickBot="1" x14ac:dyDescent="0.35">
      <c r="A61" s="7">
        <v>28</v>
      </c>
      <c r="B61" s="7" t="s">
        <v>87</v>
      </c>
      <c r="C61" s="7">
        <v>978950983977843</v>
      </c>
      <c r="D61" s="13" t="s">
        <v>3</v>
      </c>
      <c r="E61" s="7" t="s">
        <v>7</v>
      </c>
      <c r="F61" s="7">
        <v>82</v>
      </c>
      <c r="G61" s="7">
        <v>19741</v>
      </c>
      <c r="H61" s="34">
        <v>42763</v>
      </c>
      <c r="I61" s="7" t="s">
        <v>107</v>
      </c>
      <c r="J61" s="7">
        <v>458586</v>
      </c>
      <c r="K61" s="7" t="s">
        <v>62</v>
      </c>
      <c r="L61" s="29"/>
      <c r="M61" s="29"/>
    </row>
    <row r="62" spans="1:13" ht="16.2" thickBot="1" x14ac:dyDescent="0.35">
      <c r="A62" s="7">
        <v>29</v>
      </c>
      <c r="B62" s="7" t="s">
        <v>90</v>
      </c>
      <c r="C62" s="7">
        <v>5.0956446276488099E-2</v>
      </c>
      <c r="D62" s="7">
        <v>61</v>
      </c>
      <c r="E62" s="7">
        <v>0</v>
      </c>
      <c r="F62" s="7">
        <v>58</v>
      </c>
      <c r="G62" s="7">
        <v>18755</v>
      </c>
      <c r="H62" s="31">
        <v>42764</v>
      </c>
      <c r="I62" s="7" t="s">
        <v>107</v>
      </c>
      <c r="J62" s="7">
        <v>22283</v>
      </c>
      <c r="K62" s="7" t="s">
        <v>63</v>
      </c>
      <c r="L62" s="29"/>
      <c r="M62" s="29"/>
    </row>
    <row r="63" spans="1:13" ht="16.2" thickBot="1" x14ac:dyDescent="0.35">
      <c r="A63" s="7">
        <v>30</v>
      </c>
      <c r="B63" s="7" t="s">
        <v>90</v>
      </c>
      <c r="C63" s="7">
        <v>0.71706711880423812</v>
      </c>
      <c r="D63" s="7">
        <v>70</v>
      </c>
      <c r="E63" s="7">
        <v>1</v>
      </c>
      <c r="F63" s="7">
        <v>54</v>
      </c>
      <c r="G63" s="7">
        <v>36293</v>
      </c>
      <c r="H63" s="31">
        <v>42765</v>
      </c>
      <c r="I63" s="7" t="s">
        <v>108</v>
      </c>
      <c r="J63" s="7">
        <v>2345</v>
      </c>
      <c r="K63" s="7" t="s">
        <v>61</v>
      </c>
      <c r="L63" s="29"/>
      <c r="M63" s="29"/>
    </row>
    <row r="64" spans="1:13" ht="16.2" thickBot="1" x14ac:dyDescent="0.35">
      <c r="A64" s="7">
        <v>31</v>
      </c>
      <c r="B64" s="7" t="s">
        <v>90</v>
      </c>
      <c r="C64" s="7">
        <v>0.68982153773178745</v>
      </c>
      <c r="D64" s="7">
        <v>41</v>
      </c>
      <c r="E64" s="7">
        <v>0</v>
      </c>
      <c r="F64" s="7">
        <v>67</v>
      </c>
      <c r="G64" s="7">
        <v>42306</v>
      </c>
      <c r="H64" s="31">
        <v>42766</v>
      </c>
      <c r="I64" s="7" t="s">
        <v>106</v>
      </c>
      <c r="J64" s="7">
        <v>458586</v>
      </c>
      <c r="K64" s="7" t="s">
        <v>62</v>
      </c>
      <c r="L64" s="29"/>
      <c r="M64" s="29"/>
    </row>
    <row r="65" spans="1:13" ht="16.2" thickBot="1" x14ac:dyDescent="0.35">
      <c r="A65" s="7">
        <v>32</v>
      </c>
      <c r="B65" s="7" t="s">
        <v>6</v>
      </c>
      <c r="C65" s="7">
        <v>0.70550103178966339</v>
      </c>
      <c r="D65" s="7">
        <v>25</v>
      </c>
      <c r="E65" s="7">
        <v>1</v>
      </c>
      <c r="F65" s="7">
        <v>91</v>
      </c>
      <c r="G65" s="7">
        <v>4369</v>
      </c>
      <c r="H65" s="31">
        <v>42767</v>
      </c>
      <c r="I65" s="7" t="s">
        <v>107</v>
      </c>
      <c r="J65" s="7">
        <v>22283</v>
      </c>
      <c r="K65" s="7" t="s">
        <v>63</v>
      </c>
      <c r="L65" s="29"/>
      <c r="M65" s="29"/>
    </row>
    <row r="66" spans="1:13" ht="16.2" thickBot="1" x14ac:dyDescent="0.35">
      <c r="A66" s="7">
        <v>33</v>
      </c>
      <c r="B66" s="7" t="s">
        <v>88</v>
      </c>
      <c r="C66" s="7">
        <v>1.6063203440263401</v>
      </c>
      <c r="D66" s="13" t="s">
        <v>13</v>
      </c>
      <c r="E66" s="7">
        <v>0</v>
      </c>
      <c r="F66" s="7">
        <v>82</v>
      </c>
      <c r="G66" s="7">
        <v>22513</v>
      </c>
      <c r="H66" s="33">
        <v>42768</v>
      </c>
      <c r="I66" s="7" t="s">
        <v>108</v>
      </c>
      <c r="J66" s="7">
        <v>1234</v>
      </c>
      <c r="K66" s="7" t="s">
        <v>60</v>
      </c>
      <c r="L66" s="29"/>
      <c r="M66" s="29"/>
    </row>
    <row r="67" spans="1:13" ht="16.2" thickBot="1" x14ac:dyDescent="0.35">
      <c r="A67" s="7" t="s">
        <v>54</v>
      </c>
      <c r="B67" s="7"/>
      <c r="C67" s="7"/>
      <c r="D67" s="41"/>
      <c r="E67" s="7"/>
      <c r="F67" s="7"/>
      <c r="G67" s="7"/>
      <c r="H67" s="33"/>
      <c r="I67" s="7"/>
      <c r="J67" s="7"/>
      <c r="K67" s="7"/>
      <c r="L67" s="29"/>
      <c r="M67" s="29"/>
    </row>
    <row r="68" spans="1:13" ht="16.2" thickBot="1" x14ac:dyDescent="0.35">
      <c r="A68" s="7">
        <v>49</v>
      </c>
      <c r="B68" s="7" t="s">
        <v>90</v>
      </c>
      <c r="C68" s="7">
        <v>0.83954658560739037</v>
      </c>
      <c r="D68" s="7">
        <v>68</v>
      </c>
      <c r="E68" s="7">
        <v>1</v>
      </c>
      <c r="F68" s="7">
        <v>54</v>
      </c>
      <c r="G68" s="7">
        <v>14822</v>
      </c>
      <c r="H68" s="31">
        <v>42784</v>
      </c>
      <c r="I68" s="7" t="s">
        <v>116</v>
      </c>
      <c r="J68" s="7">
        <v>1234</v>
      </c>
      <c r="K68" s="7" t="s">
        <v>60</v>
      </c>
      <c r="L68" s="29"/>
      <c r="M68" s="29"/>
    </row>
    <row r="69" spans="1:13" ht="16.2" thickBot="1" x14ac:dyDescent="0.35">
      <c r="A69" s="7">
        <v>50</v>
      </c>
      <c r="B69" s="7" t="s">
        <v>90</v>
      </c>
      <c r="C69" s="7">
        <v>0.85130674234219106</v>
      </c>
      <c r="D69" s="7">
        <v>75</v>
      </c>
      <c r="E69" s="7">
        <v>0</v>
      </c>
      <c r="F69" s="7">
        <v>53</v>
      </c>
      <c r="G69" s="7">
        <v>31879</v>
      </c>
      <c r="H69" s="31">
        <v>42785</v>
      </c>
      <c r="I69" s="7" t="s">
        <v>117</v>
      </c>
      <c r="J69" s="7">
        <v>2345</v>
      </c>
      <c r="K69" s="7" t="s">
        <v>61</v>
      </c>
      <c r="L69" s="29"/>
      <c r="M69" s="29"/>
    </row>
    <row r="70" spans="1:13" ht="18.600000000000001" thickBot="1" x14ac:dyDescent="0.4">
      <c r="A70" s="42" t="s">
        <v>65</v>
      </c>
      <c r="H70" s="30"/>
      <c r="I70" s="30"/>
      <c r="J70" s="30"/>
      <c r="K70" s="30"/>
      <c r="L70" s="30"/>
      <c r="M70" s="30"/>
    </row>
    <row r="71" spans="1:13" ht="16.2" thickBot="1" x14ac:dyDescent="0.35">
      <c r="A71" s="17" t="s">
        <v>0</v>
      </c>
      <c r="B71" s="17" t="s">
        <v>85</v>
      </c>
      <c r="C71" s="17" t="s">
        <v>80</v>
      </c>
      <c r="D71" s="17" t="s">
        <v>11</v>
      </c>
      <c r="E71" s="17" t="s">
        <v>14</v>
      </c>
      <c r="F71" s="17" t="s">
        <v>15</v>
      </c>
      <c r="G71" s="17" t="s">
        <v>81</v>
      </c>
      <c r="H71" s="17" t="s">
        <v>134</v>
      </c>
      <c r="I71" s="17" t="s">
        <v>83</v>
      </c>
      <c r="J71" s="17" t="s">
        <v>92</v>
      </c>
      <c r="K71" s="17" t="s">
        <v>93</v>
      </c>
    </row>
    <row r="72" spans="1:13" ht="16.2" thickBot="1" x14ac:dyDescent="0.35">
      <c r="A72" s="7">
        <v>1</v>
      </c>
      <c r="B72" s="7" t="s">
        <v>87</v>
      </c>
      <c r="C72" s="7">
        <v>0.44111289611918048</v>
      </c>
      <c r="D72" s="7">
        <v>33</v>
      </c>
      <c r="E72" s="7">
        <v>0</v>
      </c>
      <c r="F72" s="7">
        <v>57</v>
      </c>
      <c r="G72" s="7">
        <v>28179</v>
      </c>
      <c r="H72" s="31">
        <v>42736</v>
      </c>
      <c r="I72" s="7" t="s">
        <v>99</v>
      </c>
      <c r="J72" s="7">
        <v>1234</v>
      </c>
      <c r="K72" s="7" t="s">
        <v>60</v>
      </c>
    </row>
    <row r="73" spans="1:13" ht="16.2" thickBot="1" x14ac:dyDescent="0.35">
      <c r="A73" s="7">
        <v>2</v>
      </c>
      <c r="B73" s="7" t="s">
        <v>88</v>
      </c>
      <c r="C73" s="7">
        <v>0.75596014081438434</v>
      </c>
      <c r="D73" s="7">
        <v>85</v>
      </c>
      <c r="E73" s="7">
        <v>0</v>
      </c>
      <c r="F73" s="7">
        <v>74</v>
      </c>
      <c r="G73" s="7">
        <v>19247</v>
      </c>
      <c r="H73" s="31">
        <v>42737</v>
      </c>
      <c r="I73" s="7" t="s">
        <v>100</v>
      </c>
      <c r="J73" s="7">
        <v>2345</v>
      </c>
      <c r="K73" s="7" t="s">
        <v>61</v>
      </c>
    </row>
    <row r="74" spans="1:13" ht="16.2" thickBot="1" x14ac:dyDescent="0.35">
      <c r="A74" s="7" t="s">
        <v>54</v>
      </c>
      <c r="B74" s="7"/>
      <c r="C74" s="7"/>
      <c r="D74" s="7"/>
      <c r="E74" s="7"/>
      <c r="F74" s="7"/>
      <c r="G74" s="7"/>
      <c r="H74" s="31"/>
      <c r="I74" s="7"/>
      <c r="J74" s="7"/>
      <c r="K74" s="7"/>
    </row>
    <row r="75" spans="1:13" ht="16.2" thickBot="1" x14ac:dyDescent="0.35">
      <c r="A75" s="7">
        <v>8</v>
      </c>
      <c r="B75" s="7" t="s">
        <v>89</v>
      </c>
      <c r="C75" s="7">
        <v>8.2898278008885051E-2</v>
      </c>
      <c r="D75" s="7">
        <v>61</v>
      </c>
      <c r="E75" s="7">
        <v>0</v>
      </c>
      <c r="F75" s="7">
        <v>68</v>
      </c>
      <c r="G75" s="7">
        <v>41679</v>
      </c>
      <c r="H75" s="31">
        <v>42743</v>
      </c>
      <c r="I75" s="7" t="s">
        <v>103</v>
      </c>
      <c r="J75" s="7">
        <v>22283</v>
      </c>
      <c r="K75" s="7" t="s">
        <v>63</v>
      </c>
    </row>
    <row r="76" spans="1:13" ht="16.2" thickBot="1" x14ac:dyDescent="0.35">
      <c r="A76" s="7">
        <v>9</v>
      </c>
      <c r="B76" s="7" t="s">
        <v>86</v>
      </c>
      <c r="C76" s="7">
        <v>0.46340608556649743</v>
      </c>
      <c r="D76" s="28" t="s">
        <v>140</v>
      </c>
      <c r="E76" s="7" t="s">
        <v>6</v>
      </c>
      <c r="F76" s="7">
        <v>93</v>
      </c>
      <c r="G76" s="7">
        <v>43268</v>
      </c>
      <c r="H76" s="31">
        <v>42744</v>
      </c>
      <c r="I76" s="7" t="s">
        <v>104</v>
      </c>
      <c r="J76" s="7">
        <v>1234</v>
      </c>
      <c r="K76" s="7" t="s">
        <v>60</v>
      </c>
    </row>
    <row r="77" spans="1:13" ht="16.2" thickBot="1" x14ac:dyDescent="0.35">
      <c r="A77" s="7">
        <v>10</v>
      </c>
      <c r="B77" s="7" t="s">
        <v>87</v>
      </c>
      <c r="C77" s="7">
        <v>0.44099355974784671</v>
      </c>
      <c r="D77" s="7">
        <v>42</v>
      </c>
      <c r="E77" s="7" t="s">
        <v>6</v>
      </c>
      <c r="F77" s="7">
        <v>90</v>
      </c>
      <c r="G77" s="7">
        <v>16914</v>
      </c>
      <c r="H77" s="31">
        <v>42745</v>
      </c>
      <c r="I77" s="7" t="s">
        <v>105</v>
      </c>
      <c r="J77" s="7">
        <v>2345</v>
      </c>
      <c r="K77" s="7" t="s">
        <v>61</v>
      </c>
    </row>
    <row r="78" spans="1:13" ht="16.2" thickBot="1" x14ac:dyDescent="0.35">
      <c r="A78" s="7">
        <v>11</v>
      </c>
      <c r="B78" s="7" t="s">
        <v>88</v>
      </c>
      <c r="C78" s="7">
        <v>0.91687882779337981</v>
      </c>
      <c r="D78" s="7">
        <v>90</v>
      </c>
      <c r="E78" s="7" t="s">
        <v>6</v>
      </c>
      <c r="F78" s="7">
        <v>92</v>
      </c>
      <c r="G78" s="7">
        <v>38325</v>
      </c>
      <c r="H78" s="31">
        <v>42746</v>
      </c>
      <c r="I78" s="7" t="s">
        <v>103</v>
      </c>
      <c r="J78" s="7">
        <v>458586</v>
      </c>
      <c r="K78" s="7" t="s">
        <v>62</v>
      </c>
    </row>
    <row r="79" spans="1:13" ht="16.2" thickBot="1" x14ac:dyDescent="0.35">
      <c r="A79" s="7">
        <v>12</v>
      </c>
      <c r="B79" s="7" t="s">
        <v>88</v>
      </c>
      <c r="C79" s="7">
        <v>0.69678607528101333</v>
      </c>
      <c r="D79" s="28" t="s">
        <v>140</v>
      </c>
      <c r="E79" s="7">
        <v>1</v>
      </c>
      <c r="F79" s="7">
        <v>73</v>
      </c>
      <c r="G79" s="7">
        <v>42453</v>
      </c>
      <c r="H79" s="31">
        <v>42747</v>
      </c>
      <c r="I79" s="7" t="s">
        <v>104</v>
      </c>
      <c r="J79" s="7">
        <v>22283</v>
      </c>
      <c r="K79" s="7" t="s">
        <v>63</v>
      </c>
    </row>
    <row r="80" spans="1:13" ht="16.2" thickBot="1" x14ac:dyDescent="0.35">
      <c r="A80" s="7">
        <v>13</v>
      </c>
      <c r="B80" s="7" t="s">
        <v>89</v>
      </c>
      <c r="C80" s="7">
        <v>1.5225849074060438E-2</v>
      </c>
      <c r="D80" s="7">
        <v>68</v>
      </c>
      <c r="E80" s="7">
        <v>0</v>
      </c>
      <c r="F80" s="7">
        <v>64</v>
      </c>
      <c r="G80" s="7">
        <v>1032</v>
      </c>
      <c r="H80" s="31">
        <v>42748</v>
      </c>
      <c r="I80" s="7" t="s">
        <v>105</v>
      </c>
      <c r="J80" s="7">
        <v>1234</v>
      </c>
      <c r="K80" s="7" t="s">
        <v>60</v>
      </c>
    </row>
    <row r="81" spans="1:11" ht="16.2" thickBot="1" x14ac:dyDescent="0.35">
      <c r="A81" s="7" t="s">
        <v>54</v>
      </c>
      <c r="B81" s="7"/>
      <c r="C81" s="7"/>
      <c r="D81" s="7"/>
      <c r="E81" s="7"/>
      <c r="F81" s="7"/>
      <c r="G81" s="7"/>
      <c r="H81" s="31"/>
      <c r="I81" s="7"/>
      <c r="J81" s="7"/>
      <c r="K81" s="7"/>
    </row>
    <row r="82" spans="1:11" ht="16.2" thickBot="1" x14ac:dyDescent="0.35">
      <c r="A82" s="7">
        <v>20</v>
      </c>
      <c r="B82" s="7" t="s">
        <v>89</v>
      </c>
      <c r="C82" s="7">
        <v>3.962481990437583E-2</v>
      </c>
      <c r="D82" s="7">
        <v>66</v>
      </c>
      <c r="E82" s="7">
        <v>1</v>
      </c>
      <c r="F82" s="7">
        <v>82</v>
      </c>
      <c r="G82" s="7">
        <v>46968</v>
      </c>
      <c r="H82" s="31">
        <v>42755</v>
      </c>
      <c r="I82" s="7" t="s">
        <v>148</v>
      </c>
      <c r="J82" s="7">
        <v>458586</v>
      </c>
      <c r="K82" s="7" t="s">
        <v>62</v>
      </c>
    </row>
    <row r="83" spans="1:11" ht="16.2" thickBot="1" x14ac:dyDescent="0.35">
      <c r="A83" s="7">
        <v>21</v>
      </c>
      <c r="B83" s="7" t="s">
        <v>89</v>
      </c>
      <c r="C83" s="7"/>
      <c r="D83" s="28" t="s">
        <v>140</v>
      </c>
      <c r="E83" s="28" t="s">
        <v>140</v>
      </c>
      <c r="F83" s="28" t="s">
        <v>140</v>
      </c>
      <c r="G83" s="7"/>
      <c r="H83" s="31">
        <v>42756</v>
      </c>
      <c r="I83" s="28" t="s">
        <v>140</v>
      </c>
      <c r="J83" s="7">
        <v>22283</v>
      </c>
      <c r="K83" s="7" t="s">
        <v>63</v>
      </c>
    </row>
    <row r="84" spans="1:11" ht="16.2" thickBot="1" x14ac:dyDescent="0.35">
      <c r="A84" s="7">
        <v>22</v>
      </c>
      <c r="B84" s="7" t="s">
        <v>86</v>
      </c>
      <c r="C84" s="7">
        <v>0.51681542349680565</v>
      </c>
      <c r="D84" s="7">
        <v>42</v>
      </c>
      <c r="E84" s="7">
        <v>1</v>
      </c>
      <c r="F84" s="7">
        <v>88</v>
      </c>
      <c r="G84" s="7">
        <v>15239</v>
      </c>
      <c r="H84" s="31">
        <v>42757</v>
      </c>
      <c r="I84" s="7" t="s">
        <v>107</v>
      </c>
      <c r="J84" s="7">
        <v>1234</v>
      </c>
      <c r="K84" s="7" t="s">
        <v>60</v>
      </c>
    </row>
    <row r="85" spans="1:11" ht="16.2" thickBot="1" x14ac:dyDescent="0.35">
      <c r="A85" s="7">
        <v>23</v>
      </c>
      <c r="B85" s="7" t="s">
        <v>87</v>
      </c>
      <c r="C85" s="7">
        <v>0.95038483064298218</v>
      </c>
      <c r="D85" s="7">
        <v>78</v>
      </c>
      <c r="E85" s="7">
        <v>0</v>
      </c>
      <c r="F85" s="7">
        <v>61</v>
      </c>
      <c r="G85" s="7">
        <v>7106</v>
      </c>
      <c r="H85" s="31">
        <v>42758</v>
      </c>
      <c r="I85" s="7" t="s">
        <v>108</v>
      </c>
      <c r="J85" s="7">
        <v>2345</v>
      </c>
      <c r="K85" s="7" t="s">
        <v>61</v>
      </c>
    </row>
    <row r="86" spans="1:11" ht="16.2" thickBot="1" x14ac:dyDescent="0.35">
      <c r="A86" s="7">
        <v>24</v>
      </c>
      <c r="B86" s="7" t="s">
        <v>88</v>
      </c>
      <c r="C86" s="7">
        <v>0.9769828303176098</v>
      </c>
      <c r="D86" s="7">
        <v>40</v>
      </c>
      <c r="E86" s="7">
        <v>0</v>
      </c>
      <c r="F86" s="7">
        <v>96</v>
      </c>
      <c r="G86" s="7">
        <v>13520</v>
      </c>
      <c r="H86" s="31">
        <v>42759</v>
      </c>
      <c r="I86" s="7" t="s">
        <v>106</v>
      </c>
      <c r="J86" s="7">
        <v>458586</v>
      </c>
      <c r="K86" s="7" t="s">
        <v>62</v>
      </c>
    </row>
    <row r="87" spans="1:11" ht="16.2" thickBot="1" x14ac:dyDescent="0.35">
      <c r="A87" s="7">
        <v>25</v>
      </c>
      <c r="B87" s="7" t="s">
        <v>88</v>
      </c>
      <c r="C87" s="7">
        <v>5738600197421</v>
      </c>
      <c r="D87" s="7">
        <v>73</v>
      </c>
      <c r="E87" s="7">
        <v>0</v>
      </c>
      <c r="F87" s="7">
        <v>65</v>
      </c>
      <c r="G87" s="7">
        <v>39284</v>
      </c>
      <c r="H87" s="31">
        <v>42760</v>
      </c>
      <c r="I87" s="7" t="s">
        <v>107</v>
      </c>
      <c r="J87" s="7">
        <v>22283</v>
      </c>
      <c r="K87" s="7" t="s">
        <v>63</v>
      </c>
    </row>
    <row r="88" spans="1:11" ht="16.2" thickBot="1" x14ac:dyDescent="0.35">
      <c r="A88" s="7">
        <v>26</v>
      </c>
      <c r="B88" s="7" t="s">
        <v>89</v>
      </c>
      <c r="C88" s="7">
        <v>0.45655670963880779</v>
      </c>
      <c r="D88" s="7">
        <v>60</v>
      </c>
      <c r="E88" s="7" t="s">
        <v>7</v>
      </c>
      <c r="F88" s="7">
        <v>93</v>
      </c>
      <c r="G88" s="7">
        <v>10428</v>
      </c>
      <c r="H88" s="31">
        <v>42761</v>
      </c>
      <c r="I88" s="7" t="s">
        <v>108</v>
      </c>
      <c r="J88" s="7">
        <v>1234</v>
      </c>
      <c r="K88" s="7" t="s">
        <v>60</v>
      </c>
    </row>
    <row r="89" spans="1:11" ht="16.2" thickBot="1" x14ac:dyDescent="0.35">
      <c r="A89" s="7">
        <v>27</v>
      </c>
      <c r="B89" s="7" t="s">
        <v>87</v>
      </c>
      <c r="C89" s="7">
        <v>0.67441454257243827</v>
      </c>
      <c r="D89" s="7">
        <v>72</v>
      </c>
      <c r="E89" s="7" t="s">
        <v>7</v>
      </c>
      <c r="F89" s="7">
        <v>73</v>
      </c>
      <c r="G89" s="7">
        <v>47711</v>
      </c>
      <c r="H89" s="31">
        <v>42762</v>
      </c>
      <c r="I89" s="7" t="s">
        <v>106</v>
      </c>
      <c r="J89" s="7">
        <v>2345</v>
      </c>
      <c r="K89" s="7" t="s">
        <v>61</v>
      </c>
    </row>
    <row r="90" spans="1:11" ht="16.2" thickBot="1" x14ac:dyDescent="0.35">
      <c r="A90" s="7">
        <v>28</v>
      </c>
      <c r="B90" s="7" t="s">
        <v>87</v>
      </c>
      <c r="C90" s="7">
        <v>978950983977843</v>
      </c>
      <c r="D90" s="28" t="s">
        <v>140</v>
      </c>
      <c r="E90" s="7" t="s">
        <v>7</v>
      </c>
      <c r="F90" s="7">
        <v>82</v>
      </c>
      <c r="G90" s="7">
        <v>19741</v>
      </c>
      <c r="H90" s="34">
        <v>42763</v>
      </c>
      <c r="I90" s="7" t="s">
        <v>107</v>
      </c>
      <c r="J90" s="7">
        <v>458586</v>
      </c>
      <c r="K90" s="7" t="s">
        <v>62</v>
      </c>
    </row>
    <row r="91" spans="1:11" ht="16.2" thickBot="1" x14ac:dyDescent="0.35">
      <c r="A91" s="7">
        <v>29</v>
      </c>
      <c r="B91" s="7" t="s">
        <v>90</v>
      </c>
      <c r="C91" s="7">
        <v>5.0956446276488099E-2</v>
      </c>
      <c r="D91" s="7">
        <v>61</v>
      </c>
      <c r="E91" s="7">
        <v>0</v>
      </c>
      <c r="F91" s="7">
        <v>58</v>
      </c>
      <c r="G91" s="7">
        <v>18755</v>
      </c>
      <c r="H91" s="31">
        <v>42764</v>
      </c>
      <c r="I91" s="7" t="s">
        <v>107</v>
      </c>
      <c r="J91" s="7">
        <v>22283</v>
      </c>
      <c r="K91" s="7" t="s">
        <v>63</v>
      </c>
    </row>
    <row r="92" spans="1:11" ht="16.2" thickBot="1" x14ac:dyDescent="0.35">
      <c r="A92" s="7">
        <v>30</v>
      </c>
      <c r="B92" s="7" t="s">
        <v>90</v>
      </c>
      <c r="C92" s="7">
        <v>0.71706711880423812</v>
      </c>
      <c r="D92" s="7">
        <v>70</v>
      </c>
      <c r="E92" s="7">
        <v>1</v>
      </c>
      <c r="F92" s="7">
        <v>54</v>
      </c>
      <c r="G92" s="7">
        <v>36293</v>
      </c>
      <c r="H92" s="31">
        <v>42765</v>
      </c>
      <c r="I92" s="7" t="s">
        <v>108</v>
      </c>
      <c r="J92" s="7">
        <v>2345</v>
      </c>
      <c r="K92" s="7" t="s">
        <v>61</v>
      </c>
    </row>
    <row r="93" spans="1:11" ht="16.2" thickBot="1" x14ac:dyDescent="0.35">
      <c r="A93" s="7">
        <v>31</v>
      </c>
      <c r="B93" s="7" t="s">
        <v>90</v>
      </c>
      <c r="C93" s="7">
        <v>0.68982153773178745</v>
      </c>
      <c r="D93" s="7">
        <v>41</v>
      </c>
      <c r="E93" s="7">
        <v>0</v>
      </c>
      <c r="F93" s="7">
        <v>67</v>
      </c>
      <c r="G93" s="7">
        <v>42306</v>
      </c>
      <c r="H93" s="31">
        <v>42766</v>
      </c>
      <c r="I93" s="7" t="s">
        <v>106</v>
      </c>
      <c r="J93" s="7">
        <v>458586</v>
      </c>
      <c r="K93" s="7" t="s">
        <v>62</v>
      </c>
    </row>
    <row r="94" spans="1:11" ht="16.2" thickBot="1" x14ac:dyDescent="0.35">
      <c r="A94" s="7">
        <v>32</v>
      </c>
      <c r="B94" s="7" t="s">
        <v>6</v>
      </c>
      <c r="C94" s="7">
        <v>0.70550103178966339</v>
      </c>
      <c r="D94" s="7">
        <v>25</v>
      </c>
      <c r="E94" s="7">
        <v>1</v>
      </c>
      <c r="F94" s="7">
        <v>91</v>
      </c>
      <c r="G94" s="7">
        <v>4369</v>
      </c>
      <c r="H94" s="31">
        <v>42767</v>
      </c>
      <c r="I94" s="7" t="s">
        <v>107</v>
      </c>
      <c r="J94" s="7">
        <v>22283</v>
      </c>
      <c r="K94" s="7" t="s">
        <v>63</v>
      </c>
    </row>
    <row r="95" spans="1:11" ht="16.2" thickBot="1" x14ac:dyDescent="0.35">
      <c r="A95" s="7">
        <v>33</v>
      </c>
      <c r="B95" s="7" t="s">
        <v>88</v>
      </c>
      <c r="C95" s="7">
        <v>1.6063203440263401</v>
      </c>
      <c r="D95" s="28" t="s">
        <v>140</v>
      </c>
      <c r="E95" s="7">
        <v>0</v>
      </c>
      <c r="F95" s="7">
        <v>82</v>
      </c>
      <c r="G95" s="7">
        <v>22513</v>
      </c>
      <c r="H95" s="33">
        <v>42768</v>
      </c>
      <c r="I95" s="7" t="s">
        <v>108</v>
      </c>
      <c r="J95" s="7">
        <v>1234</v>
      </c>
      <c r="K95" s="7" t="s">
        <v>60</v>
      </c>
    </row>
    <row r="96" spans="1:11" ht="16.2" thickBot="1" x14ac:dyDescent="0.35">
      <c r="A96" s="7" t="s">
        <v>54</v>
      </c>
      <c r="B96" s="7"/>
      <c r="C96" s="7"/>
      <c r="D96" s="41"/>
      <c r="E96" s="7"/>
      <c r="F96" s="7"/>
      <c r="G96" s="7"/>
      <c r="H96" s="33"/>
      <c r="I96" s="7"/>
      <c r="J96" s="7"/>
      <c r="K96" s="7"/>
    </row>
    <row r="97" spans="1:11" ht="16.2" thickBot="1" x14ac:dyDescent="0.35">
      <c r="A97" s="7">
        <v>49</v>
      </c>
      <c r="B97" s="7" t="s">
        <v>90</v>
      </c>
      <c r="C97" s="7">
        <v>0.83954658560739037</v>
      </c>
      <c r="D97" s="7">
        <v>68</v>
      </c>
      <c r="E97" s="7">
        <v>1</v>
      </c>
      <c r="F97" s="7">
        <v>54</v>
      </c>
      <c r="G97" s="7">
        <v>14822</v>
      </c>
      <c r="H97" s="31">
        <v>42784</v>
      </c>
      <c r="I97" s="7" t="s">
        <v>116</v>
      </c>
      <c r="J97" s="7">
        <v>1234</v>
      </c>
      <c r="K97" s="7" t="s">
        <v>60</v>
      </c>
    </row>
    <row r="98" spans="1:11" ht="16.2" thickBot="1" x14ac:dyDescent="0.35">
      <c r="A98" s="7">
        <v>50</v>
      </c>
      <c r="B98" s="7" t="s">
        <v>90</v>
      </c>
      <c r="C98" s="7">
        <v>0.85130674234219106</v>
      </c>
      <c r="D98" s="7">
        <v>75</v>
      </c>
      <c r="E98" s="7">
        <v>0</v>
      </c>
      <c r="F98" s="7">
        <v>53</v>
      </c>
      <c r="G98" s="7">
        <v>31879</v>
      </c>
      <c r="H98" s="31">
        <v>42785</v>
      </c>
      <c r="I98" s="7" t="s">
        <v>117</v>
      </c>
      <c r="J98" s="7">
        <v>2345</v>
      </c>
      <c r="K98" s="7" t="s">
        <v>61</v>
      </c>
    </row>
    <row r="111" spans="1:11" ht="18" x14ac:dyDescent="0.35">
      <c r="A111" s="18" t="s">
        <v>49</v>
      </c>
    </row>
    <row r="112" spans="1:11" ht="14.4" x14ac:dyDescent="0.3">
      <c r="A112" s="19" t="s">
        <v>142</v>
      </c>
    </row>
    <row r="113" spans="1:12" ht="14.4" thickBot="1" x14ac:dyDescent="0.35"/>
    <row r="114" spans="1:12" ht="16.2" thickBot="1" x14ac:dyDescent="0.35">
      <c r="B114" s="17" t="s">
        <v>0</v>
      </c>
      <c r="C114" s="17" t="s">
        <v>85</v>
      </c>
      <c r="D114" s="17" t="s">
        <v>80</v>
      </c>
      <c r="E114" s="17" t="s">
        <v>11</v>
      </c>
      <c r="F114" s="17" t="s">
        <v>14</v>
      </c>
      <c r="G114" s="17" t="s">
        <v>15</v>
      </c>
      <c r="H114" s="17" t="s">
        <v>81</v>
      </c>
      <c r="I114" s="17" t="s">
        <v>134</v>
      </c>
      <c r="J114" s="17" t="s">
        <v>83</v>
      </c>
      <c r="K114" s="17" t="s">
        <v>92</v>
      </c>
      <c r="L114" s="17" t="s">
        <v>93</v>
      </c>
    </row>
    <row r="115" spans="1:12" ht="28.2" thickBot="1" x14ac:dyDescent="0.35">
      <c r="A115" s="45" t="s">
        <v>144</v>
      </c>
      <c r="B115" s="7">
        <v>0</v>
      </c>
      <c r="C115" s="7">
        <v>0</v>
      </c>
      <c r="D115" s="7">
        <v>0</v>
      </c>
      <c r="E115" s="7">
        <v>5</v>
      </c>
      <c r="F115" s="7">
        <v>1</v>
      </c>
      <c r="G115" s="7">
        <v>1</v>
      </c>
      <c r="H115" s="7">
        <v>0</v>
      </c>
      <c r="I115" s="7">
        <v>0</v>
      </c>
      <c r="J115" s="7">
        <v>1</v>
      </c>
      <c r="K115" s="7">
        <v>0</v>
      </c>
      <c r="L115" s="7">
        <v>0</v>
      </c>
    </row>
    <row r="116" spans="1:12" ht="16.2" thickBot="1" x14ac:dyDescent="0.35">
      <c r="A116" s="1" t="s">
        <v>143</v>
      </c>
      <c r="B116" s="43">
        <f>B115/50</f>
        <v>0</v>
      </c>
      <c r="C116" s="43">
        <f t="shared" ref="C116:L116" si="0">C115/50</f>
        <v>0</v>
      </c>
      <c r="D116" s="43">
        <f t="shared" si="0"/>
        <v>0</v>
      </c>
      <c r="E116" s="44">
        <f t="shared" si="0"/>
        <v>0.1</v>
      </c>
      <c r="F116" s="43">
        <f t="shared" si="0"/>
        <v>0.02</v>
      </c>
      <c r="G116" s="43">
        <f t="shared" si="0"/>
        <v>0.02</v>
      </c>
      <c r="H116" s="43">
        <f t="shared" si="0"/>
        <v>0</v>
      </c>
      <c r="I116" s="43">
        <f t="shared" si="0"/>
        <v>0</v>
      </c>
      <c r="J116" s="43">
        <f t="shared" si="0"/>
        <v>0.02</v>
      </c>
      <c r="K116" s="43">
        <f t="shared" si="0"/>
        <v>0</v>
      </c>
      <c r="L116" s="43">
        <f t="shared" si="0"/>
        <v>0</v>
      </c>
    </row>
    <row r="117" spans="1:12" ht="14.4" thickBot="1" x14ac:dyDescent="0.35"/>
    <row r="118" spans="1:12" ht="16.2" thickBot="1" x14ac:dyDescent="0.35">
      <c r="B118" s="17">
        <v>9</v>
      </c>
      <c r="C118" s="17">
        <v>12</v>
      </c>
      <c r="D118" s="17">
        <v>21</v>
      </c>
      <c r="E118" s="17">
        <v>28</v>
      </c>
      <c r="F118" s="17">
        <v>33</v>
      </c>
    </row>
    <row r="119" spans="1:12" ht="28.2" thickBot="1" x14ac:dyDescent="0.35">
      <c r="A119" s="45" t="s">
        <v>145</v>
      </c>
      <c r="B119" s="7">
        <v>1</v>
      </c>
      <c r="C119" s="7">
        <v>1</v>
      </c>
      <c r="D119" s="7">
        <v>4</v>
      </c>
      <c r="E119" s="7">
        <v>1</v>
      </c>
      <c r="F119" s="7">
        <v>1</v>
      </c>
    </row>
    <row r="120" spans="1:12" ht="16.2" thickBot="1" x14ac:dyDescent="0.35">
      <c r="A120" s="1" t="s">
        <v>143</v>
      </c>
      <c r="B120" s="43">
        <f>B119/11</f>
        <v>9.0909090909090912E-2</v>
      </c>
      <c r="C120" s="43">
        <f t="shared" ref="C120:F120" si="1">C119/11</f>
        <v>9.0909090909090912E-2</v>
      </c>
      <c r="D120" s="46">
        <f t="shared" si="1"/>
        <v>0.36363636363636365</v>
      </c>
      <c r="E120" s="43">
        <f t="shared" si="1"/>
        <v>9.0909090909090912E-2</v>
      </c>
      <c r="F120" s="43">
        <f t="shared" si="1"/>
        <v>9.0909090909090912E-2</v>
      </c>
    </row>
    <row r="122" spans="1:12" ht="14.4" thickBot="1" x14ac:dyDescent="0.35"/>
    <row r="123" spans="1:12" ht="16.2" thickBot="1" x14ac:dyDescent="0.35">
      <c r="A123" s="17" t="s">
        <v>0</v>
      </c>
      <c r="B123" s="17" t="s">
        <v>85</v>
      </c>
      <c r="C123" s="17" t="s">
        <v>80</v>
      </c>
      <c r="D123" s="17" t="s">
        <v>11</v>
      </c>
      <c r="E123" s="17" t="s">
        <v>14</v>
      </c>
      <c r="F123" s="17" t="s">
        <v>15</v>
      </c>
      <c r="G123" s="17" t="s">
        <v>81</v>
      </c>
      <c r="H123" s="17" t="s">
        <v>134</v>
      </c>
      <c r="I123" s="17" t="s">
        <v>83</v>
      </c>
      <c r="J123" s="17" t="s">
        <v>92</v>
      </c>
      <c r="K123" s="17" t="s">
        <v>93</v>
      </c>
    </row>
    <row r="124" spans="1:12" ht="16.2" thickBot="1" x14ac:dyDescent="0.35">
      <c r="A124" s="7">
        <v>1</v>
      </c>
      <c r="B124" s="7" t="s">
        <v>87</v>
      </c>
      <c r="C124" s="7">
        <v>0.44111289611918048</v>
      </c>
      <c r="D124" s="7">
        <v>33</v>
      </c>
      <c r="E124" s="7">
        <v>0</v>
      </c>
      <c r="F124" s="7">
        <v>57</v>
      </c>
      <c r="G124" s="7">
        <v>28179</v>
      </c>
      <c r="H124" s="31">
        <v>42736</v>
      </c>
      <c r="I124" s="7" t="s">
        <v>99</v>
      </c>
      <c r="J124" s="7">
        <v>1234</v>
      </c>
      <c r="K124" s="7" t="s">
        <v>60</v>
      </c>
    </row>
    <row r="125" spans="1:12" ht="16.2" thickBot="1" x14ac:dyDescent="0.35">
      <c r="A125" s="7">
        <v>2</v>
      </c>
      <c r="B125" s="7" t="s">
        <v>88</v>
      </c>
      <c r="C125" s="7">
        <v>0.75596014081438434</v>
      </c>
      <c r="D125" s="7">
        <v>85</v>
      </c>
      <c r="E125" s="7">
        <v>0</v>
      </c>
      <c r="F125" s="7">
        <v>74</v>
      </c>
      <c r="G125" s="7">
        <v>19247</v>
      </c>
      <c r="H125" s="31">
        <v>42737</v>
      </c>
      <c r="I125" s="7" t="s">
        <v>100</v>
      </c>
      <c r="J125" s="7">
        <v>2345</v>
      </c>
      <c r="K125" s="7" t="s">
        <v>61</v>
      </c>
    </row>
    <row r="126" spans="1:12" ht="16.2" thickBot="1" x14ac:dyDescent="0.35">
      <c r="A126" s="7" t="s">
        <v>54</v>
      </c>
      <c r="B126" s="7"/>
      <c r="C126" s="7"/>
      <c r="D126" s="7"/>
      <c r="E126" s="7"/>
      <c r="F126" s="7"/>
      <c r="G126" s="7"/>
      <c r="H126" s="31"/>
      <c r="I126" s="7"/>
      <c r="J126" s="7"/>
      <c r="K126" s="7"/>
    </row>
    <row r="127" spans="1:12" ht="16.2" thickBot="1" x14ac:dyDescent="0.35">
      <c r="A127" s="7">
        <v>20</v>
      </c>
      <c r="B127" s="7" t="s">
        <v>89</v>
      </c>
      <c r="C127" s="7">
        <v>3.962481990437583E-2</v>
      </c>
      <c r="D127" s="7">
        <v>66</v>
      </c>
      <c r="E127" s="7">
        <v>1</v>
      </c>
      <c r="F127" s="7">
        <v>82</v>
      </c>
      <c r="G127" s="7">
        <v>46968</v>
      </c>
      <c r="H127" s="31">
        <v>42755</v>
      </c>
      <c r="I127" s="7" t="s">
        <v>148</v>
      </c>
      <c r="J127" s="7">
        <v>458586</v>
      </c>
      <c r="K127" s="7" t="s">
        <v>62</v>
      </c>
    </row>
    <row r="128" spans="1:12" ht="16.2" thickBot="1" x14ac:dyDescent="0.35">
      <c r="A128" s="13">
        <v>21</v>
      </c>
      <c r="B128" s="13" t="s">
        <v>89</v>
      </c>
      <c r="C128" s="13"/>
      <c r="D128" s="13" t="s">
        <v>140</v>
      </c>
      <c r="E128" s="13" t="s">
        <v>140</v>
      </c>
      <c r="F128" s="13" t="s">
        <v>140</v>
      </c>
      <c r="G128" s="13"/>
      <c r="H128" s="47">
        <v>42756</v>
      </c>
      <c r="I128" s="13" t="s">
        <v>140</v>
      </c>
      <c r="J128" s="13">
        <v>22283</v>
      </c>
      <c r="K128" s="13" t="s">
        <v>63</v>
      </c>
    </row>
    <row r="129" spans="1:11" ht="16.2" thickBot="1" x14ac:dyDescent="0.35">
      <c r="A129" s="7">
        <v>22</v>
      </c>
      <c r="B129" s="7" t="s">
        <v>86</v>
      </c>
      <c r="C129" s="7">
        <v>0.51681542349680565</v>
      </c>
      <c r="D129" s="7">
        <v>42</v>
      </c>
      <c r="E129" s="7">
        <v>1</v>
      </c>
      <c r="F129" s="7">
        <v>88</v>
      </c>
      <c r="G129" s="7">
        <v>15239</v>
      </c>
      <c r="H129" s="31">
        <v>42757</v>
      </c>
      <c r="I129" s="7" t="s">
        <v>107</v>
      </c>
      <c r="J129" s="7">
        <v>1234</v>
      </c>
      <c r="K129" s="7" t="s">
        <v>60</v>
      </c>
    </row>
    <row r="132" spans="1:11" ht="14.4" x14ac:dyDescent="0.3">
      <c r="A132" s="37" t="s">
        <v>146</v>
      </c>
    </row>
    <row r="138" spans="1:11" ht="18" x14ac:dyDescent="0.35">
      <c r="A138" s="18" t="s">
        <v>53</v>
      </c>
    </row>
    <row r="139" spans="1:11" ht="14.4" x14ac:dyDescent="0.3">
      <c r="A139" s="19" t="s">
        <v>149</v>
      </c>
    </row>
    <row r="140" spans="1:11" ht="14.4" thickBot="1" x14ac:dyDescent="0.35"/>
    <row r="141" spans="1:11" ht="16.2" thickBot="1" x14ac:dyDescent="0.35">
      <c r="A141" s="17" t="s">
        <v>0</v>
      </c>
      <c r="B141" s="17" t="s">
        <v>85</v>
      </c>
      <c r="C141" s="17" t="s">
        <v>80</v>
      </c>
      <c r="D141" s="17" t="s">
        <v>11</v>
      </c>
      <c r="E141" s="17" t="s">
        <v>14</v>
      </c>
      <c r="F141" s="17" t="s">
        <v>15</v>
      </c>
      <c r="G141" s="17" t="s">
        <v>81</v>
      </c>
      <c r="H141" s="17" t="s">
        <v>134</v>
      </c>
      <c r="I141" s="17" t="s">
        <v>83</v>
      </c>
      <c r="J141" s="17" t="s">
        <v>92</v>
      </c>
      <c r="K141" s="17" t="s">
        <v>93</v>
      </c>
    </row>
    <row r="142" spans="1:11" ht="16.2" thickBot="1" x14ac:dyDescent="0.35">
      <c r="A142" s="7">
        <v>1</v>
      </c>
      <c r="B142" s="7" t="s">
        <v>87</v>
      </c>
      <c r="C142" s="7">
        <v>0.44111289611918048</v>
      </c>
      <c r="D142" s="7">
        <v>33</v>
      </c>
      <c r="E142" s="7">
        <v>0</v>
      </c>
      <c r="F142" s="7">
        <v>57</v>
      </c>
      <c r="G142" s="7">
        <v>28179</v>
      </c>
      <c r="H142" s="31">
        <v>42736</v>
      </c>
      <c r="I142" s="7" t="s">
        <v>99</v>
      </c>
      <c r="J142" s="7">
        <v>1234</v>
      </c>
      <c r="K142" s="7" t="s">
        <v>60</v>
      </c>
    </row>
    <row r="143" spans="1:11" ht="16.2" thickBot="1" x14ac:dyDescent="0.35">
      <c r="A143" s="7">
        <v>2</v>
      </c>
      <c r="B143" s="7" t="s">
        <v>88</v>
      </c>
      <c r="C143" s="7">
        <v>0.75596014081438434</v>
      </c>
      <c r="D143" s="7">
        <v>85</v>
      </c>
      <c r="E143" s="7">
        <v>0</v>
      </c>
      <c r="F143" s="7">
        <v>74</v>
      </c>
      <c r="G143" s="7">
        <v>19247</v>
      </c>
      <c r="H143" s="31">
        <v>42737</v>
      </c>
      <c r="I143" s="7" t="s">
        <v>100</v>
      </c>
      <c r="J143" s="7">
        <v>2345</v>
      </c>
      <c r="K143" s="7" t="s">
        <v>61</v>
      </c>
    </row>
    <row r="144" spans="1:11" ht="16.2" thickBot="1" x14ac:dyDescent="0.35">
      <c r="A144" s="7" t="s">
        <v>54</v>
      </c>
      <c r="B144" s="7"/>
      <c r="C144" s="7"/>
      <c r="D144" s="7"/>
      <c r="E144" s="7"/>
      <c r="F144" s="7"/>
      <c r="G144" s="7"/>
      <c r="H144" s="31"/>
      <c r="I144" s="7"/>
      <c r="J144" s="7"/>
      <c r="K144" s="7"/>
    </row>
    <row r="145" spans="1:11" ht="16.2" thickBot="1" x14ac:dyDescent="0.35">
      <c r="A145" s="7">
        <v>20</v>
      </c>
      <c r="B145" s="7" t="s">
        <v>89</v>
      </c>
      <c r="C145" s="7">
        <v>3.962481990437583E-2</v>
      </c>
      <c r="D145" s="7">
        <v>66</v>
      </c>
      <c r="E145" s="7">
        <v>1</v>
      </c>
      <c r="F145" s="7">
        <v>82</v>
      </c>
      <c r="G145" s="7">
        <v>46968</v>
      </c>
      <c r="H145" s="31">
        <v>42755</v>
      </c>
      <c r="I145" s="13" t="s">
        <v>148</v>
      </c>
      <c r="J145" s="7">
        <v>458586</v>
      </c>
      <c r="K145" s="7" t="s">
        <v>62</v>
      </c>
    </row>
    <row r="146" spans="1:11" ht="18.600000000000001" thickBot="1" x14ac:dyDescent="0.4">
      <c r="A146" s="42" t="s">
        <v>65</v>
      </c>
    </row>
    <row r="147" spans="1:11" ht="16.2" thickBot="1" x14ac:dyDescent="0.35">
      <c r="A147" s="17" t="s">
        <v>0</v>
      </c>
      <c r="B147" s="17" t="s">
        <v>85</v>
      </c>
      <c r="C147" s="17" t="s">
        <v>80</v>
      </c>
      <c r="D147" s="17" t="s">
        <v>11</v>
      </c>
      <c r="E147" s="17" t="s">
        <v>14</v>
      </c>
      <c r="F147" s="17" t="s">
        <v>15</v>
      </c>
      <c r="G147" s="17" t="s">
        <v>81</v>
      </c>
      <c r="H147" s="17" t="s">
        <v>134</v>
      </c>
      <c r="I147" s="17" t="s">
        <v>83</v>
      </c>
      <c r="J147" s="17" t="s">
        <v>92</v>
      </c>
      <c r="K147" s="17" t="s">
        <v>93</v>
      </c>
    </row>
    <row r="148" spans="1:11" ht="16.2" thickBot="1" x14ac:dyDescent="0.35">
      <c r="A148" s="7">
        <v>1</v>
      </c>
      <c r="B148" s="7" t="s">
        <v>87</v>
      </c>
      <c r="C148" s="7">
        <v>0.44111289611918048</v>
      </c>
      <c r="D148" s="7">
        <v>33</v>
      </c>
      <c r="E148" s="7">
        <v>0</v>
      </c>
      <c r="F148" s="7">
        <v>57</v>
      </c>
      <c r="G148" s="7">
        <v>28179</v>
      </c>
      <c r="H148" s="31">
        <v>42736</v>
      </c>
      <c r="I148" s="7" t="s">
        <v>99</v>
      </c>
      <c r="J148" s="7">
        <v>1234</v>
      </c>
      <c r="K148" s="7" t="s">
        <v>60</v>
      </c>
    </row>
    <row r="149" spans="1:11" ht="16.2" thickBot="1" x14ac:dyDescent="0.35">
      <c r="A149" s="7">
        <v>2</v>
      </c>
      <c r="B149" s="7" t="s">
        <v>88</v>
      </c>
      <c r="C149" s="7">
        <v>0.75596014081438434</v>
      </c>
      <c r="D149" s="7">
        <v>85</v>
      </c>
      <c r="E149" s="7">
        <v>0</v>
      </c>
      <c r="F149" s="7">
        <v>74</v>
      </c>
      <c r="G149" s="7">
        <v>19247</v>
      </c>
      <c r="H149" s="31">
        <v>42737</v>
      </c>
      <c r="I149" s="7" t="s">
        <v>100</v>
      </c>
      <c r="J149" s="7">
        <v>2345</v>
      </c>
      <c r="K149" s="7" t="s">
        <v>61</v>
      </c>
    </row>
    <row r="150" spans="1:11" ht="16.2" thickBot="1" x14ac:dyDescent="0.35">
      <c r="A150" s="7" t="s">
        <v>54</v>
      </c>
      <c r="B150" s="7"/>
      <c r="C150" s="7"/>
      <c r="D150" s="7"/>
      <c r="E150" s="7"/>
      <c r="F150" s="7"/>
      <c r="G150" s="7"/>
      <c r="H150" s="31"/>
      <c r="I150" s="7"/>
      <c r="J150" s="7"/>
      <c r="K150" s="7"/>
    </row>
    <row r="151" spans="1:11" ht="16.2" thickBot="1" x14ac:dyDescent="0.35">
      <c r="A151" s="7">
        <v>20</v>
      </c>
      <c r="B151" s="7" t="s">
        <v>89</v>
      </c>
      <c r="C151" s="7">
        <v>3.962481990437583E-2</v>
      </c>
      <c r="D151" s="7">
        <v>66</v>
      </c>
      <c r="E151" s="7">
        <v>1</v>
      </c>
      <c r="F151" s="7">
        <v>82</v>
      </c>
      <c r="G151" s="7">
        <v>46968</v>
      </c>
      <c r="H151" s="31">
        <v>42755</v>
      </c>
      <c r="I151" s="28" t="s">
        <v>103</v>
      </c>
      <c r="J151" s="7">
        <v>458586</v>
      </c>
      <c r="K151" s="7" t="s">
        <v>62</v>
      </c>
    </row>
  </sheetData>
  <mergeCells count="1">
    <mergeCell ref="B2:L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5A43A1B0-528C-462B-9303-EFA10C0B71D5}">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Data Dictionary</vt:lpstr>
      <vt:lpstr>eda dataset</vt:lpstr>
      <vt:lpstr>Summary Statistics</vt:lpstr>
      <vt:lpstr>Fixing rows</vt:lpstr>
      <vt:lpstr>eda dataset 2</vt:lpstr>
      <vt:lpstr>Summary Statistics (2)</vt:lpstr>
      <vt:lpstr>Fixing Columns</vt:lpstr>
      <vt:lpstr>eda dataset3</vt:lpstr>
      <vt:lpstr>Missing Values</vt:lpstr>
      <vt:lpstr>eda dataset4</vt:lpstr>
      <vt:lpstr>Incorrect data</vt:lpstr>
      <vt:lpstr>eda dataset5</vt:lpstr>
      <vt:lpstr>standardize</vt:lpstr>
      <vt:lpstr>eda dataset6</vt:lpstr>
      <vt:lpstr>Derived Columns</vt:lpstr>
      <vt:lpstr>final dataset</vt:lpstr>
      <vt:lpstr>Summary Statistics (3)</vt:lpstr>
      <vt:lpstr>filtering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Thabor Walbeek</dc:creator>
  <cp:lastModifiedBy>Thabor Walbeek</cp:lastModifiedBy>
  <dcterms:created xsi:type="dcterms:W3CDTF">2019-02-09T02:52:15Z</dcterms:created>
  <dcterms:modified xsi:type="dcterms:W3CDTF">2019-02-16T10:15:12Z</dcterms:modified>
</cp:coreProperties>
</file>