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evinci.sharepoint.com/sites/DaVinciBot471/Documents partages/InMoov/"/>
    </mc:Choice>
  </mc:AlternateContent>
  <xr:revisionPtr revIDLastSave="115" documentId="3682A70AE534D2B05A985027FA347BD563479287" xr6:coauthVersionLast="34" xr6:coauthVersionMax="34" xr10:uidLastSave="{96DC794C-BAFC-423E-BBFA-05B123974370}"/>
  <bookViews>
    <workbookView xWindow="0" yWindow="0" windowWidth="11505" windowHeight="7935" xr2:uid="{00000000-000D-0000-FFFF-FFFF00000000}"/>
  </bookViews>
  <sheets>
    <sheet name="liste" sheetId="1" r:id="rId1"/>
    <sheet name="impressions" sheetId="2" r:id="rId2"/>
    <sheet name="Calendrier" sheetId="3" r:id="rId3"/>
  </sheets>
  <calcPr calcId="179016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5" i="2" l="1"/>
  <c r="D245" i="2"/>
  <c r="C245" i="2"/>
  <c r="G245" i="2"/>
  <c r="H246" i="2"/>
  <c r="D246" i="2"/>
  <c r="C246" i="2"/>
  <c r="G246" i="2"/>
  <c r="H247" i="2"/>
  <c r="D247" i="2"/>
  <c r="C247" i="2"/>
  <c r="G247" i="2"/>
  <c r="H248" i="2"/>
  <c r="D248" i="2"/>
  <c r="C248" i="2"/>
  <c r="G248" i="2"/>
  <c r="H249" i="2"/>
  <c r="D249" i="2"/>
  <c r="C249" i="2"/>
  <c r="G249" i="2"/>
  <c r="H250" i="2"/>
  <c r="D250" i="2"/>
  <c r="C250" i="2"/>
  <c r="G250" i="2"/>
  <c r="H251" i="2"/>
  <c r="D251" i="2"/>
  <c r="C251" i="2"/>
  <c r="G251" i="2"/>
  <c r="H252" i="2"/>
  <c r="D252" i="2"/>
  <c r="C252" i="2"/>
  <c r="G252" i="2"/>
  <c r="H253" i="2"/>
  <c r="D253" i="2"/>
  <c r="C253" i="2"/>
  <c r="G253" i="2"/>
  <c r="H254" i="2"/>
  <c r="D254" i="2"/>
  <c r="C254" i="2"/>
  <c r="G254" i="2"/>
  <c r="H255" i="2"/>
  <c r="D255" i="2"/>
  <c r="C255" i="2"/>
  <c r="G255" i="2"/>
  <c r="H256" i="2"/>
  <c r="D256" i="2"/>
  <c r="C256" i="2"/>
  <c r="G256" i="2"/>
  <c r="H257" i="2"/>
  <c r="D257" i="2"/>
  <c r="C257" i="2"/>
  <c r="G257" i="2"/>
  <c r="H258" i="2"/>
  <c r="D258" i="2"/>
  <c r="C258" i="2"/>
  <c r="G258" i="2"/>
  <c r="H259" i="2"/>
  <c r="D259" i="2"/>
  <c r="C259" i="2"/>
  <c r="G259" i="2"/>
  <c r="H260" i="2"/>
  <c r="D260" i="2"/>
  <c r="C260" i="2"/>
  <c r="G260" i="2"/>
  <c r="H261" i="2"/>
  <c r="D261" i="2"/>
  <c r="C261" i="2"/>
  <c r="G261" i="2"/>
  <c r="H262" i="2"/>
  <c r="D262" i="2"/>
  <c r="C262" i="2"/>
  <c r="G262" i="2"/>
  <c r="H263" i="2"/>
  <c r="D263" i="2"/>
  <c r="C263" i="2"/>
  <c r="G263" i="2"/>
  <c r="H264" i="2"/>
  <c r="D264" i="2"/>
  <c r="C264" i="2"/>
  <c r="G264" i="2"/>
  <c r="H265" i="2"/>
  <c r="D265" i="2"/>
  <c r="C265" i="2"/>
  <c r="G265" i="2"/>
  <c r="H266" i="2"/>
  <c r="D266" i="2"/>
  <c r="C266" i="2"/>
  <c r="G266" i="2"/>
  <c r="H267" i="2"/>
  <c r="D267" i="2"/>
  <c r="C267" i="2"/>
  <c r="G267" i="2"/>
  <c r="H268" i="2"/>
  <c r="D268" i="2"/>
  <c r="C268" i="2"/>
  <c r="G268" i="2"/>
  <c r="H269" i="2"/>
  <c r="D269" i="2"/>
  <c r="C269" i="2"/>
  <c r="G269" i="2"/>
  <c r="H270" i="2"/>
  <c r="D270" i="2"/>
  <c r="C270" i="2"/>
  <c r="G270" i="2"/>
  <c r="H271" i="2"/>
  <c r="D271" i="2"/>
  <c r="C271" i="2"/>
  <c r="G271" i="2"/>
  <c r="H272" i="2"/>
  <c r="D272" i="2"/>
  <c r="C272" i="2"/>
  <c r="G272" i="2"/>
  <c r="H273" i="2"/>
  <c r="D273" i="2"/>
  <c r="C273" i="2"/>
  <c r="G273" i="2"/>
  <c r="H274" i="2"/>
  <c r="D274" i="2"/>
  <c r="C274" i="2"/>
  <c r="G274" i="2"/>
  <c r="H275" i="2"/>
  <c r="D275" i="2"/>
  <c r="C275" i="2"/>
  <c r="G275" i="2"/>
  <c r="H276" i="2"/>
  <c r="D276" i="2"/>
  <c r="C276" i="2"/>
  <c r="G276" i="2"/>
  <c r="H277" i="2"/>
  <c r="D277" i="2"/>
  <c r="C277" i="2"/>
  <c r="G277" i="2"/>
  <c r="H278" i="2"/>
  <c r="D278" i="2"/>
  <c r="C278" i="2"/>
  <c r="G278" i="2"/>
  <c r="H279" i="2"/>
  <c r="D279" i="2"/>
  <c r="C279" i="2"/>
  <c r="G279" i="2"/>
  <c r="H280" i="2"/>
  <c r="D280" i="2"/>
  <c r="C280" i="2"/>
  <c r="G280" i="2"/>
  <c r="H281" i="2"/>
  <c r="D281" i="2"/>
  <c r="C281" i="2"/>
  <c r="G281" i="2"/>
  <c r="H282" i="2"/>
  <c r="D282" i="2"/>
  <c r="C282" i="2"/>
  <c r="G282" i="2"/>
  <c r="H283" i="2"/>
  <c r="D283" i="2"/>
  <c r="C283" i="2"/>
  <c r="G283" i="2"/>
  <c r="H284" i="2"/>
  <c r="D284" i="2"/>
  <c r="C284" i="2"/>
  <c r="G284" i="2"/>
  <c r="H285" i="2"/>
  <c r="D285" i="2"/>
  <c r="C285" i="2"/>
  <c r="G285" i="2"/>
  <c r="H286" i="2"/>
  <c r="D286" i="2"/>
  <c r="C286" i="2"/>
  <c r="G286" i="2"/>
  <c r="H287" i="2"/>
  <c r="D287" i="2"/>
  <c r="C287" i="2"/>
  <c r="G287" i="2"/>
  <c r="H288" i="2"/>
  <c r="D288" i="2"/>
  <c r="C288" i="2"/>
  <c r="G288" i="2"/>
  <c r="H289" i="2"/>
  <c r="D289" i="2"/>
  <c r="C289" i="2"/>
  <c r="G289" i="2"/>
  <c r="H290" i="2"/>
  <c r="D290" i="2"/>
  <c r="C290" i="2"/>
  <c r="G290" i="2"/>
  <c r="H291" i="2"/>
  <c r="D291" i="2"/>
  <c r="C291" i="2"/>
  <c r="G291" i="2"/>
  <c r="H292" i="2"/>
  <c r="D292" i="2"/>
  <c r="C292" i="2"/>
  <c r="G292" i="2"/>
  <c r="H293" i="2"/>
  <c r="D293" i="2"/>
  <c r="C293" i="2"/>
  <c r="G293" i="2"/>
  <c r="H294" i="2"/>
  <c r="D294" i="2"/>
  <c r="C294" i="2"/>
  <c r="G294" i="2"/>
  <c r="H295" i="2"/>
  <c r="D295" i="2"/>
  <c r="C295" i="2"/>
  <c r="G295" i="2"/>
  <c r="H296" i="2"/>
  <c r="D296" i="2"/>
  <c r="C296" i="2"/>
  <c r="G296" i="2"/>
  <c r="H297" i="2"/>
  <c r="D297" i="2"/>
  <c r="C297" i="2"/>
  <c r="G297" i="2"/>
  <c r="H298" i="2"/>
  <c r="D298" i="2"/>
  <c r="C298" i="2"/>
  <c r="G298" i="2"/>
  <c r="H299" i="2"/>
  <c r="D299" i="2"/>
  <c r="C299" i="2"/>
  <c r="G299" i="2"/>
  <c r="H300" i="2"/>
  <c r="D300" i="2"/>
  <c r="C300" i="2"/>
  <c r="G300" i="2"/>
  <c r="H301" i="2"/>
  <c r="D301" i="2"/>
  <c r="C301" i="2"/>
  <c r="G301" i="2"/>
  <c r="H302" i="2"/>
  <c r="D302" i="2"/>
  <c r="C302" i="2"/>
  <c r="G302" i="2"/>
  <c r="H303" i="2"/>
  <c r="D303" i="2"/>
  <c r="C303" i="2"/>
  <c r="G303" i="2"/>
  <c r="H304" i="2"/>
  <c r="D304" i="2"/>
  <c r="C304" i="2"/>
  <c r="G304" i="2"/>
  <c r="H305" i="2"/>
  <c r="D305" i="2"/>
  <c r="C305" i="2"/>
  <c r="G305" i="2"/>
  <c r="H306" i="2"/>
  <c r="D306" i="2"/>
  <c r="C306" i="2"/>
  <c r="G306" i="2"/>
  <c r="H307" i="2"/>
  <c r="D307" i="2"/>
  <c r="C307" i="2"/>
  <c r="G307" i="2"/>
  <c r="H308" i="2"/>
  <c r="D308" i="2"/>
  <c r="C308" i="2"/>
  <c r="G308" i="2"/>
  <c r="H309" i="2"/>
  <c r="D309" i="2"/>
  <c r="C309" i="2"/>
  <c r="G309" i="2"/>
  <c r="H310" i="2"/>
  <c r="D310" i="2"/>
  <c r="C310" i="2"/>
  <c r="G310" i="2"/>
  <c r="H311" i="2"/>
  <c r="D311" i="2"/>
  <c r="C311" i="2"/>
  <c r="G311" i="2"/>
  <c r="H312" i="2"/>
  <c r="D312" i="2"/>
  <c r="C312" i="2"/>
  <c r="G312" i="2"/>
  <c r="H313" i="2"/>
  <c r="D313" i="2"/>
  <c r="C313" i="2"/>
  <c r="G313" i="2"/>
  <c r="H314" i="2"/>
  <c r="D314" i="2"/>
  <c r="C314" i="2"/>
  <c r="G314" i="2"/>
  <c r="H315" i="2"/>
  <c r="D315" i="2"/>
  <c r="C315" i="2"/>
  <c r="G315" i="2"/>
  <c r="H316" i="2"/>
  <c r="D316" i="2"/>
  <c r="C316" i="2"/>
  <c r="G316" i="2"/>
  <c r="H317" i="2"/>
  <c r="D317" i="2"/>
  <c r="C317" i="2"/>
  <c r="G317" i="2"/>
  <c r="H318" i="2"/>
  <c r="D318" i="2"/>
  <c r="C318" i="2"/>
  <c r="G318" i="2"/>
  <c r="H319" i="2"/>
  <c r="D319" i="2"/>
  <c r="C319" i="2"/>
  <c r="G319" i="2"/>
  <c r="H320" i="2"/>
  <c r="D320" i="2"/>
  <c r="C320" i="2"/>
  <c r="G320" i="2"/>
  <c r="H321" i="2"/>
  <c r="D321" i="2"/>
  <c r="C321" i="2"/>
  <c r="G321" i="2"/>
  <c r="H322" i="2"/>
  <c r="D322" i="2"/>
  <c r="C322" i="2"/>
  <c r="G322" i="2"/>
  <c r="H323" i="2"/>
  <c r="D323" i="2"/>
  <c r="C323" i="2"/>
  <c r="G323" i="2"/>
  <c r="H324" i="2"/>
  <c r="D324" i="2"/>
  <c r="C324" i="2"/>
  <c r="G324" i="2"/>
  <c r="H325" i="2"/>
  <c r="D325" i="2"/>
  <c r="C325" i="2"/>
  <c r="G325" i="2"/>
  <c r="H326" i="2"/>
  <c r="D326" i="2"/>
  <c r="C326" i="2"/>
  <c r="G326" i="2"/>
  <c r="H327" i="2"/>
  <c r="D327" i="2"/>
  <c r="C327" i="2"/>
  <c r="G327" i="2"/>
  <c r="H328" i="2"/>
  <c r="D328" i="2"/>
  <c r="C328" i="2"/>
  <c r="G328" i="2"/>
  <c r="H329" i="2"/>
  <c r="D329" i="2"/>
  <c r="C329" i="2"/>
  <c r="G329" i="2"/>
  <c r="H330" i="2"/>
  <c r="D330" i="2"/>
  <c r="C330" i="2"/>
  <c r="G330" i="2"/>
  <c r="H331" i="2"/>
  <c r="D331" i="2"/>
  <c r="C331" i="2"/>
  <c r="G331" i="2"/>
  <c r="H332" i="2"/>
  <c r="D332" i="2"/>
  <c r="C332" i="2"/>
  <c r="G332" i="2"/>
  <c r="H333" i="2"/>
  <c r="D333" i="2"/>
  <c r="C333" i="2"/>
  <c r="G333" i="2"/>
  <c r="H334" i="2"/>
  <c r="D334" i="2"/>
  <c r="C334" i="2"/>
  <c r="G334" i="2"/>
  <c r="H335" i="2"/>
  <c r="D335" i="2"/>
  <c r="C335" i="2"/>
  <c r="G335" i="2"/>
  <c r="H336" i="2"/>
  <c r="D336" i="2"/>
  <c r="C336" i="2"/>
  <c r="G336" i="2"/>
  <c r="H337" i="2"/>
  <c r="D337" i="2"/>
  <c r="C337" i="2"/>
  <c r="G337" i="2"/>
  <c r="H338" i="2"/>
  <c r="D338" i="2"/>
  <c r="C338" i="2"/>
  <c r="G338" i="2"/>
  <c r="H339" i="2"/>
  <c r="D339" i="2"/>
  <c r="C339" i="2"/>
  <c r="G339" i="2"/>
  <c r="H340" i="2"/>
  <c r="D340" i="2"/>
  <c r="C340" i="2"/>
  <c r="G340" i="2"/>
  <c r="H341" i="2"/>
  <c r="D341" i="2"/>
  <c r="C341" i="2"/>
  <c r="G341" i="2"/>
  <c r="H342" i="2"/>
  <c r="D342" i="2"/>
  <c r="C342" i="2"/>
  <c r="G342" i="2"/>
  <c r="H343" i="2"/>
  <c r="D343" i="2"/>
  <c r="C343" i="2"/>
  <c r="G343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H2" i="1"/>
  <c r="J2" i="1"/>
  <c r="J9" i="1"/>
  <c r="O9" i="1"/>
  <c r="J10" i="1"/>
  <c r="O10" i="1"/>
  <c r="J11" i="1"/>
  <c r="O1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O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4" i="1"/>
  <c r="O44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3" i="1"/>
  <c r="O63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O72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J131" i="1"/>
  <c r="O131" i="1"/>
  <c r="J132" i="1"/>
  <c r="O132" i="1"/>
  <c r="J133" i="1"/>
  <c r="O133" i="1"/>
  <c r="J134" i="1"/>
  <c r="O134" i="1"/>
  <c r="J135" i="1"/>
  <c r="O135" i="1"/>
  <c r="J136" i="1"/>
  <c r="O136" i="1"/>
  <c r="J137" i="1"/>
  <c r="O137" i="1"/>
  <c r="J138" i="1"/>
  <c r="O138" i="1"/>
  <c r="J139" i="1"/>
  <c r="O139" i="1"/>
  <c r="J140" i="1"/>
  <c r="O140" i="1"/>
  <c r="J141" i="1"/>
  <c r="O141" i="1"/>
  <c r="J142" i="1"/>
  <c r="O142" i="1"/>
  <c r="J143" i="1"/>
  <c r="O143" i="1"/>
  <c r="J144" i="1"/>
  <c r="O144" i="1"/>
  <c r="J145" i="1"/>
  <c r="O145" i="1"/>
  <c r="J146" i="1"/>
  <c r="O146" i="1"/>
  <c r="J147" i="1"/>
  <c r="O147" i="1"/>
  <c r="J148" i="1"/>
  <c r="O148" i="1"/>
  <c r="J149" i="1"/>
  <c r="O149" i="1"/>
  <c r="J150" i="1"/>
  <c r="O150" i="1"/>
  <c r="J151" i="1"/>
  <c r="O151" i="1"/>
  <c r="J152" i="1"/>
  <c r="O152" i="1"/>
  <c r="J153" i="1"/>
  <c r="O153" i="1"/>
  <c r="J154" i="1"/>
  <c r="O154" i="1"/>
  <c r="J155" i="1"/>
  <c r="O155" i="1"/>
  <c r="J156" i="1"/>
  <c r="O156" i="1"/>
  <c r="J157" i="1"/>
  <c r="O157" i="1"/>
  <c r="J158" i="1"/>
  <c r="O158" i="1"/>
  <c r="J159" i="1"/>
  <c r="O159" i="1"/>
  <c r="J160" i="1"/>
  <c r="O160" i="1"/>
  <c r="J161" i="1"/>
  <c r="O161" i="1"/>
  <c r="J162" i="1"/>
  <c r="O162" i="1"/>
  <c r="J163" i="1"/>
  <c r="O163" i="1"/>
  <c r="J164" i="1"/>
  <c r="O164" i="1"/>
  <c r="J165" i="1"/>
  <c r="O165" i="1"/>
  <c r="J166" i="1"/>
  <c r="O166" i="1"/>
  <c r="J167" i="1"/>
  <c r="O167" i="1"/>
  <c r="J168" i="1"/>
  <c r="O168" i="1"/>
  <c r="J169" i="1"/>
  <c r="O169" i="1"/>
  <c r="J170" i="1"/>
  <c r="O170" i="1"/>
  <c r="J171" i="1"/>
  <c r="O171" i="1"/>
  <c r="J172" i="1"/>
  <c r="O172" i="1"/>
  <c r="J173" i="1"/>
  <c r="O173" i="1"/>
  <c r="J174" i="1"/>
  <c r="O174" i="1"/>
  <c r="J175" i="1"/>
  <c r="O175" i="1"/>
  <c r="J176" i="1"/>
  <c r="O176" i="1"/>
  <c r="J177" i="1"/>
  <c r="O177" i="1"/>
  <c r="J178" i="1"/>
  <c r="O178" i="1"/>
  <c r="J179" i="1"/>
  <c r="O179" i="1"/>
  <c r="J180" i="1"/>
  <c r="O180" i="1"/>
  <c r="J181" i="1"/>
  <c r="O181" i="1"/>
  <c r="J182" i="1"/>
  <c r="O182" i="1"/>
  <c r="J183" i="1"/>
  <c r="O183" i="1"/>
  <c r="J184" i="1"/>
  <c r="O184" i="1"/>
  <c r="J185" i="1"/>
  <c r="O185" i="1"/>
  <c r="J186" i="1"/>
  <c r="O186" i="1"/>
  <c r="J187" i="1"/>
  <c r="O187" i="1"/>
  <c r="J188" i="1"/>
  <c r="O188" i="1"/>
  <c r="J189" i="1"/>
  <c r="O189" i="1"/>
  <c r="J190" i="1"/>
  <c r="O190" i="1"/>
  <c r="J191" i="1"/>
  <c r="O191" i="1"/>
  <c r="J192" i="1"/>
  <c r="O192" i="1"/>
  <c r="J193" i="1"/>
  <c r="O193" i="1"/>
  <c r="J194" i="1"/>
  <c r="O194" i="1"/>
  <c r="J195" i="1"/>
  <c r="O195" i="1"/>
  <c r="J196" i="1"/>
  <c r="O196" i="1"/>
  <c r="J197" i="1"/>
  <c r="O197" i="1"/>
  <c r="J198" i="1"/>
  <c r="O198" i="1"/>
  <c r="J199" i="1"/>
  <c r="O199" i="1"/>
  <c r="J200" i="1"/>
  <c r="O200" i="1"/>
  <c r="J201" i="1"/>
  <c r="O201" i="1"/>
  <c r="J202" i="1"/>
  <c r="O202" i="1"/>
  <c r="J203" i="1"/>
  <c r="O203" i="1"/>
  <c r="J204" i="1"/>
  <c r="O204" i="1"/>
  <c r="J205" i="1"/>
  <c r="O205" i="1"/>
  <c r="J206" i="1"/>
  <c r="O206" i="1"/>
  <c r="J207" i="1"/>
  <c r="O207" i="1"/>
  <c r="J208" i="1"/>
  <c r="O208" i="1"/>
  <c r="J209" i="1"/>
  <c r="O209" i="1"/>
  <c r="J210" i="1"/>
  <c r="O210" i="1"/>
  <c r="J211" i="1"/>
  <c r="O211" i="1"/>
  <c r="J212" i="1"/>
  <c r="O212" i="1"/>
  <c r="J213" i="1"/>
  <c r="O213" i="1"/>
  <c r="J214" i="1"/>
  <c r="O214" i="1"/>
  <c r="J215" i="1"/>
  <c r="O215" i="1"/>
  <c r="J216" i="1"/>
  <c r="O216" i="1"/>
  <c r="J217" i="1"/>
  <c r="O217" i="1"/>
  <c r="J218" i="1"/>
  <c r="O218" i="1"/>
  <c r="J219" i="1"/>
  <c r="O219" i="1"/>
  <c r="J220" i="1"/>
  <c r="O220" i="1"/>
  <c r="J221" i="1"/>
  <c r="O221" i="1"/>
  <c r="J222" i="1"/>
  <c r="O222" i="1"/>
  <c r="J223" i="1"/>
  <c r="O223" i="1"/>
  <c r="J224" i="1"/>
  <c r="O224" i="1"/>
  <c r="J225" i="1"/>
  <c r="O225" i="1"/>
  <c r="J226" i="1"/>
  <c r="O226" i="1"/>
  <c r="J227" i="1"/>
  <c r="O227" i="1"/>
  <c r="J228" i="1"/>
  <c r="O228" i="1"/>
  <c r="J229" i="1"/>
  <c r="O229" i="1"/>
  <c r="J230" i="1"/>
  <c r="O230" i="1"/>
  <c r="J231" i="1"/>
  <c r="O231" i="1"/>
  <c r="J232" i="1"/>
  <c r="O232" i="1"/>
  <c r="J233" i="1"/>
  <c r="O233" i="1"/>
  <c r="J234" i="1"/>
  <c r="O234" i="1"/>
  <c r="J235" i="1"/>
  <c r="O235" i="1"/>
  <c r="J236" i="1"/>
  <c r="O236" i="1"/>
  <c r="J237" i="1"/>
  <c r="O237" i="1"/>
  <c r="J238" i="1"/>
  <c r="O238" i="1"/>
  <c r="J239" i="1"/>
  <c r="O239" i="1"/>
  <c r="J240" i="1"/>
  <c r="O240" i="1"/>
  <c r="J241" i="1"/>
  <c r="O241" i="1"/>
  <c r="J242" i="1"/>
  <c r="O242" i="1"/>
  <c r="J243" i="1"/>
  <c r="O243" i="1"/>
  <c r="J244" i="1"/>
  <c r="O244" i="1"/>
  <c r="J245" i="1"/>
  <c r="O245" i="1"/>
  <c r="J246" i="1"/>
  <c r="O246" i="1"/>
  <c r="H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J3" i="1"/>
  <c r="H6" i="1"/>
  <c r="J5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H5" i="1"/>
  <c r="I5" i="1"/>
  <c r="I3" i="1"/>
  <c r="I2" i="1"/>
  <c r="N231" i="1"/>
  <c r="N232" i="1"/>
  <c r="N233" i="1"/>
  <c r="N241" i="1"/>
  <c r="N242" i="1"/>
  <c r="N243" i="1"/>
  <c r="N244" i="1"/>
  <c r="N245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G237" i="2"/>
  <c r="G238" i="2"/>
  <c r="G239" i="2"/>
  <c r="G240" i="2"/>
  <c r="G241" i="2"/>
  <c r="G242" i="2"/>
  <c r="G243" i="2"/>
  <c r="G244" i="2"/>
  <c r="H237" i="2"/>
  <c r="D237" i="2"/>
  <c r="C237" i="2"/>
  <c r="H238" i="2"/>
  <c r="D238" i="2"/>
  <c r="C238" i="2"/>
  <c r="H239" i="2"/>
  <c r="D239" i="2"/>
  <c r="C239" i="2"/>
  <c r="H240" i="2"/>
  <c r="D240" i="2"/>
  <c r="C240" i="2"/>
  <c r="H241" i="2"/>
  <c r="D241" i="2"/>
  <c r="C241" i="2"/>
  <c r="H242" i="2"/>
  <c r="D242" i="2"/>
  <c r="C242" i="2"/>
  <c r="H243" i="2"/>
  <c r="D243" i="2"/>
  <c r="C243" i="2"/>
  <c r="H244" i="2"/>
  <c r="D244" i="2"/>
  <c r="C244" i="2"/>
  <c r="G220" i="2"/>
  <c r="H220" i="2"/>
  <c r="D220" i="2"/>
  <c r="C220" i="2"/>
  <c r="G221" i="2"/>
  <c r="H221" i="2"/>
  <c r="D221" i="2"/>
  <c r="C221" i="2"/>
  <c r="G222" i="2"/>
  <c r="H222" i="2"/>
  <c r="D222" i="2"/>
  <c r="C222" i="2"/>
  <c r="G223" i="2"/>
  <c r="H223" i="2"/>
  <c r="D223" i="2"/>
  <c r="C223" i="2"/>
  <c r="G224" i="2"/>
  <c r="H224" i="2"/>
  <c r="D224" i="2"/>
  <c r="C224" i="2"/>
  <c r="G225" i="2"/>
  <c r="H225" i="2"/>
  <c r="D225" i="2"/>
  <c r="C225" i="2"/>
  <c r="G226" i="2"/>
  <c r="H226" i="2"/>
  <c r="D226" i="2"/>
  <c r="C226" i="2"/>
  <c r="G227" i="2"/>
  <c r="H227" i="2"/>
  <c r="D227" i="2"/>
  <c r="C227" i="2"/>
  <c r="G228" i="2"/>
  <c r="H228" i="2"/>
  <c r="D228" i="2"/>
  <c r="C228" i="2"/>
  <c r="G229" i="2"/>
  <c r="H229" i="2"/>
  <c r="D229" i="2"/>
  <c r="C229" i="2"/>
  <c r="G230" i="2"/>
  <c r="H230" i="2"/>
  <c r="D230" i="2"/>
  <c r="C230" i="2"/>
  <c r="G231" i="2"/>
  <c r="H231" i="2"/>
  <c r="D231" i="2"/>
  <c r="C231" i="2"/>
  <c r="E6" i="2"/>
  <c r="E7" i="2"/>
  <c r="E8" i="2"/>
  <c r="E9" i="2"/>
  <c r="E10" i="2"/>
  <c r="E11" i="2"/>
  <c r="E12" i="2"/>
  <c r="B15" i="2"/>
  <c r="B16" i="2"/>
  <c r="B17" i="2"/>
  <c r="B18" i="2"/>
  <c r="B19" i="2"/>
  <c r="H236" i="2"/>
  <c r="D236" i="2"/>
  <c r="C236" i="2"/>
  <c r="G236" i="2"/>
  <c r="B54" i="2"/>
  <c r="H58" i="2"/>
  <c r="D58" i="2"/>
  <c r="C58" i="2"/>
  <c r="G58" i="2"/>
  <c r="B53" i="2"/>
  <c r="H234" i="2"/>
  <c r="D234" i="2"/>
  <c r="C234" i="2"/>
  <c r="H235" i="2"/>
  <c r="D235" i="2"/>
  <c r="C235" i="2"/>
  <c r="G234" i="2"/>
  <c r="G235" i="2"/>
  <c r="H57" i="2"/>
  <c r="D57" i="2"/>
  <c r="C57" i="2"/>
  <c r="G57" i="2"/>
  <c r="H6" i="2"/>
  <c r="D6" i="2"/>
  <c r="C6" i="2"/>
  <c r="H7" i="2"/>
  <c r="D7" i="2"/>
  <c r="C7" i="2"/>
  <c r="H8" i="2"/>
  <c r="D8" i="2"/>
  <c r="C8" i="2"/>
  <c r="H9" i="2"/>
  <c r="D9" i="2"/>
  <c r="C9" i="2"/>
  <c r="H10" i="2"/>
  <c r="D10" i="2"/>
  <c r="C10" i="2"/>
  <c r="H11" i="2"/>
  <c r="D11" i="2"/>
  <c r="C11" i="2"/>
  <c r="H12" i="2"/>
  <c r="D12" i="2"/>
  <c r="C12" i="2"/>
  <c r="H13" i="2"/>
  <c r="D13" i="2"/>
  <c r="C13" i="2"/>
  <c r="H14" i="2"/>
  <c r="D14" i="2"/>
  <c r="C14" i="2"/>
  <c r="H15" i="2"/>
  <c r="D15" i="2"/>
  <c r="C15" i="2"/>
  <c r="H16" i="2"/>
  <c r="D16" i="2"/>
  <c r="C16" i="2"/>
  <c r="H17" i="2"/>
  <c r="D17" i="2"/>
  <c r="C17" i="2"/>
  <c r="H18" i="2"/>
  <c r="D18" i="2"/>
  <c r="C18" i="2"/>
  <c r="H19" i="2"/>
  <c r="D19" i="2"/>
  <c r="C19" i="2"/>
  <c r="H20" i="2"/>
  <c r="D20" i="2"/>
  <c r="C20" i="2"/>
  <c r="H21" i="2"/>
  <c r="D21" i="2"/>
  <c r="C21" i="2"/>
  <c r="H22" i="2"/>
  <c r="D22" i="2"/>
  <c r="C22" i="2"/>
  <c r="H23" i="2"/>
  <c r="D23" i="2"/>
  <c r="C23" i="2"/>
  <c r="H24" i="2"/>
  <c r="D24" i="2"/>
  <c r="C24" i="2"/>
  <c r="H25" i="2"/>
  <c r="D25" i="2"/>
  <c r="C25" i="2"/>
  <c r="H26" i="2"/>
  <c r="D26" i="2"/>
  <c r="C26" i="2"/>
  <c r="H27" i="2"/>
  <c r="D27" i="2"/>
  <c r="C27" i="2"/>
  <c r="H28" i="2"/>
  <c r="D28" i="2"/>
  <c r="C28" i="2"/>
  <c r="H29" i="2"/>
  <c r="D29" i="2"/>
  <c r="C29" i="2"/>
  <c r="H30" i="2"/>
  <c r="D30" i="2"/>
  <c r="C30" i="2"/>
  <c r="H31" i="2"/>
  <c r="D31" i="2"/>
  <c r="C31" i="2"/>
  <c r="H32" i="2"/>
  <c r="D32" i="2"/>
  <c r="C32" i="2"/>
  <c r="H33" i="2"/>
  <c r="D33" i="2"/>
  <c r="C33" i="2"/>
  <c r="H34" i="2"/>
  <c r="D34" i="2"/>
  <c r="C34" i="2"/>
  <c r="H35" i="2"/>
  <c r="D35" i="2"/>
  <c r="C35" i="2"/>
  <c r="H36" i="2"/>
  <c r="D36" i="2"/>
  <c r="C36" i="2"/>
  <c r="H37" i="2"/>
  <c r="D37" i="2"/>
  <c r="C37" i="2"/>
  <c r="H38" i="2"/>
  <c r="D38" i="2"/>
  <c r="C38" i="2"/>
  <c r="H39" i="2"/>
  <c r="D39" i="2"/>
  <c r="C39" i="2"/>
  <c r="H40" i="2"/>
  <c r="D40" i="2"/>
  <c r="C40" i="2"/>
  <c r="H41" i="2"/>
  <c r="D41" i="2"/>
  <c r="C41" i="2"/>
  <c r="H42" i="2"/>
  <c r="D42" i="2"/>
  <c r="C42" i="2"/>
  <c r="H43" i="2"/>
  <c r="D43" i="2"/>
  <c r="C43" i="2"/>
  <c r="H44" i="2"/>
  <c r="D44" i="2"/>
  <c r="C44" i="2"/>
  <c r="H45" i="2"/>
  <c r="D45" i="2"/>
  <c r="C45" i="2"/>
  <c r="H46" i="2"/>
  <c r="D46" i="2"/>
  <c r="C46" i="2"/>
  <c r="H47" i="2"/>
  <c r="D47" i="2"/>
  <c r="C47" i="2"/>
  <c r="H48" i="2"/>
  <c r="D48" i="2"/>
  <c r="C48" i="2"/>
  <c r="H49" i="2"/>
  <c r="D49" i="2"/>
  <c r="C49" i="2"/>
  <c r="H50" i="2"/>
  <c r="D50" i="2"/>
  <c r="C50" i="2"/>
  <c r="H51" i="2"/>
  <c r="D51" i="2"/>
  <c r="C51" i="2"/>
  <c r="H52" i="2"/>
  <c r="D52" i="2"/>
  <c r="C52" i="2"/>
  <c r="H53" i="2"/>
  <c r="D53" i="2"/>
  <c r="C53" i="2"/>
  <c r="H54" i="2"/>
  <c r="D54" i="2"/>
  <c r="C54" i="2"/>
  <c r="H55" i="2"/>
  <c r="D55" i="2"/>
  <c r="C55" i="2"/>
  <c r="H56" i="2"/>
  <c r="D56" i="2"/>
  <c r="C56" i="2"/>
  <c r="H59" i="2"/>
  <c r="D59" i="2"/>
  <c r="C59" i="2"/>
  <c r="H60" i="2"/>
  <c r="D60" i="2"/>
  <c r="C60" i="2"/>
  <c r="H61" i="2"/>
  <c r="D61" i="2"/>
  <c r="C61" i="2"/>
  <c r="H62" i="2"/>
  <c r="D62" i="2"/>
  <c r="C62" i="2"/>
  <c r="H63" i="2"/>
  <c r="D63" i="2"/>
  <c r="C63" i="2"/>
  <c r="H64" i="2"/>
  <c r="D64" i="2"/>
  <c r="C64" i="2"/>
  <c r="H65" i="2"/>
  <c r="D65" i="2"/>
  <c r="C65" i="2"/>
  <c r="H66" i="2"/>
  <c r="D66" i="2"/>
  <c r="C66" i="2"/>
  <c r="H67" i="2"/>
  <c r="D67" i="2"/>
  <c r="C67" i="2"/>
  <c r="H68" i="2"/>
  <c r="D68" i="2"/>
  <c r="C68" i="2"/>
  <c r="H69" i="2"/>
  <c r="D69" i="2"/>
  <c r="C69" i="2"/>
  <c r="H70" i="2"/>
  <c r="D70" i="2"/>
  <c r="C70" i="2"/>
  <c r="H71" i="2"/>
  <c r="D71" i="2"/>
  <c r="C71" i="2"/>
  <c r="H72" i="2"/>
  <c r="D72" i="2"/>
  <c r="C72" i="2"/>
  <c r="H73" i="2"/>
  <c r="D73" i="2"/>
  <c r="C73" i="2"/>
  <c r="H74" i="2"/>
  <c r="D74" i="2"/>
  <c r="C74" i="2"/>
  <c r="H75" i="2"/>
  <c r="D75" i="2"/>
  <c r="C75" i="2"/>
  <c r="H76" i="2"/>
  <c r="D76" i="2"/>
  <c r="C76" i="2"/>
  <c r="H77" i="2"/>
  <c r="D77" i="2"/>
  <c r="C77" i="2"/>
  <c r="H78" i="2"/>
  <c r="D78" i="2"/>
  <c r="C78" i="2"/>
  <c r="H79" i="2"/>
  <c r="D79" i="2"/>
  <c r="C79" i="2"/>
  <c r="H80" i="2"/>
  <c r="D80" i="2"/>
  <c r="C80" i="2"/>
  <c r="H81" i="2"/>
  <c r="D81" i="2"/>
  <c r="C81" i="2"/>
  <c r="H82" i="2"/>
  <c r="D82" i="2"/>
  <c r="C82" i="2"/>
  <c r="H83" i="2"/>
  <c r="D83" i="2"/>
  <c r="C83" i="2"/>
  <c r="H84" i="2"/>
  <c r="D84" i="2"/>
  <c r="C84" i="2"/>
  <c r="H85" i="2"/>
  <c r="D85" i="2"/>
  <c r="C85" i="2"/>
  <c r="H86" i="2"/>
  <c r="D86" i="2"/>
  <c r="C86" i="2"/>
  <c r="H87" i="2"/>
  <c r="D87" i="2"/>
  <c r="C87" i="2"/>
  <c r="H88" i="2"/>
  <c r="D88" i="2"/>
  <c r="C88" i="2"/>
  <c r="H89" i="2"/>
  <c r="D89" i="2"/>
  <c r="C89" i="2"/>
  <c r="H90" i="2"/>
  <c r="D90" i="2"/>
  <c r="C90" i="2"/>
  <c r="H91" i="2"/>
  <c r="D91" i="2"/>
  <c r="C91" i="2"/>
  <c r="H92" i="2"/>
  <c r="D92" i="2"/>
  <c r="C92" i="2"/>
  <c r="H93" i="2"/>
  <c r="D93" i="2"/>
  <c r="C93" i="2"/>
  <c r="H94" i="2"/>
  <c r="D94" i="2"/>
  <c r="C94" i="2"/>
  <c r="H95" i="2"/>
  <c r="D95" i="2"/>
  <c r="C95" i="2"/>
  <c r="H96" i="2"/>
  <c r="D96" i="2"/>
  <c r="C96" i="2"/>
  <c r="H97" i="2"/>
  <c r="D97" i="2"/>
  <c r="C97" i="2"/>
  <c r="H98" i="2"/>
  <c r="D98" i="2"/>
  <c r="C98" i="2"/>
  <c r="H99" i="2"/>
  <c r="D99" i="2"/>
  <c r="C99" i="2"/>
  <c r="H100" i="2"/>
  <c r="D100" i="2"/>
  <c r="C100" i="2"/>
  <c r="H101" i="2"/>
  <c r="D101" i="2"/>
  <c r="C101" i="2"/>
  <c r="H102" i="2"/>
  <c r="D102" i="2"/>
  <c r="C102" i="2"/>
  <c r="H103" i="2"/>
  <c r="D103" i="2"/>
  <c r="C103" i="2"/>
  <c r="H104" i="2"/>
  <c r="D104" i="2"/>
  <c r="C104" i="2"/>
  <c r="H105" i="2"/>
  <c r="D105" i="2"/>
  <c r="C105" i="2"/>
  <c r="H106" i="2"/>
  <c r="D106" i="2"/>
  <c r="C106" i="2"/>
  <c r="H107" i="2"/>
  <c r="D107" i="2"/>
  <c r="C107" i="2"/>
  <c r="H108" i="2"/>
  <c r="D108" i="2"/>
  <c r="C108" i="2"/>
  <c r="H109" i="2"/>
  <c r="D109" i="2"/>
  <c r="C109" i="2"/>
  <c r="H110" i="2"/>
  <c r="D110" i="2"/>
  <c r="C110" i="2"/>
  <c r="H111" i="2"/>
  <c r="D111" i="2"/>
  <c r="C111" i="2"/>
  <c r="H112" i="2"/>
  <c r="D112" i="2"/>
  <c r="C112" i="2"/>
  <c r="H113" i="2"/>
  <c r="D113" i="2"/>
  <c r="C113" i="2"/>
  <c r="H114" i="2"/>
  <c r="D114" i="2"/>
  <c r="C114" i="2"/>
  <c r="H115" i="2"/>
  <c r="D115" i="2"/>
  <c r="C115" i="2"/>
  <c r="H116" i="2"/>
  <c r="D116" i="2"/>
  <c r="C116" i="2"/>
  <c r="H117" i="2"/>
  <c r="D117" i="2"/>
  <c r="C117" i="2"/>
  <c r="H118" i="2"/>
  <c r="D118" i="2"/>
  <c r="C118" i="2"/>
  <c r="H119" i="2"/>
  <c r="D119" i="2"/>
  <c r="C119" i="2"/>
  <c r="H120" i="2"/>
  <c r="D120" i="2"/>
  <c r="C120" i="2"/>
  <c r="H121" i="2"/>
  <c r="D121" i="2"/>
  <c r="C121" i="2"/>
  <c r="H122" i="2"/>
  <c r="D122" i="2"/>
  <c r="C122" i="2"/>
  <c r="H123" i="2"/>
  <c r="D123" i="2"/>
  <c r="C123" i="2"/>
  <c r="H124" i="2"/>
  <c r="D124" i="2"/>
  <c r="C124" i="2"/>
  <c r="H125" i="2"/>
  <c r="D125" i="2"/>
  <c r="C125" i="2"/>
  <c r="H126" i="2"/>
  <c r="D126" i="2"/>
  <c r="C126" i="2"/>
  <c r="H127" i="2"/>
  <c r="D127" i="2"/>
  <c r="C127" i="2"/>
  <c r="H128" i="2"/>
  <c r="D128" i="2"/>
  <c r="C128" i="2"/>
  <c r="H129" i="2"/>
  <c r="D129" i="2"/>
  <c r="C129" i="2"/>
  <c r="H130" i="2"/>
  <c r="D130" i="2"/>
  <c r="C130" i="2"/>
  <c r="H131" i="2"/>
  <c r="D131" i="2"/>
  <c r="C131" i="2"/>
  <c r="H132" i="2"/>
  <c r="D132" i="2"/>
  <c r="C132" i="2"/>
  <c r="H133" i="2"/>
  <c r="D133" i="2"/>
  <c r="C133" i="2"/>
  <c r="H134" i="2"/>
  <c r="D134" i="2"/>
  <c r="C134" i="2"/>
  <c r="H135" i="2"/>
  <c r="D135" i="2"/>
  <c r="C135" i="2"/>
  <c r="H136" i="2"/>
  <c r="D136" i="2"/>
  <c r="C136" i="2"/>
  <c r="H137" i="2"/>
  <c r="D137" i="2"/>
  <c r="C137" i="2"/>
  <c r="H138" i="2"/>
  <c r="D138" i="2"/>
  <c r="C138" i="2"/>
  <c r="H139" i="2"/>
  <c r="D139" i="2"/>
  <c r="C139" i="2"/>
  <c r="H140" i="2"/>
  <c r="D140" i="2"/>
  <c r="C140" i="2"/>
  <c r="H141" i="2"/>
  <c r="D141" i="2"/>
  <c r="C141" i="2"/>
  <c r="H142" i="2"/>
  <c r="D142" i="2"/>
  <c r="C142" i="2"/>
  <c r="H143" i="2"/>
  <c r="D143" i="2"/>
  <c r="C143" i="2"/>
  <c r="H144" i="2"/>
  <c r="D144" i="2"/>
  <c r="C144" i="2"/>
  <c r="H145" i="2"/>
  <c r="D145" i="2"/>
  <c r="C145" i="2"/>
  <c r="H146" i="2"/>
  <c r="D146" i="2"/>
  <c r="C146" i="2"/>
  <c r="H147" i="2"/>
  <c r="D147" i="2"/>
  <c r="C147" i="2"/>
  <c r="H148" i="2"/>
  <c r="D148" i="2"/>
  <c r="C148" i="2"/>
  <c r="H149" i="2"/>
  <c r="D149" i="2"/>
  <c r="C149" i="2"/>
  <c r="H150" i="2"/>
  <c r="D150" i="2"/>
  <c r="C150" i="2"/>
  <c r="H151" i="2"/>
  <c r="D151" i="2"/>
  <c r="C151" i="2"/>
  <c r="H152" i="2"/>
  <c r="D152" i="2"/>
  <c r="C152" i="2"/>
  <c r="H153" i="2"/>
  <c r="D153" i="2"/>
  <c r="C153" i="2"/>
  <c r="H154" i="2"/>
  <c r="D154" i="2"/>
  <c r="C154" i="2"/>
  <c r="H155" i="2"/>
  <c r="D155" i="2"/>
  <c r="C155" i="2"/>
  <c r="H156" i="2"/>
  <c r="D156" i="2"/>
  <c r="C156" i="2"/>
  <c r="H157" i="2"/>
  <c r="D157" i="2"/>
  <c r="C157" i="2"/>
  <c r="H158" i="2"/>
  <c r="D158" i="2"/>
  <c r="C158" i="2"/>
  <c r="H159" i="2"/>
  <c r="D159" i="2"/>
  <c r="C159" i="2"/>
  <c r="H160" i="2"/>
  <c r="D160" i="2"/>
  <c r="C160" i="2"/>
  <c r="H161" i="2"/>
  <c r="D161" i="2"/>
  <c r="C161" i="2"/>
  <c r="H162" i="2"/>
  <c r="D162" i="2"/>
  <c r="C162" i="2"/>
  <c r="H163" i="2"/>
  <c r="D163" i="2"/>
  <c r="C163" i="2"/>
  <c r="H164" i="2"/>
  <c r="D164" i="2"/>
  <c r="C164" i="2"/>
  <c r="H165" i="2"/>
  <c r="D165" i="2"/>
  <c r="C165" i="2"/>
  <c r="H166" i="2"/>
  <c r="D166" i="2"/>
  <c r="C166" i="2"/>
  <c r="H167" i="2"/>
  <c r="D167" i="2"/>
  <c r="C167" i="2"/>
  <c r="H168" i="2"/>
  <c r="D168" i="2"/>
  <c r="C168" i="2"/>
  <c r="H169" i="2"/>
  <c r="D169" i="2"/>
  <c r="C169" i="2"/>
  <c r="H170" i="2"/>
  <c r="D170" i="2"/>
  <c r="C170" i="2"/>
  <c r="H171" i="2"/>
  <c r="D171" i="2"/>
  <c r="C171" i="2"/>
  <c r="H172" i="2"/>
  <c r="D172" i="2"/>
  <c r="C172" i="2"/>
  <c r="H173" i="2"/>
  <c r="D173" i="2"/>
  <c r="C173" i="2"/>
  <c r="H174" i="2"/>
  <c r="D174" i="2"/>
  <c r="C174" i="2"/>
  <c r="H175" i="2"/>
  <c r="D175" i="2"/>
  <c r="C175" i="2"/>
  <c r="H176" i="2"/>
  <c r="D176" i="2"/>
  <c r="C176" i="2"/>
  <c r="H177" i="2"/>
  <c r="D177" i="2"/>
  <c r="C177" i="2"/>
  <c r="H178" i="2"/>
  <c r="D178" i="2"/>
  <c r="C178" i="2"/>
  <c r="H179" i="2"/>
  <c r="D179" i="2"/>
  <c r="C179" i="2"/>
  <c r="H180" i="2"/>
  <c r="D180" i="2"/>
  <c r="C180" i="2"/>
  <c r="H181" i="2"/>
  <c r="D181" i="2"/>
  <c r="C181" i="2"/>
  <c r="H182" i="2"/>
  <c r="D182" i="2"/>
  <c r="C182" i="2"/>
  <c r="H183" i="2"/>
  <c r="D183" i="2"/>
  <c r="C183" i="2"/>
  <c r="H184" i="2"/>
  <c r="D184" i="2"/>
  <c r="C184" i="2"/>
  <c r="H185" i="2"/>
  <c r="D185" i="2"/>
  <c r="C185" i="2"/>
  <c r="H186" i="2"/>
  <c r="D186" i="2"/>
  <c r="C186" i="2"/>
  <c r="H187" i="2"/>
  <c r="D187" i="2"/>
  <c r="C187" i="2"/>
  <c r="H188" i="2"/>
  <c r="D188" i="2"/>
  <c r="C188" i="2"/>
  <c r="H189" i="2"/>
  <c r="D189" i="2"/>
  <c r="C189" i="2"/>
  <c r="H190" i="2"/>
  <c r="D190" i="2"/>
  <c r="C190" i="2"/>
  <c r="H191" i="2"/>
  <c r="D191" i="2"/>
  <c r="C191" i="2"/>
  <c r="H192" i="2"/>
  <c r="D192" i="2"/>
  <c r="C192" i="2"/>
  <c r="H193" i="2"/>
  <c r="D193" i="2"/>
  <c r="C193" i="2"/>
  <c r="H194" i="2"/>
  <c r="D194" i="2"/>
  <c r="C194" i="2"/>
  <c r="H195" i="2"/>
  <c r="D195" i="2"/>
  <c r="C195" i="2"/>
  <c r="H196" i="2"/>
  <c r="D196" i="2"/>
  <c r="C196" i="2"/>
  <c r="H197" i="2"/>
  <c r="D197" i="2"/>
  <c r="C197" i="2"/>
  <c r="H198" i="2"/>
  <c r="D198" i="2"/>
  <c r="C198" i="2"/>
  <c r="H199" i="2"/>
  <c r="D199" i="2"/>
  <c r="C199" i="2"/>
  <c r="H200" i="2"/>
  <c r="D200" i="2"/>
  <c r="C200" i="2"/>
  <c r="H201" i="2"/>
  <c r="D201" i="2"/>
  <c r="C201" i="2"/>
  <c r="H202" i="2"/>
  <c r="D202" i="2"/>
  <c r="C202" i="2"/>
  <c r="H203" i="2"/>
  <c r="D203" i="2"/>
  <c r="C203" i="2"/>
  <c r="H204" i="2"/>
  <c r="D204" i="2"/>
  <c r="C204" i="2"/>
  <c r="H205" i="2"/>
  <c r="D205" i="2"/>
  <c r="C205" i="2"/>
  <c r="H206" i="2"/>
  <c r="D206" i="2"/>
  <c r="C206" i="2"/>
  <c r="H207" i="2"/>
  <c r="D207" i="2"/>
  <c r="C207" i="2"/>
  <c r="H208" i="2"/>
  <c r="D208" i="2"/>
  <c r="C208" i="2"/>
  <c r="H209" i="2"/>
  <c r="D209" i="2"/>
  <c r="C209" i="2"/>
  <c r="H210" i="2"/>
  <c r="D210" i="2"/>
  <c r="C210" i="2"/>
  <c r="H211" i="2"/>
  <c r="D211" i="2"/>
  <c r="C211" i="2"/>
  <c r="H212" i="2"/>
  <c r="D212" i="2"/>
  <c r="C212" i="2"/>
  <c r="H213" i="2"/>
  <c r="D213" i="2"/>
  <c r="C213" i="2"/>
  <c r="H214" i="2"/>
  <c r="D214" i="2"/>
  <c r="C214" i="2"/>
  <c r="H215" i="2"/>
  <c r="D215" i="2"/>
  <c r="C215" i="2"/>
  <c r="H216" i="2"/>
  <c r="D216" i="2"/>
  <c r="C216" i="2"/>
  <c r="H217" i="2"/>
  <c r="D217" i="2"/>
  <c r="C217" i="2"/>
  <c r="H218" i="2"/>
  <c r="D218" i="2"/>
  <c r="C218" i="2"/>
  <c r="H219" i="2"/>
  <c r="D219" i="2"/>
  <c r="C219" i="2"/>
  <c r="H232" i="2"/>
  <c r="D232" i="2"/>
  <c r="C232" i="2"/>
  <c r="H233" i="2"/>
  <c r="D233" i="2"/>
  <c r="C233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32" i="2"/>
  <c r="G233" i="2"/>
  <c r="N158" i="1"/>
  <c r="N152" i="1"/>
  <c r="N119" i="1"/>
  <c r="N84" i="1"/>
  <c r="N85" i="1"/>
  <c r="N102" i="1"/>
  <c r="N215" i="1"/>
  <c r="N108" i="1"/>
  <c r="N187" i="1"/>
  <c r="N213" i="1"/>
  <c r="N86" i="1"/>
  <c r="N163" i="1"/>
  <c r="N212" i="1"/>
  <c r="N116" i="1"/>
  <c r="N112" i="1"/>
  <c r="N166" i="1"/>
  <c r="N91" i="1"/>
  <c r="N63" i="1"/>
  <c r="N227" i="1"/>
  <c r="N96" i="1"/>
  <c r="N210" i="1"/>
  <c r="N77" i="1"/>
  <c r="N221" i="1"/>
  <c r="N110" i="1"/>
  <c r="N157" i="1"/>
  <c r="N113" i="1"/>
  <c r="N75" i="1"/>
  <c r="N29" i="1"/>
  <c r="N106" i="1"/>
  <c r="N126" i="1"/>
  <c r="N118" i="1"/>
  <c r="N103" i="1"/>
  <c r="N114" i="1"/>
  <c r="N115" i="1"/>
  <c r="N162" i="1"/>
  <c r="N219" i="1"/>
  <c r="N161" i="1"/>
  <c r="N120" i="1"/>
  <c r="N226" i="1"/>
  <c r="N177" i="1"/>
  <c r="N105" i="1"/>
  <c r="N202" i="1"/>
  <c r="N178" i="1"/>
  <c r="N100" i="1"/>
  <c r="N208" i="1"/>
  <c r="N225" i="1"/>
  <c r="N218" i="1"/>
  <c r="N194" i="1"/>
  <c r="N169" i="1"/>
  <c r="N207" i="1"/>
  <c r="N59" i="1"/>
  <c r="N192" i="1"/>
  <c r="N42" i="1"/>
  <c r="N220" i="1"/>
  <c r="N183" i="1"/>
  <c r="N240" i="1"/>
  <c r="N167" i="1"/>
  <c r="N168" i="1"/>
  <c r="N111" i="1"/>
  <c r="N179" i="1"/>
  <c r="N164" i="1"/>
  <c r="N204" i="1"/>
  <c r="N145" i="1"/>
  <c r="N238" i="1"/>
  <c r="N239" i="1"/>
  <c r="N236" i="1"/>
  <c r="N109" i="1"/>
  <c r="N165" i="1"/>
  <c r="N76" i="1"/>
  <c r="N107" i="1"/>
  <c r="N148" i="1"/>
  <c r="N203" i="1"/>
  <c r="N31" i="1"/>
  <c r="N32" i="1"/>
  <c r="N171" i="1"/>
  <c r="N172" i="1"/>
  <c r="N234" i="1"/>
  <c r="N173" i="1"/>
  <c r="N174" i="1"/>
  <c r="N175" i="1"/>
  <c r="N176" i="1"/>
  <c r="N180" i="1"/>
  <c r="N181" i="1"/>
  <c r="N189" i="1"/>
  <c r="N201" i="1"/>
  <c r="N62" i="1"/>
  <c r="N117" i="1"/>
  <c r="N124" i="1"/>
  <c r="N154" i="1"/>
  <c r="N155" i="1"/>
  <c r="N235" i="1"/>
  <c r="N159" i="1"/>
  <c r="N170" i="1"/>
  <c r="N160" i="1"/>
  <c r="N48" i="1"/>
  <c r="N205" i="1"/>
  <c r="N156" i="1"/>
  <c r="N149" i="1"/>
  <c r="N50" i="1"/>
  <c r="N217" i="1"/>
  <c r="N125" i="1"/>
  <c r="N153" i="1"/>
  <c r="N127" i="1"/>
  <c r="N36" i="1"/>
  <c r="N37" i="1"/>
  <c r="N193" i="1"/>
  <c r="N30" i="1"/>
  <c r="N186" i="1"/>
  <c r="N191" i="1"/>
  <c r="N198" i="1"/>
  <c r="N92" i="1"/>
  <c r="N101" i="1"/>
  <c r="N93" i="1"/>
  <c r="N97" i="1"/>
  <c r="N98" i="1"/>
  <c r="N142" i="1"/>
  <c r="N58" i="1"/>
  <c r="N190" i="1"/>
  <c r="N237" i="1"/>
  <c r="N185" i="1"/>
  <c r="N206" i="1"/>
  <c r="N94" i="1"/>
  <c r="N40" i="1"/>
  <c r="N41" i="1"/>
  <c r="N66" i="1"/>
  <c r="N46" i="1"/>
  <c r="N143" i="1"/>
  <c r="N146" i="1"/>
  <c r="N209" i="1"/>
  <c r="N214" i="1"/>
  <c r="N211" i="1"/>
  <c r="N150" i="1"/>
  <c r="N47" i="1"/>
  <c r="N74" i="1"/>
  <c r="N147" i="1"/>
  <c r="N182" i="1"/>
  <c r="N99" i="1"/>
  <c r="N184" i="1"/>
  <c r="N60" i="1"/>
  <c r="N81" i="1"/>
  <c r="N80" i="1"/>
  <c r="N188" i="1"/>
  <c r="N104" i="1"/>
  <c r="N68" i="1"/>
  <c r="N151" i="1"/>
  <c r="N128" i="1"/>
  <c r="N144" i="1"/>
  <c r="N134" i="1"/>
  <c r="N65" i="1"/>
  <c r="N246" i="1"/>
  <c r="N64" i="1"/>
  <c r="N26" i="1"/>
  <c r="N129" i="1"/>
  <c r="N69" i="1"/>
  <c r="N130" i="1"/>
  <c r="N39" i="1"/>
  <c r="N38" i="1"/>
  <c r="N35" i="1"/>
  <c r="N70" i="1"/>
  <c r="N71" i="1"/>
  <c r="N89" i="1"/>
  <c r="N90" i="1"/>
  <c r="N87" i="1"/>
  <c r="N72" i="1"/>
  <c r="N55" i="1"/>
  <c r="N88" i="1"/>
  <c r="N73" i="1"/>
  <c r="N200" i="1"/>
  <c r="N54" i="1"/>
  <c r="N28" i="1"/>
  <c r="N224" i="1"/>
  <c r="N27" i="1"/>
  <c r="N123" i="1"/>
  <c r="N136" i="1"/>
  <c r="N44" i="1"/>
  <c r="N43" i="1"/>
  <c r="N51" i="1"/>
  <c r="N216" i="1"/>
  <c r="N52" i="1"/>
  <c r="N137" i="1"/>
  <c r="N131" i="1"/>
  <c r="N53" i="1"/>
  <c r="N49" i="1"/>
  <c r="N199" i="1"/>
  <c r="N141" i="1"/>
  <c r="N132" i="1"/>
  <c r="N140" i="1"/>
  <c r="N122" i="1"/>
  <c r="N25" i="1"/>
  <c r="N57" i="1"/>
  <c r="N223" i="1"/>
  <c r="N24" i="1"/>
  <c r="N230" i="1"/>
  <c r="N33" i="1"/>
  <c r="N34" i="1"/>
  <c r="N121" i="1"/>
  <c r="N139" i="1"/>
  <c r="N23" i="1"/>
  <c r="N61" i="1"/>
  <c r="N195" i="1"/>
  <c r="N135" i="1"/>
  <c r="N229" i="1"/>
  <c r="N138" i="1"/>
  <c r="N197" i="1"/>
  <c r="N67" i="1"/>
  <c r="N79" i="1"/>
  <c r="N78" i="1"/>
  <c r="N228" i="1"/>
  <c r="N133" i="1"/>
  <c r="N222" i="1"/>
  <c r="N56" i="1"/>
  <c r="N83" i="1"/>
  <c r="N82" i="1"/>
  <c r="N45" i="1"/>
  <c r="N196" i="1"/>
  <c r="N95" i="1"/>
  <c r="B22" i="2"/>
  <c r="B21" i="2"/>
  <c r="B23" i="2"/>
  <c r="B26" i="2"/>
  <c r="B41" i="2"/>
  <c r="B42" i="2"/>
  <c r="B46" i="2"/>
  <c r="B49" i="2"/>
  <c r="B50" i="2"/>
  <c r="B56" i="2"/>
  <c r="B25" i="2"/>
  <c r="B28" i="2"/>
  <c r="B55" i="2"/>
  <c r="B31" i="2"/>
  <c r="B57" i="2"/>
  <c r="B27" i="2"/>
  <c r="B30" i="2"/>
  <c r="B29" i="2"/>
  <c r="B33" i="2"/>
  <c r="B32" i="2"/>
  <c r="B34" i="2"/>
  <c r="B36" i="2"/>
  <c r="H4" i="1"/>
  <c r="J4" i="1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237" i="2"/>
  <c r="E238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40" i="2"/>
  <c r="E239" i="2"/>
  <c r="E13" i="2"/>
  <c r="E14" i="2"/>
  <c r="E15" i="2"/>
  <c r="E16" i="2"/>
  <c r="E17" i="2"/>
  <c r="E18" i="2"/>
  <c r="E19" i="2"/>
  <c r="E20" i="2"/>
  <c r="E24" i="2"/>
  <c r="E35" i="2"/>
  <c r="E37" i="2"/>
  <c r="E38" i="2"/>
  <c r="E39" i="2"/>
  <c r="E40" i="2"/>
  <c r="E43" i="2"/>
  <c r="E44" i="2"/>
  <c r="E45" i="2"/>
  <c r="E47" i="2"/>
  <c r="E48" i="2"/>
  <c r="E51" i="2"/>
  <c r="E52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32" i="2"/>
  <c r="E233" i="2"/>
  <c r="E234" i="2"/>
  <c r="E235" i="2"/>
  <c r="E236" i="2"/>
  <c r="E54" i="2"/>
  <c r="E53" i="2"/>
  <c r="E22" i="2"/>
  <c r="E26" i="2"/>
  <c r="E41" i="2"/>
  <c r="E42" i="2"/>
  <c r="E46" i="2"/>
  <c r="E49" i="2"/>
  <c r="E50" i="2"/>
  <c r="E241" i="2"/>
  <c r="E243" i="2"/>
  <c r="E242" i="2"/>
  <c r="E244" i="2"/>
  <c r="E56" i="2"/>
  <c r="E23" i="2"/>
  <c r="E21" i="2"/>
  <c r="E28" i="2"/>
  <c r="E55" i="2"/>
  <c r="E57" i="2"/>
  <c r="E25" i="2"/>
  <c r="E27" i="2"/>
  <c r="E29" i="2"/>
  <c r="E33" i="2"/>
  <c r="E31" i="2"/>
  <c r="E30" i="2"/>
  <c r="E32" i="2"/>
  <c r="E34" i="2"/>
  <c r="E36" i="2"/>
</calcChain>
</file>

<file path=xl/sharedStrings.xml><?xml version="1.0" encoding="utf-8"?>
<sst xmlns="http://schemas.openxmlformats.org/spreadsheetml/2006/main" count="922" uniqueCount="308">
  <si>
    <t>Fait</t>
  </si>
  <si>
    <t>Reste</t>
  </si>
  <si>
    <t>Total</t>
  </si>
  <si>
    <t>Nombre de pièces:</t>
  </si>
  <si>
    <t xml:space="preserve">Rechercher par  STL : </t>
  </si>
  <si>
    <t>Nombre de minutes d'impression :</t>
  </si>
  <si>
    <t xml:space="preserve">Nombre d'heures d'impression: </t>
  </si>
  <si>
    <t>Rechercher par ID d'impression :</t>
  </si>
  <si>
    <t>Poids (g)</t>
  </si>
  <si>
    <t>Pourcentage</t>
  </si>
  <si>
    <t>ID</t>
  </si>
  <si>
    <t>Fichier initial </t>
  </si>
  <si>
    <t>Colonne1</t>
  </si>
  <si>
    <t>Emplacement</t>
  </si>
  <si>
    <t>Couleur</t>
  </si>
  <si>
    <t>Quantite Total</t>
  </si>
  <si>
    <t>Quantité imprimé</t>
  </si>
  <si>
    <t>Temps de fabrication</t>
  </si>
  <si>
    <t>Commentaire</t>
  </si>
  <si>
    <t>Temps en minutes</t>
  </si>
  <si>
    <t>Poids(g)</t>
  </si>
  <si>
    <t>Longueur (m)</t>
  </si>
  <si>
    <t>Temps Total</t>
  </si>
  <si>
    <t>Poids total (g)</t>
  </si>
  <si>
    <t>Temps effectué</t>
  </si>
  <si>
    <t>Poids imprimé (g)</t>
  </si>
  <si>
    <t>SpeakerMouthHolderV2</t>
  </si>
  <si>
    <t>Neck</t>
  </si>
  <si>
    <t>Cou</t>
  </si>
  <si>
    <t>topsurface6</t>
  </si>
  <si>
    <t>Hand</t>
  </si>
  <si>
    <t>Right-Hand</t>
  </si>
  <si>
    <t xml:space="preserve">Blanc </t>
  </si>
  <si>
    <t>thumb5</t>
  </si>
  <si>
    <t>Robpart5V4</t>
  </si>
  <si>
    <t>Robpart2V4</t>
  </si>
  <si>
    <t>RobCap3V2</t>
  </si>
  <si>
    <t>LeftTensionerV1</t>
  </si>
  <si>
    <t>Forearm</t>
  </si>
  <si>
    <t>Left-Forearm</t>
  </si>
  <si>
    <t>RobServoBedV5</t>
  </si>
  <si>
    <t>Right-Forearm</t>
  </si>
  <si>
    <t>RobCableFrontV3</t>
  </si>
  <si>
    <t>RobCableBackV3</t>
  </si>
  <si>
    <t>PivPotentioSquare</t>
  </si>
  <si>
    <t>Biceps</t>
  </si>
  <si>
    <t>Bleu</t>
  </si>
  <si>
    <t>RibonPusher</t>
  </si>
  <si>
    <t>servoHolsterV1</t>
  </si>
  <si>
    <t>Chest</t>
  </si>
  <si>
    <t>Torso</t>
  </si>
  <si>
    <t> arduinosupportmega</t>
  </si>
  <si>
    <t>TStoServoHolsterV2</t>
  </si>
  <si>
    <t>Stomach</t>
  </si>
  <si>
    <t>Top Stomach</t>
  </si>
  <si>
    <t>TStoPistonRightV2</t>
  </si>
  <si>
    <t>TStoPistonLeftV2</t>
  </si>
  <si>
    <t>TStomSpacerV1</t>
  </si>
  <si>
    <t>TStomRotFrontV1</t>
  </si>
  <si>
    <t>TStomRotBackV1</t>
  </si>
  <si>
    <t>TStomPotHolderSquarev1</t>
  </si>
  <si>
    <t>TStoMiddleV1</t>
  </si>
  <si>
    <t>TStomCovRightV2</t>
  </si>
  <si>
    <t>TStomCovLeftV2</t>
  </si>
  <si>
    <t>TStoLowRightV1</t>
  </si>
  <si>
    <t>Low Stomach</t>
  </si>
  <si>
    <t>TStoLowLeftV1</t>
  </si>
  <si>
    <t>TStoFrontStandV2</t>
  </si>
  <si>
    <t>TStoFrontRightV1</t>
  </si>
  <si>
    <t>TStoFrontLeftV1</t>
  </si>
  <si>
    <t>TStoBackStandRightV1</t>
  </si>
  <si>
    <t>TStoBackStandLeftV1</t>
  </si>
  <si>
    <t>TStoBackRightV1</t>
  </si>
  <si>
    <t>TStoBackLeftV1</t>
  </si>
  <si>
    <t>TensionerRightV1</t>
  </si>
  <si>
    <t>StomSupportRightV1</t>
  </si>
  <si>
    <t>StomSupportLeftV1</t>
  </si>
  <si>
    <t>StomGearV2</t>
  </si>
  <si>
    <t>StoGearAttachV1</t>
  </si>
  <si>
    <t>ServoBackV1</t>
  </si>
  <si>
    <t>RotTitV2</t>
  </si>
  <si>
    <t>Right-Biceps</t>
  </si>
  <si>
    <t>RotcenterV2</t>
  </si>
  <si>
    <t>RotaWrist2V3</t>
  </si>
  <si>
    <t>Right-Wrist</t>
  </si>
  <si>
    <t>Rotawrist1V4</t>
  </si>
  <si>
    <t>RollFrontRightV1</t>
  </si>
  <si>
    <t>RollFrontLeftV1</t>
  </si>
  <si>
    <t>RollBackRightV1</t>
  </si>
  <si>
    <t>RollBackLeftV1</t>
  </si>
  <si>
    <t>robpart4V3</t>
  </si>
  <si>
    <t>robpart3V3</t>
  </si>
  <si>
    <t>PivTitV1</t>
  </si>
  <si>
    <t>Shoulder</t>
  </si>
  <si>
    <t>Right-Shoulder</t>
  </si>
  <si>
    <t>PivPotholderV2</t>
  </si>
  <si>
    <t>PivMitV1</t>
  </si>
  <si>
    <t>PivcenterV1</t>
  </si>
  <si>
    <t>MidWormRightV1</t>
  </si>
  <si>
    <t>Mid Stomach</t>
  </si>
  <si>
    <t>MidPotHolderSquareV1</t>
  </si>
  <si>
    <t>HipCoverRightV1</t>
  </si>
  <si>
    <t>HipCoverLeftV1</t>
  </si>
  <si>
    <t>HipCoverFrontV1</t>
  </si>
  <si>
    <t>FingerTipMoldV3</t>
  </si>
  <si>
    <t>Finger Tip  Silcone</t>
  </si>
  <si>
    <t>EyeBallSupportLifeCamHDRightV1</t>
  </si>
  <si>
    <t>Head</t>
  </si>
  <si>
    <t>Eye Mechanisme</t>
  </si>
  <si>
    <t>EyeBallSupportLifeCamHDLeftV1</t>
  </si>
  <si>
    <t>EyeBallSupportHerculeRightV2</t>
  </si>
  <si>
    <t>EyeBallSupportHerculeLeftV2</t>
  </si>
  <si>
    <t>EarRightV0</t>
  </si>
  <si>
    <t>Skull &amp; Ears</t>
  </si>
  <si>
    <t>EarLeftV0</t>
  </si>
  <si>
    <t>DiskUnderV1</t>
  </si>
  <si>
    <t>DiskInternV3</t>
  </si>
  <si>
    <t>DiskExternV3</t>
  </si>
  <si>
    <t>CableHolderWristV5</t>
  </si>
  <si>
    <t>BotFrontRightV1</t>
  </si>
  <si>
    <t>BotFrontLeftV1</t>
  </si>
  <si>
    <t>BotCapRightV1</t>
  </si>
  <si>
    <t>BotCapLeftV1</t>
  </si>
  <si>
    <t>BotBackRightV1</t>
  </si>
  <si>
    <t>BotBackLeftV1</t>
  </si>
  <si>
    <t>TopskullRightV3</t>
  </si>
  <si>
    <t>TopskullLeftV3</t>
  </si>
  <si>
    <t>TopBackSkullV1</t>
  </si>
  <si>
    <t>EarRightV1</t>
  </si>
  <si>
    <t>EarLeftV1</t>
  </si>
  <si>
    <t>EarSpeakerRightV1</t>
  </si>
  <si>
    <t>EarSpeakerLeftV1</t>
  </si>
  <si>
    <t>SpeakerSpacer1</t>
  </si>
  <si>
    <t>EyeTo NoseV5</t>
  </si>
  <si>
    <t>EyePlateRightV1</t>
  </si>
  <si>
    <t>EyeHingeV2</t>
  </si>
  <si>
    <t>2xEyeBallFullV2</t>
  </si>
  <si>
    <t>Speaker1</t>
  </si>
  <si>
    <t>EyePlateLeftV1</t>
  </si>
  <si>
    <t>EyeHolderV1</t>
  </si>
  <si>
    <t>EyeHingeCurveV1</t>
  </si>
  <si>
    <t>JawSupportV1</t>
  </si>
  <si>
    <t>Face &amp; Jaw</t>
  </si>
  <si>
    <t>EyeSupportV4</t>
  </si>
  <si>
    <t>TopMouthV2</t>
  </si>
  <si>
    <t>LowbackV2</t>
  </si>
  <si>
    <t>EyeglassV2</t>
  </si>
  <si>
    <t>JawV4</t>
  </si>
  <si>
    <t>SideHearV2</t>
  </si>
  <si>
    <t>JawHingeV1</t>
  </si>
  <si>
    <t>ThroatPistonBaseV3</t>
  </si>
  <si>
    <t>JawHingeV2</t>
  </si>
  <si>
    <t>SkullServoFixV1</t>
  </si>
  <si>
    <t>JawPistonV1</t>
  </si>
  <si>
    <t>ThroatHolderV1</t>
  </si>
  <si>
    <t>ServoGearV1</t>
  </si>
  <si>
    <t>NeckHingeV1</t>
  </si>
  <si>
    <t>NeckBoltsV2</t>
  </si>
  <si>
    <t>ThroatHoleV2</t>
  </si>
  <si>
    <t>GearHolderV1</t>
  </si>
  <si>
    <t>NeckV1</t>
  </si>
  <si>
    <t>ThroatPistonV3</t>
  </si>
  <si>
    <t>MainGearV1</t>
  </si>
  <si>
    <t>BackCoverLowLeftV1</t>
  </si>
  <si>
    <t>Back</t>
  </si>
  <si>
    <t>BackCoverLowRightV1</t>
  </si>
  <si>
    <t>BackHipsLeftV2</t>
  </si>
  <si>
    <t>FaceHolderV3</t>
  </si>
  <si>
    <t>BatteryHolderRightV3</t>
  </si>
  <si>
    <t>RingV1</t>
  </si>
  <si>
    <t>USBClicker</t>
  </si>
  <si>
    <t>BackHolderCenterV1</t>
  </si>
  <si>
    <t>BackHipsRightV2</t>
  </si>
  <si>
    <t>BackHipsMidV2</t>
  </si>
  <si>
    <t>BackDoorClipV1</t>
  </si>
  <si>
    <t>BackCoverTopMid.V2</t>
  </si>
  <si>
    <t>BackClaviHolderV2</t>
  </si>
  <si>
    <t>BackHolderCenterLeftV1</t>
  </si>
  <si>
    <t>BackCoverBottomMidV2</t>
  </si>
  <si>
    <t>BackDoorRightV3</t>
  </si>
  <si>
    <t>BackDoorLeftV3</t>
  </si>
  <si>
    <t>BackCoverBottomLeftV2</t>
  </si>
  <si>
    <t>BackCoverBottomRightV2</t>
  </si>
  <si>
    <t>BackCoverTopLeftV3</t>
  </si>
  <si>
    <t>BackCoverTopRightV3</t>
  </si>
  <si>
    <t>BatteryHolderLeftV1</t>
  </si>
  <si>
    <t>BackSideHolderRightV1</t>
  </si>
  <si>
    <t>BackHolderCenterRightV1</t>
  </si>
  <si>
    <t>InMRightV1</t>
  </si>
  <si>
    <t>BackSideHolderLeftV1</t>
  </si>
  <si>
    <t>BackHolderLowRightV1</t>
  </si>
  <si>
    <t>InMLeftV1</t>
  </si>
  <si>
    <t>BatteryPusherV1</t>
  </si>
  <si>
    <t>BackPowerV1</t>
  </si>
  <si>
    <t>BackHolderLowLeftV1</t>
  </si>
  <si>
    <t>Typo</t>
  </si>
  <si>
    <t>USBRotater</t>
  </si>
  <si>
    <t>ChestTopV1</t>
  </si>
  <si>
    <t>ChestTopAttachV1</t>
  </si>
  <si>
    <t>BottomChestV1</t>
  </si>
  <si>
    <t>SideRibsCoverV2</t>
  </si>
  <si>
    <t>UnderKinectV1</t>
  </si>
  <si>
    <t>ChestRightV1</t>
  </si>
  <si>
    <t>ChestLeftV1</t>
  </si>
  <si>
    <t>MiddleChest+PIRV1</t>
  </si>
  <si>
    <t>MiddleChestV1</t>
  </si>
  <si>
    <t>ThroatLowerV1</t>
  </si>
  <si>
    <t>InMRightV1HollowV1</t>
  </si>
  <si>
    <t>InMLeftV1HollowV1</t>
  </si>
  <si>
    <t>SternumV1</t>
  </si>
  <si>
    <t>KinectMidBackV1</t>
  </si>
  <si>
    <t>interKinectSideV1</t>
  </si>
  <si>
    <t>KinectMidFrontV1</t>
  </si>
  <si>
    <t>ChestLowV1</t>
  </si>
  <si>
    <t>homplatefront-V1</t>
  </si>
  <si>
    <t>homplatefront+V1</t>
  </si>
  <si>
    <t>homplateback-V1</t>
  </si>
  <si>
    <t>homplatebacklow-V1</t>
  </si>
  <si>
    <t>homplatebacklow+V1</t>
  </si>
  <si>
    <t>homplateback+V1</t>
  </si>
  <si>
    <t>KinectSideHolderV1</t>
  </si>
  <si>
    <t>KinectSideBackV1</t>
  </si>
  <si>
    <t>interKinectMidV1</t>
  </si>
  <si>
    <t>HomLowFront-V1</t>
  </si>
  <si>
    <t>HomLowBack-V1</t>
  </si>
  <si>
    <t>PivGearV4</t>
  </si>
  <si>
    <t>PivConnectorV1</t>
  </si>
  <si>
    <t>PistonClaviV3</t>
  </si>
  <si>
    <t>ClaviFrontV2</t>
  </si>
  <si>
    <t>ClaviBackV2</t>
  </si>
  <si>
    <t>PivPotentioV2</t>
  </si>
  <si>
    <t>leftPivMitV1</t>
  </si>
  <si>
    <t>Left-Shoulder</t>
  </si>
  <si>
    <t>PistonbaseV6</t>
  </si>
  <si>
    <t>leftPivTitV1</t>
  </si>
  <si>
    <t>servoholderV1</t>
  </si>
  <si>
    <t>leftPivPotholderV2</t>
  </si>
  <si>
    <t>PivWormV2</t>
  </si>
  <si>
    <t>leftPivcenterV1</t>
  </si>
  <si>
    <t>armtopcover3</t>
  </si>
  <si>
    <t>armtopcover1</t>
  </si>
  <si>
    <t>HighArmSideV2</t>
  </si>
  <si>
    <t>leftRotCenterV2</t>
  </si>
  <si>
    <t>Left-Biceps</t>
  </si>
  <si>
    <t>armtopcover2</t>
  </si>
  <si>
    <t>lowarmsideV1</t>
  </si>
  <si>
    <t>reinforcerV1</t>
  </si>
  <si>
    <t>PistonbaseantiV2</t>
  </si>
  <si>
    <t>servobaseV1</t>
  </si>
  <si>
    <t>leftRotTitV2</t>
  </si>
  <si>
    <t>elbowshaftgearV1</t>
  </si>
  <si>
    <t>RotWormV5</t>
  </si>
  <si>
    <t>PistonanticlockV2</t>
  </si>
  <si>
    <t>spacerV1</t>
  </si>
  <si>
    <t>RotGearV4</t>
  </si>
  <si>
    <t>RotPotentioV2</t>
  </si>
  <si>
    <t>RotMitV2</t>
  </si>
  <si>
    <t>gearpotentioV1</t>
  </si>
  <si>
    <t>LeftRotawrist1V4</t>
  </si>
  <si>
    <t>Left-Wrist</t>
  </si>
  <si>
    <t>LeftRotaWrist2V3</t>
  </si>
  <si>
    <t>WristGearsV5</t>
  </si>
  <si>
    <t>Wrist</t>
  </si>
  <si>
    <t>RotaWrist3V3</t>
  </si>
  <si>
    <t>RobRingV3</t>
  </si>
  <si>
    <t>LeftCableHolderWristV5</t>
  </si>
  <si>
    <t>leftrobpart4V3</t>
  </si>
  <si>
    <t>Left-Hand</t>
  </si>
  <si>
    <t>leftrobpart3V3</t>
  </si>
  <si>
    <t>LeftRobServoBedV5</t>
  </si>
  <si>
    <t>servo-pulleyX5</t>
  </si>
  <si>
    <t>LeftRobCableFrontV3</t>
  </si>
  <si>
    <t>LeftRobCableBackV3</t>
  </si>
  <si>
    <t>LeftRobpart5V4</t>
  </si>
  <si>
    <t>LeftRobpart4V4</t>
  </si>
  <si>
    <t>LeftRobpart2V4</t>
  </si>
  <si>
    <t>LeftWristlargeV4</t>
  </si>
  <si>
    <t>LeftRobpart3V4</t>
  </si>
  <si>
    <t>lefttopsurface6</t>
  </si>
  <si>
    <t>Majeure3</t>
  </si>
  <si>
    <t>LeftWristsmallV4</t>
  </si>
  <si>
    <t>LeftRobCap3V2</t>
  </si>
  <si>
    <t>lefthumb5</t>
  </si>
  <si>
    <t>Index3</t>
  </si>
  <si>
    <t>Bolt_entretoise7</t>
  </si>
  <si>
    <t>ringfinger3</t>
  </si>
  <si>
    <t>leftcoverfinger1</t>
  </si>
  <si>
    <t>coverfinger</t>
  </si>
  <si>
    <t>Auriculaire3</t>
  </si>
  <si>
    <t>Wristsmall</t>
  </si>
  <si>
    <t>WristlargeV4</t>
  </si>
  <si>
    <t>lefttopsurfaceUP6</t>
  </si>
  <si>
    <t>IMPRESSION InMoov</t>
  </si>
  <si>
    <t xml:space="preserve">Date de commencement </t>
  </si>
  <si>
    <t>Durée</t>
  </si>
  <si>
    <t>Date</t>
  </si>
  <si>
    <t>Pièce</t>
  </si>
  <si>
    <t>Impressions</t>
  </si>
  <si>
    <t>Jour</t>
  </si>
  <si>
    <t>minutes</t>
  </si>
  <si>
    <t>temps</t>
  </si>
  <si>
    <t>Id</t>
  </si>
  <si>
    <t>Nom</t>
  </si>
  <si>
    <t>Exemplaire</t>
  </si>
  <si>
    <t>Date sans impressions</t>
  </si>
  <si>
    <t>Raison</t>
  </si>
  <si>
    <t>Vacances Noël</t>
  </si>
  <si>
    <t>Manque de 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</si>
</sst>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mm]"/>
    <numFmt numFmtId="165" formatCode="[hh]"/>
    <numFmt numFmtId="166" formatCode="[$-F400]h:mm:ss\ AM/PM"/>
    <numFmt numFmtId="167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trike/>
      <sz val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</xf>
    <xf numFmtId="166" fontId="1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14" fontId="0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6" fontId="0" fillId="0" borderId="0" xfId="0" applyNumberFormat="1" applyFont="1" applyAlignment="1" applyProtection="1">
      <alignment horizontal="center" vertic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7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 applyProtection="1">
      <alignment horizontal="center" vertical="center"/>
    </xf>
    <xf numFmtId="14" fontId="0" fillId="0" borderId="0" xfId="0" applyNumberFormat="1" applyFont="1" applyAlignment="1" applyProtection="1">
      <alignment horizontal="center" vertical="center"/>
    </xf>
    <xf numFmtId="167" fontId="1" fillId="0" borderId="0" xfId="0" applyNumberFormat="1" applyFont="1" applyAlignment="1" applyProtection="1">
      <alignment horizontal="center" vertical="center"/>
    </xf>
    <xf numFmtId="167" fontId="0" fillId="0" borderId="0" xfId="0" applyNumberFormat="1" applyFont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center" vertical="center"/>
    </xf>
    <xf numFmtId="164" fontId="0" fillId="0" borderId="0" xfId="0" applyNumberFormat="1" applyFont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21" fontId="4" fillId="0" borderId="14" xfId="0" applyNumberFormat="1" applyFont="1" applyBorder="1" applyAlignment="1" applyProtection="1">
      <alignment horizontal="center" vertical="center"/>
      <protection locked="0"/>
    </xf>
    <xf numFmtId="2" fontId="4" fillId="0" borderId="13" xfId="0" applyNumberFormat="1" applyFont="1" applyFill="1" applyBorder="1" applyAlignment="1" applyProtection="1">
      <alignment horizontal="center" vertical="center"/>
      <protection locked="0"/>
    </xf>
    <xf numFmtId="166" fontId="4" fillId="0" borderId="14" xfId="0" applyNumberFormat="1" applyFont="1" applyFill="1" applyBorder="1" applyAlignment="1" applyProtection="1">
      <alignment horizontal="center" vertical="center"/>
      <protection locked="0"/>
    </xf>
    <xf numFmtId="164" fontId="4" fillId="0" borderId="14" xfId="0" applyNumberFormat="1" applyFont="1" applyFill="1" applyBorder="1" applyAlignment="1" applyProtection="1">
      <alignment horizontal="center" vertical="center"/>
      <protection locked="0"/>
    </xf>
    <xf numFmtId="2" fontId="4" fillId="0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166" fontId="4" fillId="0" borderId="13" xfId="0" applyNumberFormat="1" applyFont="1" applyFill="1" applyBorder="1" applyAlignment="1" applyProtection="1">
      <alignment horizontal="center" vertical="center"/>
      <protection locked="0"/>
    </xf>
    <xf numFmtId="166" fontId="4" fillId="0" borderId="15" xfId="0" applyNumberFormat="1" applyFont="1" applyFill="1" applyBorder="1" applyAlignment="1" applyProtection="1">
      <alignment horizontal="center" vertical="center"/>
      <protection locked="0"/>
    </xf>
    <xf numFmtId="2" fontId="4" fillId="0" borderId="15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/>
    </xf>
    <xf numFmtId="0" fontId="7" fillId="0" borderId="14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/>
    </xf>
    <xf numFmtId="164" fontId="4" fillId="0" borderId="3" xfId="0" applyNumberFormat="1" applyFont="1" applyBorder="1" applyAlignment="1" applyProtection="1">
      <alignment horizontal="center" vertical="center"/>
    </xf>
    <xf numFmtId="165" fontId="4" fillId="0" borderId="7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2" fontId="4" fillId="0" borderId="10" xfId="0" applyNumberFormat="1" applyFont="1" applyBorder="1" applyAlignment="1" applyProtection="1">
      <alignment horizontal="center" vertical="center"/>
    </xf>
    <xf numFmtId="164" fontId="4" fillId="0" borderId="13" xfId="0" applyNumberFormat="1" applyFont="1" applyFill="1" applyBorder="1" applyAlignment="1" applyProtection="1">
      <alignment horizontal="center" vertical="center"/>
    </xf>
    <xf numFmtId="2" fontId="4" fillId="0" borderId="13" xfId="0" applyNumberFormat="1" applyFont="1" applyFill="1" applyBorder="1" applyAlignment="1" applyProtection="1">
      <alignment horizontal="center" vertical="center"/>
    </xf>
    <xf numFmtId="164" fontId="4" fillId="0" borderId="14" xfId="0" applyNumberFormat="1" applyFont="1" applyFill="1" applyBorder="1" applyAlignment="1" applyProtection="1">
      <alignment horizontal="center" vertical="center"/>
    </xf>
    <xf numFmtId="2" fontId="4" fillId="0" borderId="14" xfId="0" applyNumberFormat="1" applyFont="1" applyFill="1" applyBorder="1" applyAlignment="1" applyProtection="1">
      <alignment horizontal="center" vertical="center"/>
    </xf>
    <xf numFmtId="164" fontId="4" fillId="0" borderId="15" xfId="0" applyNumberFormat="1" applyFont="1" applyFill="1" applyBorder="1" applyAlignment="1" applyProtection="1">
      <alignment horizontal="center" vertical="center"/>
    </xf>
    <xf numFmtId="2" fontId="4" fillId="0" borderId="15" xfId="0" applyNumberFormat="1" applyFont="1" applyFill="1" applyBorder="1" applyAlignment="1" applyProtection="1">
      <alignment horizontal="center" vertical="center"/>
    </xf>
    <xf numFmtId="164" fontId="4" fillId="0" borderId="7" xfId="0" applyNumberFormat="1" applyFont="1" applyBorder="1" applyAlignment="1" applyProtection="1">
      <alignment horizontal="center" vertical="center"/>
    </xf>
    <xf numFmtId="0" fontId="4" fillId="2" borderId="14" xfId="0" applyNumberFormat="1" applyFont="1" applyFill="1" applyBorder="1" applyAlignment="1" applyProtection="1">
      <alignment horizontal="center" vertical="center"/>
    </xf>
    <xf numFmtId="21" fontId="4" fillId="0" borderId="1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  <protection locked="0"/>
    </xf>
    <xf numFmtId="9" fontId="4" fillId="0" borderId="14" xfId="0" applyNumberFormat="1" applyFont="1" applyFill="1" applyBorder="1" applyAlignment="1" applyProtection="1">
      <alignment horizontal="center" vertical="center"/>
      <protection locked="0"/>
    </xf>
    <xf numFmtId="0" fontId="4" fillId="2" borderId="15" xfId="0" applyFont="1" applyFill="1" applyBorder="1" applyAlignment="1" applyProtection="1">
      <alignment horizontal="center" vertical="center"/>
    </xf>
    <xf numFmtId="21" fontId="4" fillId="0" borderId="15" xfId="0" applyNumberFormat="1" applyFont="1" applyBorder="1" applyAlignment="1" applyProtection="1">
      <alignment horizontal="center" vertical="center"/>
      <protection locked="0"/>
    </xf>
    <xf numFmtId="9" fontId="4" fillId="0" borderId="15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NumberFormat="1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164" fontId="4" fillId="0" borderId="13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2" fontId="4" fillId="3" borderId="0" xfId="0" applyNumberFormat="1" applyFont="1" applyFill="1" applyAlignment="1" applyProtection="1">
      <alignment horizontal="center" vertical="center"/>
      <protection locked="0"/>
    </xf>
    <xf numFmtId="0" fontId="2" fillId="5" borderId="17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2" fontId="4" fillId="3" borderId="0" xfId="0" applyNumberFormat="1" applyFont="1" applyFill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2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5" fillId="2" borderId="23" xfId="0" applyFont="1" applyFill="1" applyBorder="1" applyAlignment="1" applyProtection="1">
      <alignment horizontal="center" vertical="center"/>
    </xf>
    <xf numFmtId="0" fontId="5" fillId="2" borderId="24" xfId="0" applyFont="1" applyFill="1" applyBorder="1" applyAlignment="1" applyProtection="1">
      <alignment horizontal="center" vertical="center"/>
    </xf>
    <xf numFmtId="0" fontId="5" fillId="2" borderId="25" xfId="0" applyFont="1" applyFill="1" applyBorder="1" applyAlignment="1" applyProtection="1">
      <alignment horizontal="center" vertical="center"/>
    </xf>
    <xf numFmtId="0" fontId="5" fillId="2" borderId="26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 applyProtection="1">
      <alignment horizontal="center" vertical="center" wrapText="1"/>
    </xf>
    <xf numFmtId="0" fontId="5" fillId="2" borderId="22" xfId="0" applyFont="1" applyFill="1" applyBorder="1" applyAlignment="1" applyProtection="1">
      <alignment horizontal="center" vertical="center" wrapText="1"/>
    </xf>
    <xf numFmtId="0" fontId="5" fillId="2" borderId="25" xfId="0" applyFont="1" applyFill="1" applyBorder="1" applyAlignment="1" applyProtection="1">
      <alignment horizontal="center" vertical="center" wrapText="1"/>
    </xf>
    <xf numFmtId="0" fontId="5" fillId="2" borderId="26" xfId="0" applyFont="1" applyFill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2" fillId="5" borderId="17" xfId="0" applyFont="1" applyFill="1" applyBorder="1" applyAlignment="1" applyProtection="1">
      <alignment horizontal="center" vertical="center"/>
      <protection locked="0"/>
    </xf>
    <xf numFmtId="0" fontId="2" fillId="5" borderId="18" xfId="0" applyFont="1" applyFill="1" applyBorder="1" applyAlignment="1" applyProtection="1">
      <alignment horizontal="center" vertical="center"/>
      <protection locked="0"/>
    </xf>
    <xf numFmtId="0" fontId="2" fillId="5" borderId="17" xfId="0" applyFont="1" applyFill="1" applyBorder="1" applyAlignment="1" applyProtection="1">
      <alignment horizontal="center" vertical="center" wrapText="1"/>
      <protection locked="0"/>
    </xf>
    <xf numFmtId="0" fontId="2" fillId="5" borderId="19" xfId="0" applyFont="1" applyFill="1" applyBorder="1" applyAlignment="1" applyProtection="1">
      <alignment horizontal="center" vertical="center" wrapText="1"/>
      <protection locked="0"/>
    </xf>
    <xf numFmtId="0" fontId="2" fillId="5" borderId="18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F400]h:mm:ss\ AM/PM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:ss;@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mm]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mm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mm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mm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mm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6" formatCode="[$-F400]h:mm:ss\ AM/P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  <protection locked="1" hidden="0"/>
    </dxf>
    <dxf>
      <border outline="0">
        <top style="thick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57150</xdr:rowOff>
    </xdr:from>
    <xdr:to>
      <xdr:col>10</xdr:col>
      <xdr:colOff>1238250</xdr:colOff>
      <xdr:row>2</xdr:row>
      <xdr:rowOff>106680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2287250" y="57150"/>
          <a:ext cx="2495550" cy="23241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87630</xdr:colOff>
      <xdr:row>3</xdr:row>
      <xdr:rowOff>57150</xdr:rowOff>
    </xdr:from>
    <xdr:to>
      <xdr:col>10</xdr:col>
      <xdr:colOff>1245870</xdr:colOff>
      <xdr:row>4</xdr:row>
      <xdr:rowOff>121920</xdr:rowOff>
    </xdr:to>
    <xdr:sp macro="" textlink="">
      <xdr:nvSpPr>
        <xdr:cNvPr id="3" name="Button 4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12279630" y="422910"/>
          <a:ext cx="2510790" cy="2476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 par ID</a:t>
          </a:r>
        </a:p>
      </xdr:txBody>
    </xdr:sp>
    <xdr:clientData fPrintsWithSheet="0"/>
  </xdr:twoCellAnchor>
  <xdr:twoCellAnchor>
    <xdr:from>
      <xdr:col>9</xdr:col>
      <xdr:colOff>80010</xdr:colOff>
      <xdr:row>5</xdr:row>
      <xdr:rowOff>38100</xdr:rowOff>
    </xdr:from>
    <xdr:to>
      <xdr:col>10</xdr:col>
      <xdr:colOff>1242060</xdr:colOff>
      <xdr:row>6</xdr:row>
      <xdr:rowOff>87630</xdr:rowOff>
    </xdr:to>
    <xdr:sp macro="" textlink="">
      <xdr:nvSpPr>
        <xdr:cNvPr id="4" name="Button 5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12272010" y="769620"/>
          <a:ext cx="2514600" cy="2400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Sans Filtre</a:t>
          </a:r>
        </a:p>
        <a:p>
          <a:pPr algn="ctr" rtl="0">
            <a:defRPr sz="1000"/>
          </a:pPr>
          <a:endParaRPr lang="fr-FR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 fPrintsWithSheet="0"/>
  </xdr:twoCellAnchor>
  <xdr:twoCellAnchor>
    <xdr:from>
      <xdr:col>9</xdr:col>
      <xdr:colOff>95250</xdr:colOff>
      <xdr:row>1</xdr:row>
      <xdr:rowOff>57150</xdr:rowOff>
    </xdr:from>
    <xdr:to>
      <xdr:col>10</xdr:col>
      <xdr:colOff>1238250</xdr:colOff>
      <xdr:row>2</xdr:row>
      <xdr:rowOff>106680</xdr:rowOff>
    </xdr:to>
    <xdr:sp macro="" textlink="">
      <xdr:nvSpPr>
        <xdr:cNvPr id="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12287250" y="57150"/>
          <a:ext cx="2495550" cy="23241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87630</xdr:colOff>
      <xdr:row>3</xdr:row>
      <xdr:rowOff>57150</xdr:rowOff>
    </xdr:from>
    <xdr:to>
      <xdr:col>10</xdr:col>
      <xdr:colOff>1245870</xdr:colOff>
      <xdr:row>4</xdr:row>
      <xdr:rowOff>121920</xdr:rowOff>
    </xdr:to>
    <xdr:sp macro="" textlink="">
      <xdr:nvSpPr>
        <xdr:cNvPr id="6" name="Button 4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12279630" y="422910"/>
          <a:ext cx="2510790" cy="2476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 par ID</a:t>
          </a:r>
        </a:p>
      </xdr:txBody>
    </xdr:sp>
    <xdr:clientData fPrintsWithSheet="0"/>
  </xdr:twoCellAnchor>
  <xdr:twoCellAnchor>
    <xdr:from>
      <xdr:col>9</xdr:col>
      <xdr:colOff>80010</xdr:colOff>
      <xdr:row>5</xdr:row>
      <xdr:rowOff>38100</xdr:rowOff>
    </xdr:from>
    <xdr:to>
      <xdr:col>10</xdr:col>
      <xdr:colOff>1242060</xdr:colOff>
      <xdr:row>6</xdr:row>
      <xdr:rowOff>87630</xdr:rowOff>
    </xdr:to>
    <xdr:sp macro="" textlink="">
      <xdr:nvSpPr>
        <xdr:cNvPr id="7" name="Button 5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12272010" y="769620"/>
          <a:ext cx="2514600" cy="2400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Sans Filtre</a:t>
          </a:r>
        </a:p>
        <a:p>
          <a:pPr algn="ctr" rtl="0">
            <a:defRPr sz="1000"/>
          </a:pPr>
          <a:endParaRPr lang="fr-FR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 fPrintsWithSheet="0"/>
  </xdr:twoCellAnchor>
  <xdr:twoCellAnchor>
    <xdr:from>
      <xdr:col>0</xdr:col>
      <xdr:colOff>95250</xdr:colOff>
      <xdr:row>0</xdr:row>
      <xdr:rowOff>57150</xdr:rowOff>
    </xdr:from>
    <xdr:to>
      <xdr:col>0</xdr:col>
      <xdr:colOff>1238250</xdr:colOff>
      <xdr:row>1</xdr:row>
      <xdr:rowOff>106680</xdr:rowOff>
    </xdr:to>
    <xdr:sp macro="" textlink="">
      <xdr:nvSpPr>
        <xdr:cNvPr id="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0</xdr:row>
      <xdr:rowOff>57150</xdr:rowOff>
    </xdr:from>
    <xdr:to>
      <xdr:col>0</xdr:col>
      <xdr:colOff>1238250</xdr:colOff>
      <xdr:row>1</xdr:row>
      <xdr:rowOff>106680</xdr:rowOff>
    </xdr:to>
    <xdr:sp macro="" textlink="">
      <xdr:nvSpPr>
        <xdr:cNvPr id="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0</xdr:row>
      <xdr:rowOff>57150</xdr:rowOff>
    </xdr:from>
    <xdr:to>
      <xdr:col>1</xdr:col>
      <xdr:colOff>1238250</xdr:colOff>
      <xdr:row>1</xdr:row>
      <xdr:rowOff>106680</xdr:rowOff>
    </xdr:to>
    <xdr:sp macro="" textlink="">
      <xdr:nvSpPr>
        <xdr:cNvPr id="1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0</xdr:row>
      <xdr:rowOff>57150</xdr:rowOff>
    </xdr:from>
    <xdr:to>
      <xdr:col>1</xdr:col>
      <xdr:colOff>1238250</xdr:colOff>
      <xdr:row>1</xdr:row>
      <xdr:rowOff>106680</xdr:rowOff>
    </xdr:to>
    <xdr:sp macro="" textlink="">
      <xdr:nvSpPr>
        <xdr:cNvPr id="1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4</xdr:col>
      <xdr:colOff>95250</xdr:colOff>
      <xdr:row>0</xdr:row>
      <xdr:rowOff>57150</xdr:rowOff>
    </xdr:from>
    <xdr:to>
      <xdr:col>5</xdr:col>
      <xdr:colOff>1238250</xdr:colOff>
      <xdr:row>1</xdr:row>
      <xdr:rowOff>106680</xdr:rowOff>
    </xdr:to>
    <xdr:sp macro="" textlink="">
      <xdr:nvSpPr>
        <xdr:cNvPr id="1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4</xdr:col>
      <xdr:colOff>95250</xdr:colOff>
      <xdr:row>0</xdr:row>
      <xdr:rowOff>57150</xdr:rowOff>
    </xdr:from>
    <xdr:to>
      <xdr:col>5</xdr:col>
      <xdr:colOff>1238250</xdr:colOff>
      <xdr:row>1</xdr:row>
      <xdr:rowOff>106680</xdr:rowOff>
    </xdr:to>
    <xdr:sp macro="" textlink="">
      <xdr:nvSpPr>
        <xdr:cNvPr id="1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5</xdr:col>
      <xdr:colOff>95250</xdr:colOff>
      <xdr:row>0</xdr:row>
      <xdr:rowOff>57150</xdr:rowOff>
    </xdr:from>
    <xdr:to>
      <xdr:col>6</xdr:col>
      <xdr:colOff>1238250</xdr:colOff>
      <xdr:row>1</xdr:row>
      <xdr:rowOff>106680</xdr:rowOff>
    </xdr:to>
    <xdr:sp macro="" textlink="">
      <xdr:nvSpPr>
        <xdr:cNvPr id="1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5</xdr:col>
      <xdr:colOff>95250</xdr:colOff>
      <xdr:row>0</xdr:row>
      <xdr:rowOff>57150</xdr:rowOff>
    </xdr:from>
    <xdr:to>
      <xdr:col>6</xdr:col>
      <xdr:colOff>1238250</xdr:colOff>
      <xdr:row>1</xdr:row>
      <xdr:rowOff>106680</xdr:rowOff>
    </xdr:to>
    <xdr:sp macro="" textlink="">
      <xdr:nvSpPr>
        <xdr:cNvPr id="1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6</xdr:col>
      <xdr:colOff>95250</xdr:colOff>
      <xdr:row>0</xdr:row>
      <xdr:rowOff>57150</xdr:rowOff>
    </xdr:from>
    <xdr:to>
      <xdr:col>7</xdr:col>
      <xdr:colOff>1238250</xdr:colOff>
      <xdr:row>1</xdr:row>
      <xdr:rowOff>106680</xdr:rowOff>
    </xdr:to>
    <xdr:sp macro="" textlink="">
      <xdr:nvSpPr>
        <xdr:cNvPr id="1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6</xdr:col>
      <xdr:colOff>95250</xdr:colOff>
      <xdr:row>0</xdr:row>
      <xdr:rowOff>57150</xdr:rowOff>
    </xdr:from>
    <xdr:to>
      <xdr:col>7</xdr:col>
      <xdr:colOff>1238250</xdr:colOff>
      <xdr:row>1</xdr:row>
      <xdr:rowOff>106680</xdr:rowOff>
    </xdr:to>
    <xdr:sp macro="" textlink="">
      <xdr:nvSpPr>
        <xdr:cNvPr id="1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8</xdr:col>
      <xdr:colOff>95250</xdr:colOff>
      <xdr:row>0</xdr:row>
      <xdr:rowOff>57150</xdr:rowOff>
    </xdr:from>
    <xdr:to>
      <xdr:col>9</xdr:col>
      <xdr:colOff>1238250</xdr:colOff>
      <xdr:row>1</xdr:row>
      <xdr:rowOff>106680</xdr:rowOff>
    </xdr:to>
    <xdr:sp macro="" textlink="">
      <xdr:nvSpPr>
        <xdr:cNvPr id="1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8</xdr:col>
      <xdr:colOff>95250</xdr:colOff>
      <xdr:row>0</xdr:row>
      <xdr:rowOff>57150</xdr:rowOff>
    </xdr:from>
    <xdr:to>
      <xdr:col>9</xdr:col>
      <xdr:colOff>1238250</xdr:colOff>
      <xdr:row>1</xdr:row>
      <xdr:rowOff>106680</xdr:rowOff>
    </xdr:to>
    <xdr:sp macro="" textlink="">
      <xdr:nvSpPr>
        <xdr:cNvPr id="1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0</xdr:row>
      <xdr:rowOff>57150</xdr:rowOff>
    </xdr:from>
    <xdr:to>
      <xdr:col>10</xdr:col>
      <xdr:colOff>1238250</xdr:colOff>
      <xdr:row>1</xdr:row>
      <xdr:rowOff>106680</xdr:rowOff>
    </xdr:to>
    <xdr:sp macro="" textlink="">
      <xdr:nvSpPr>
        <xdr:cNvPr id="2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0</xdr:row>
      <xdr:rowOff>57150</xdr:rowOff>
    </xdr:from>
    <xdr:to>
      <xdr:col>10</xdr:col>
      <xdr:colOff>1238250</xdr:colOff>
      <xdr:row>1</xdr:row>
      <xdr:rowOff>106680</xdr:rowOff>
    </xdr:to>
    <xdr:sp macro="" textlink="">
      <xdr:nvSpPr>
        <xdr:cNvPr id="2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0</xdr:row>
      <xdr:rowOff>57150</xdr:rowOff>
    </xdr:from>
    <xdr:to>
      <xdr:col>10</xdr:col>
      <xdr:colOff>1238250</xdr:colOff>
      <xdr:row>1</xdr:row>
      <xdr:rowOff>106680</xdr:rowOff>
    </xdr:to>
    <xdr:sp macro="" textlink="">
      <xdr:nvSpPr>
        <xdr:cNvPr id="2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0</xdr:row>
      <xdr:rowOff>57150</xdr:rowOff>
    </xdr:from>
    <xdr:to>
      <xdr:col>10</xdr:col>
      <xdr:colOff>1238250</xdr:colOff>
      <xdr:row>1</xdr:row>
      <xdr:rowOff>106680</xdr:rowOff>
    </xdr:to>
    <xdr:sp macro="" textlink="">
      <xdr:nvSpPr>
        <xdr:cNvPr id="2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0</xdr:row>
      <xdr:rowOff>57150</xdr:rowOff>
    </xdr:from>
    <xdr:to>
      <xdr:col>12</xdr:col>
      <xdr:colOff>1238250</xdr:colOff>
      <xdr:row>1</xdr:row>
      <xdr:rowOff>106680</xdr:rowOff>
    </xdr:to>
    <xdr:sp macro="" textlink="">
      <xdr:nvSpPr>
        <xdr:cNvPr id="2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0</xdr:row>
      <xdr:rowOff>57150</xdr:rowOff>
    </xdr:from>
    <xdr:to>
      <xdr:col>12</xdr:col>
      <xdr:colOff>1238250</xdr:colOff>
      <xdr:row>1</xdr:row>
      <xdr:rowOff>106680</xdr:rowOff>
    </xdr:to>
    <xdr:sp macro="" textlink="">
      <xdr:nvSpPr>
        <xdr:cNvPr id="2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0</xdr:row>
      <xdr:rowOff>57150</xdr:rowOff>
    </xdr:from>
    <xdr:to>
      <xdr:col>12</xdr:col>
      <xdr:colOff>1238250</xdr:colOff>
      <xdr:row>1</xdr:row>
      <xdr:rowOff>106680</xdr:rowOff>
    </xdr:to>
    <xdr:sp macro="" textlink="">
      <xdr:nvSpPr>
        <xdr:cNvPr id="2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0</xdr:row>
      <xdr:rowOff>57150</xdr:rowOff>
    </xdr:from>
    <xdr:to>
      <xdr:col>12</xdr:col>
      <xdr:colOff>1238250</xdr:colOff>
      <xdr:row>1</xdr:row>
      <xdr:rowOff>106680</xdr:rowOff>
    </xdr:to>
    <xdr:sp macro="" textlink="">
      <xdr:nvSpPr>
        <xdr:cNvPr id="2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0</xdr:row>
      <xdr:rowOff>57150</xdr:rowOff>
    </xdr:from>
    <xdr:to>
      <xdr:col>10</xdr:col>
      <xdr:colOff>1238250</xdr:colOff>
      <xdr:row>1</xdr:row>
      <xdr:rowOff>106680</xdr:rowOff>
    </xdr:to>
    <xdr:sp macro="" textlink="">
      <xdr:nvSpPr>
        <xdr:cNvPr id="2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0</xdr:row>
      <xdr:rowOff>57150</xdr:rowOff>
    </xdr:from>
    <xdr:to>
      <xdr:col>10</xdr:col>
      <xdr:colOff>1238250</xdr:colOff>
      <xdr:row>1</xdr:row>
      <xdr:rowOff>106680</xdr:rowOff>
    </xdr:to>
    <xdr:sp macro="" textlink="">
      <xdr:nvSpPr>
        <xdr:cNvPr id="2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0</xdr:row>
      <xdr:rowOff>57150</xdr:rowOff>
    </xdr:from>
    <xdr:to>
      <xdr:col>12</xdr:col>
      <xdr:colOff>1238250</xdr:colOff>
      <xdr:row>1</xdr:row>
      <xdr:rowOff>106680</xdr:rowOff>
    </xdr:to>
    <xdr:sp macro="" textlink="">
      <xdr:nvSpPr>
        <xdr:cNvPr id="3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0</xdr:row>
      <xdr:rowOff>57150</xdr:rowOff>
    </xdr:from>
    <xdr:to>
      <xdr:col>12</xdr:col>
      <xdr:colOff>1238250</xdr:colOff>
      <xdr:row>1</xdr:row>
      <xdr:rowOff>106680</xdr:rowOff>
    </xdr:to>
    <xdr:sp macro="" textlink="">
      <xdr:nvSpPr>
        <xdr:cNvPr id="3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10</xdr:col>
      <xdr:colOff>95250</xdr:colOff>
      <xdr:row>0</xdr:row>
      <xdr:rowOff>57150</xdr:rowOff>
    </xdr:from>
    <xdr:to>
      <xdr:col>11</xdr:col>
      <xdr:colOff>1238250</xdr:colOff>
      <xdr:row>0</xdr:row>
      <xdr:rowOff>106680</xdr:rowOff>
    </xdr:to>
    <xdr:sp macro="" textlink="">
      <xdr:nvSpPr>
        <xdr:cNvPr id="3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10</xdr:col>
      <xdr:colOff>95250</xdr:colOff>
      <xdr:row>0</xdr:row>
      <xdr:rowOff>57150</xdr:rowOff>
    </xdr:from>
    <xdr:to>
      <xdr:col>11</xdr:col>
      <xdr:colOff>1238250</xdr:colOff>
      <xdr:row>0</xdr:row>
      <xdr:rowOff>106680</xdr:rowOff>
    </xdr:to>
    <xdr:sp macro="" textlink="">
      <xdr:nvSpPr>
        <xdr:cNvPr id="3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0</xdr:row>
      <xdr:rowOff>57150</xdr:rowOff>
    </xdr:from>
    <xdr:to>
      <xdr:col>12</xdr:col>
      <xdr:colOff>1238250</xdr:colOff>
      <xdr:row>1</xdr:row>
      <xdr:rowOff>106680</xdr:rowOff>
    </xdr:to>
    <xdr:sp macro="" textlink="">
      <xdr:nvSpPr>
        <xdr:cNvPr id="3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0</xdr:row>
      <xdr:rowOff>57150</xdr:rowOff>
    </xdr:from>
    <xdr:to>
      <xdr:col>12</xdr:col>
      <xdr:colOff>1238250</xdr:colOff>
      <xdr:row>1</xdr:row>
      <xdr:rowOff>106680</xdr:rowOff>
    </xdr:to>
    <xdr:sp macro="" textlink="">
      <xdr:nvSpPr>
        <xdr:cNvPr id="3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0</xdr:row>
      <xdr:rowOff>57150</xdr:rowOff>
    </xdr:from>
    <xdr:to>
      <xdr:col>12</xdr:col>
      <xdr:colOff>1238250</xdr:colOff>
      <xdr:row>0</xdr:row>
      <xdr:rowOff>106680</xdr:rowOff>
    </xdr:to>
    <xdr:sp macro="" textlink="">
      <xdr:nvSpPr>
        <xdr:cNvPr id="3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0</xdr:row>
      <xdr:rowOff>57150</xdr:rowOff>
    </xdr:from>
    <xdr:to>
      <xdr:col>12</xdr:col>
      <xdr:colOff>1238250</xdr:colOff>
      <xdr:row>0</xdr:row>
      <xdr:rowOff>106680</xdr:rowOff>
    </xdr:to>
    <xdr:sp macro="" textlink="">
      <xdr:nvSpPr>
        <xdr:cNvPr id="3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12</xdr:col>
      <xdr:colOff>95250</xdr:colOff>
      <xdr:row>0</xdr:row>
      <xdr:rowOff>57150</xdr:rowOff>
    </xdr:from>
    <xdr:to>
      <xdr:col>13</xdr:col>
      <xdr:colOff>1238250</xdr:colOff>
      <xdr:row>1</xdr:row>
      <xdr:rowOff>106680</xdr:rowOff>
    </xdr:to>
    <xdr:sp macro="" textlink="">
      <xdr:nvSpPr>
        <xdr:cNvPr id="3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12</xdr:col>
      <xdr:colOff>95250</xdr:colOff>
      <xdr:row>0</xdr:row>
      <xdr:rowOff>57150</xdr:rowOff>
    </xdr:from>
    <xdr:to>
      <xdr:col>13</xdr:col>
      <xdr:colOff>1238250</xdr:colOff>
      <xdr:row>1</xdr:row>
      <xdr:rowOff>106680</xdr:rowOff>
    </xdr:to>
    <xdr:sp macro="" textlink="">
      <xdr:nvSpPr>
        <xdr:cNvPr id="3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12</xdr:col>
      <xdr:colOff>95250</xdr:colOff>
      <xdr:row>0</xdr:row>
      <xdr:rowOff>57150</xdr:rowOff>
    </xdr:from>
    <xdr:to>
      <xdr:col>13</xdr:col>
      <xdr:colOff>1238250</xdr:colOff>
      <xdr:row>0</xdr:row>
      <xdr:rowOff>106680</xdr:rowOff>
    </xdr:to>
    <xdr:sp macro="" textlink="">
      <xdr:nvSpPr>
        <xdr:cNvPr id="4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12</xdr:col>
      <xdr:colOff>95250</xdr:colOff>
      <xdr:row>0</xdr:row>
      <xdr:rowOff>57150</xdr:rowOff>
    </xdr:from>
    <xdr:to>
      <xdr:col>13</xdr:col>
      <xdr:colOff>1238250</xdr:colOff>
      <xdr:row>0</xdr:row>
      <xdr:rowOff>106680</xdr:rowOff>
    </xdr:to>
    <xdr:sp macro="" textlink="">
      <xdr:nvSpPr>
        <xdr:cNvPr id="4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13</xdr:col>
      <xdr:colOff>95250</xdr:colOff>
      <xdr:row>0</xdr:row>
      <xdr:rowOff>57150</xdr:rowOff>
    </xdr:from>
    <xdr:to>
      <xdr:col>14</xdr:col>
      <xdr:colOff>1238250</xdr:colOff>
      <xdr:row>1</xdr:row>
      <xdr:rowOff>106680</xdr:rowOff>
    </xdr:to>
    <xdr:sp macro="" textlink="">
      <xdr:nvSpPr>
        <xdr:cNvPr id="4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13</xdr:col>
      <xdr:colOff>95250</xdr:colOff>
      <xdr:row>0</xdr:row>
      <xdr:rowOff>57150</xdr:rowOff>
    </xdr:from>
    <xdr:to>
      <xdr:col>14</xdr:col>
      <xdr:colOff>1238250</xdr:colOff>
      <xdr:row>1</xdr:row>
      <xdr:rowOff>106680</xdr:rowOff>
    </xdr:to>
    <xdr:sp macro="" textlink="">
      <xdr:nvSpPr>
        <xdr:cNvPr id="4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13</xdr:col>
      <xdr:colOff>95250</xdr:colOff>
      <xdr:row>0</xdr:row>
      <xdr:rowOff>57150</xdr:rowOff>
    </xdr:from>
    <xdr:to>
      <xdr:col>14</xdr:col>
      <xdr:colOff>1238250</xdr:colOff>
      <xdr:row>0</xdr:row>
      <xdr:rowOff>106680</xdr:rowOff>
    </xdr:to>
    <xdr:sp macro="" textlink="">
      <xdr:nvSpPr>
        <xdr:cNvPr id="4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13</xdr:col>
      <xdr:colOff>95250</xdr:colOff>
      <xdr:row>0</xdr:row>
      <xdr:rowOff>57150</xdr:rowOff>
    </xdr:from>
    <xdr:to>
      <xdr:col>14</xdr:col>
      <xdr:colOff>1238250</xdr:colOff>
      <xdr:row>0</xdr:row>
      <xdr:rowOff>106680</xdr:rowOff>
    </xdr:to>
    <xdr:sp macro="" textlink="">
      <xdr:nvSpPr>
        <xdr:cNvPr id="4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14</xdr:col>
      <xdr:colOff>95250</xdr:colOff>
      <xdr:row>0</xdr:row>
      <xdr:rowOff>57150</xdr:rowOff>
    </xdr:from>
    <xdr:to>
      <xdr:col>15</xdr:col>
      <xdr:colOff>1238250</xdr:colOff>
      <xdr:row>1</xdr:row>
      <xdr:rowOff>106680</xdr:rowOff>
    </xdr:to>
    <xdr:sp macro="" textlink="">
      <xdr:nvSpPr>
        <xdr:cNvPr id="4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14</xdr:col>
      <xdr:colOff>95250</xdr:colOff>
      <xdr:row>0</xdr:row>
      <xdr:rowOff>57150</xdr:rowOff>
    </xdr:from>
    <xdr:to>
      <xdr:col>15</xdr:col>
      <xdr:colOff>1238250</xdr:colOff>
      <xdr:row>1</xdr:row>
      <xdr:rowOff>106680</xdr:rowOff>
    </xdr:to>
    <xdr:sp macro="" textlink="">
      <xdr:nvSpPr>
        <xdr:cNvPr id="4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14</xdr:col>
      <xdr:colOff>95250</xdr:colOff>
      <xdr:row>0</xdr:row>
      <xdr:rowOff>57150</xdr:rowOff>
    </xdr:from>
    <xdr:to>
      <xdr:col>15</xdr:col>
      <xdr:colOff>1238250</xdr:colOff>
      <xdr:row>0</xdr:row>
      <xdr:rowOff>106680</xdr:rowOff>
    </xdr:to>
    <xdr:sp macro="" textlink="">
      <xdr:nvSpPr>
        <xdr:cNvPr id="4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14</xdr:col>
      <xdr:colOff>95250</xdr:colOff>
      <xdr:row>0</xdr:row>
      <xdr:rowOff>57150</xdr:rowOff>
    </xdr:from>
    <xdr:to>
      <xdr:col>15</xdr:col>
      <xdr:colOff>1238250</xdr:colOff>
      <xdr:row>0</xdr:row>
      <xdr:rowOff>106680</xdr:rowOff>
    </xdr:to>
    <xdr:sp macro="" textlink="">
      <xdr:nvSpPr>
        <xdr:cNvPr id="4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15</xdr:col>
      <xdr:colOff>95250</xdr:colOff>
      <xdr:row>0</xdr:row>
      <xdr:rowOff>57150</xdr:rowOff>
    </xdr:from>
    <xdr:to>
      <xdr:col>16</xdr:col>
      <xdr:colOff>1238250</xdr:colOff>
      <xdr:row>1</xdr:row>
      <xdr:rowOff>106680</xdr:rowOff>
    </xdr:to>
    <xdr:sp macro="" textlink="">
      <xdr:nvSpPr>
        <xdr:cNvPr id="5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15</xdr:col>
      <xdr:colOff>95250</xdr:colOff>
      <xdr:row>0</xdr:row>
      <xdr:rowOff>57150</xdr:rowOff>
    </xdr:from>
    <xdr:to>
      <xdr:col>16</xdr:col>
      <xdr:colOff>1238250</xdr:colOff>
      <xdr:row>1</xdr:row>
      <xdr:rowOff>106680</xdr:rowOff>
    </xdr:to>
    <xdr:sp macro="" textlink="">
      <xdr:nvSpPr>
        <xdr:cNvPr id="5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15</xdr:col>
      <xdr:colOff>95250</xdr:colOff>
      <xdr:row>0</xdr:row>
      <xdr:rowOff>57150</xdr:rowOff>
    </xdr:from>
    <xdr:to>
      <xdr:col>16</xdr:col>
      <xdr:colOff>1238250</xdr:colOff>
      <xdr:row>0</xdr:row>
      <xdr:rowOff>106680</xdr:rowOff>
    </xdr:to>
    <xdr:sp macro="" textlink="">
      <xdr:nvSpPr>
        <xdr:cNvPr id="5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15</xdr:col>
      <xdr:colOff>95250</xdr:colOff>
      <xdr:row>0</xdr:row>
      <xdr:rowOff>57150</xdr:rowOff>
    </xdr:from>
    <xdr:to>
      <xdr:col>16</xdr:col>
      <xdr:colOff>1238250</xdr:colOff>
      <xdr:row>0</xdr:row>
      <xdr:rowOff>106680</xdr:rowOff>
    </xdr:to>
    <xdr:sp macro="" textlink="">
      <xdr:nvSpPr>
        <xdr:cNvPr id="5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1</xdr:row>
      <xdr:rowOff>57150</xdr:rowOff>
    </xdr:from>
    <xdr:to>
      <xdr:col>10</xdr:col>
      <xdr:colOff>1238250</xdr:colOff>
      <xdr:row>2</xdr:row>
      <xdr:rowOff>106680</xdr:rowOff>
    </xdr:to>
    <xdr:sp macro="" textlink="">
      <xdr:nvSpPr>
        <xdr:cNvPr id="5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1</xdr:row>
      <xdr:rowOff>57150</xdr:rowOff>
    </xdr:from>
    <xdr:to>
      <xdr:col>10</xdr:col>
      <xdr:colOff>1238250</xdr:colOff>
      <xdr:row>2</xdr:row>
      <xdr:rowOff>106680</xdr:rowOff>
    </xdr:to>
    <xdr:sp macro="" textlink="">
      <xdr:nvSpPr>
        <xdr:cNvPr id="5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0</xdr:row>
      <xdr:rowOff>57150</xdr:rowOff>
    </xdr:from>
    <xdr:to>
      <xdr:col>10</xdr:col>
      <xdr:colOff>1238250</xdr:colOff>
      <xdr:row>1</xdr:row>
      <xdr:rowOff>106680</xdr:rowOff>
    </xdr:to>
    <xdr:sp macro="" textlink="">
      <xdr:nvSpPr>
        <xdr:cNvPr id="5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0</xdr:row>
      <xdr:rowOff>57150</xdr:rowOff>
    </xdr:from>
    <xdr:to>
      <xdr:col>10</xdr:col>
      <xdr:colOff>1238250</xdr:colOff>
      <xdr:row>1</xdr:row>
      <xdr:rowOff>106680</xdr:rowOff>
    </xdr:to>
    <xdr:sp macro="" textlink="">
      <xdr:nvSpPr>
        <xdr:cNvPr id="5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2</xdr:row>
      <xdr:rowOff>57150</xdr:rowOff>
    </xdr:from>
    <xdr:to>
      <xdr:col>10</xdr:col>
      <xdr:colOff>1238250</xdr:colOff>
      <xdr:row>3</xdr:row>
      <xdr:rowOff>106680</xdr:rowOff>
    </xdr:to>
    <xdr:sp macro="" textlink="">
      <xdr:nvSpPr>
        <xdr:cNvPr id="5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2</xdr:row>
      <xdr:rowOff>57150</xdr:rowOff>
    </xdr:from>
    <xdr:to>
      <xdr:col>10</xdr:col>
      <xdr:colOff>1238250</xdr:colOff>
      <xdr:row>3</xdr:row>
      <xdr:rowOff>106680</xdr:rowOff>
    </xdr:to>
    <xdr:sp macro="" textlink="">
      <xdr:nvSpPr>
        <xdr:cNvPr id="5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1</xdr:row>
      <xdr:rowOff>57150</xdr:rowOff>
    </xdr:from>
    <xdr:to>
      <xdr:col>10</xdr:col>
      <xdr:colOff>1238250</xdr:colOff>
      <xdr:row>2</xdr:row>
      <xdr:rowOff>106680</xdr:rowOff>
    </xdr:to>
    <xdr:sp macro="" textlink="">
      <xdr:nvSpPr>
        <xdr:cNvPr id="6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1</xdr:row>
      <xdr:rowOff>57150</xdr:rowOff>
    </xdr:from>
    <xdr:to>
      <xdr:col>10</xdr:col>
      <xdr:colOff>1238250</xdr:colOff>
      <xdr:row>2</xdr:row>
      <xdr:rowOff>106680</xdr:rowOff>
    </xdr:to>
    <xdr:sp macro="" textlink="">
      <xdr:nvSpPr>
        <xdr:cNvPr id="6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3</xdr:row>
      <xdr:rowOff>57150</xdr:rowOff>
    </xdr:from>
    <xdr:to>
      <xdr:col>10</xdr:col>
      <xdr:colOff>1238250</xdr:colOff>
      <xdr:row>4</xdr:row>
      <xdr:rowOff>106680</xdr:rowOff>
    </xdr:to>
    <xdr:sp macro="" textlink="">
      <xdr:nvSpPr>
        <xdr:cNvPr id="6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3</xdr:row>
      <xdr:rowOff>57150</xdr:rowOff>
    </xdr:from>
    <xdr:to>
      <xdr:col>10</xdr:col>
      <xdr:colOff>1238250</xdr:colOff>
      <xdr:row>4</xdr:row>
      <xdr:rowOff>106680</xdr:rowOff>
    </xdr:to>
    <xdr:sp macro="" textlink="">
      <xdr:nvSpPr>
        <xdr:cNvPr id="6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2</xdr:row>
      <xdr:rowOff>57150</xdr:rowOff>
    </xdr:from>
    <xdr:to>
      <xdr:col>10</xdr:col>
      <xdr:colOff>1238250</xdr:colOff>
      <xdr:row>3</xdr:row>
      <xdr:rowOff>106680</xdr:rowOff>
    </xdr:to>
    <xdr:sp macro="" textlink="">
      <xdr:nvSpPr>
        <xdr:cNvPr id="6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2</xdr:row>
      <xdr:rowOff>57150</xdr:rowOff>
    </xdr:from>
    <xdr:to>
      <xdr:col>10</xdr:col>
      <xdr:colOff>1238250</xdr:colOff>
      <xdr:row>3</xdr:row>
      <xdr:rowOff>106680</xdr:rowOff>
    </xdr:to>
    <xdr:sp macro="" textlink="">
      <xdr:nvSpPr>
        <xdr:cNvPr id="6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4</xdr:row>
      <xdr:rowOff>57150</xdr:rowOff>
    </xdr:from>
    <xdr:to>
      <xdr:col>10</xdr:col>
      <xdr:colOff>1238250</xdr:colOff>
      <xdr:row>5</xdr:row>
      <xdr:rowOff>106680</xdr:rowOff>
    </xdr:to>
    <xdr:sp macro="" textlink="">
      <xdr:nvSpPr>
        <xdr:cNvPr id="6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4</xdr:row>
      <xdr:rowOff>57150</xdr:rowOff>
    </xdr:from>
    <xdr:to>
      <xdr:col>10</xdr:col>
      <xdr:colOff>1238250</xdr:colOff>
      <xdr:row>5</xdr:row>
      <xdr:rowOff>106680</xdr:rowOff>
    </xdr:to>
    <xdr:sp macro="" textlink="">
      <xdr:nvSpPr>
        <xdr:cNvPr id="6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3</xdr:row>
      <xdr:rowOff>57150</xdr:rowOff>
    </xdr:from>
    <xdr:to>
      <xdr:col>10</xdr:col>
      <xdr:colOff>1238250</xdr:colOff>
      <xdr:row>4</xdr:row>
      <xdr:rowOff>106680</xdr:rowOff>
    </xdr:to>
    <xdr:sp macro="" textlink="">
      <xdr:nvSpPr>
        <xdr:cNvPr id="6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3</xdr:row>
      <xdr:rowOff>57150</xdr:rowOff>
    </xdr:from>
    <xdr:to>
      <xdr:col>10</xdr:col>
      <xdr:colOff>1238250</xdr:colOff>
      <xdr:row>4</xdr:row>
      <xdr:rowOff>106680</xdr:rowOff>
    </xdr:to>
    <xdr:sp macro="" textlink="">
      <xdr:nvSpPr>
        <xdr:cNvPr id="6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5</xdr:row>
      <xdr:rowOff>57150</xdr:rowOff>
    </xdr:from>
    <xdr:to>
      <xdr:col>10</xdr:col>
      <xdr:colOff>1238250</xdr:colOff>
      <xdr:row>6</xdr:row>
      <xdr:rowOff>106680</xdr:rowOff>
    </xdr:to>
    <xdr:sp macro="" textlink="">
      <xdr:nvSpPr>
        <xdr:cNvPr id="7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5</xdr:row>
      <xdr:rowOff>57150</xdr:rowOff>
    </xdr:from>
    <xdr:to>
      <xdr:col>10</xdr:col>
      <xdr:colOff>1238250</xdr:colOff>
      <xdr:row>6</xdr:row>
      <xdr:rowOff>106680</xdr:rowOff>
    </xdr:to>
    <xdr:sp macro="" textlink="">
      <xdr:nvSpPr>
        <xdr:cNvPr id="7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4</xdr:row>
      <xdr:rowOff>57150</xdr:rowOff>
    </xdr:from>
    <xdr:to>
      <xdr:col>10</xdr:col>
      <xdr:colOff>1238250</xdr:colOff>
      <xdr:row>5</xdr:row>
      <xdr:rowOff>106680</xdr:rowOff>
    </xdr:to>
    <xdr:sp macro="" textlink="">
      <xdr:nvSpPr>
        <xdr:cNvPr id="7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4</xdr:row>
      <xdr:rowOff>57150</xdr:rowOff>
    </xdr:from>
    <xdr:to>
      <xdr:col>10</xdr:col>
      <xdr:colOff>1238250</xdr:colOff>
      <xdr:row>5</xdr:row>
      <xdr:rowOff>106680</xdr:rowOff>
    </xdr:to>
    <xdr:sp macro="" textlink="">
      <xdr:nvSpPr>
        <xdr:cNvPr id="7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5</xdr:col>
      <xdr:colOff>95250</xdr:colOff>
      <xdr:row>6</xdr:row>
      <xdr:rowOff>57150</xdr:rowOff>
    </xdr:from>
    <xdr:to>
      <xdr:col>6</xdr:col>
      <xdr:colOff>1238250</xdr:colOff>
      <xdr:row>7</xdr:row>
      <xdr:rowOff>106680</xdr:rowOff>
    </xdr:to>
    <xdr:sp macro="" textlink="">
      <xdr:nvSpPr>
        <xdr:cNvPr id="7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5</xdr:col>
      <xdr:colOff>95250</xdr:colOff>
      <xdr:row>6</xdr:row>
      <xdr:rowOff>57150</xdr:rowOff>
    </xdr:from>
    <xdr:to>
      <xdr:col>6</xdr:col>
      <xdr:colOff>1238250</xdr:colOff>
      <xdr:row>7</xdr:row>
      <xdr:rowOff>106680</xdr:rowOff>
    </xdr:to>
    <xdr:sp macro="" textlink="">
      <xdr:nvSpPr>
        <xdr:cNvPr id="7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5</xdr:row>
      <xdr:rowOff>57150</xdr:rowOff>
    </xdr:from>
    <xdr:to>
      <xdr:col>10</xdr:col>
      <xdr:colOff>1238250</xdr:colOff>
      <xdr:row>6</xdr:row>
      <xdr:rowOff>106680</xdr:rowOff>
    </xdr:to>
    <xdr:sp macro="" textlink="">
      <xdr:nvSpPr>
        <xdr:cNvPr id="7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5</xdr:row>
      <xdr:rowOff>57150</xdr:rowOff>
    </xdr:from>
    <xdr:to>
      <xdr:col>10</xdr:col>
      <xdr:colOff>1238250</xdr:colOff>
      <xdr:row>6</xdr:row>
      <xdr:rowOff>106680</xdr:rowOff>
    </xdr:to>
    <xdr:sp macro="" textlink="">
      <xdr:nvSpPr>
        <xdr:cNvPr id="7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5</xdr:row>
      <xdr:rowOff>57150</xdr:rowOff>
    </xdr:from>
    <xdr:to>
      <xdr:col>10</xdr:col>
      <xdr:colOff>1238250</xdr:colOff>
      <xdr:row>6</xdr:row>
      <xdr:rowOff>106680</xdr:rowOff>
    </xdr:to>
    <xdr:sp macro="" textlink="">
      <xdr:nvSpPr>
        <xdr:cNvPr id="7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5</xdr:row>
      <xdr:rowOff>57150</xdr:rowOff>
    </xdr:from>
    <xdr:to>
      <xdr:col>10</xdr:col>
      <xdr:colOff>1238250</xdr:colOff>
      <xdr:row>6</xdr:row>
      <xdr:rowOff>106680</xdr:rowOff>
    </xdr:to>
    <xdr:sp macro="" textlink="">
      <xdr:nvSpPr>
        <xdr:cNvPr id="7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4</xdr:row>
      <xdr:rowOff>57150</xdr:rowOff>
    </xdr:from>
    <xdr:to>
      <xdr:col>10</xdr:col>
      <xdr:colOff>1238250</xdr:colOff>
      <xdr:row>5</xdr:row>
      <xdr:rowOff>106680</xdr:rowOff>
    </xdr:to>
    <xdr:sp macro="" textlink="">
      <xdr:nvSpPr>
        <xdr:cNvPr id="8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4</xdr:row>
      <xdr:rowOff>57150</xdr:rowOff>
    </xdr:from>
    <xdr:to>
      <xdr:col>10</xdr:col>
      <xdr:colOff>1238250</xdr:colOff>
      <xdr:row>5</xdr:row>
      <xdr:rowOff>106680</xdr:rowOff>
    </xdr:to>
    <xdr:sp macro="" textlink="">
      <xdr:nvSpPr>
        <xdr:cNvPr id="8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6</xdr:col>
      <xdr:colOff>95250</xdr:colOff>
      <xdr:row>6</xdr:row>
      <xdr:rowOff>57150</xdr:rowOff>
    </xdr:from>
    <xdr:to>
      <xdr:col>7</xdr:col>
      <xdr:colOff>1238250</xdr:colOff>
      <xdr:row>7</xdr:row>
      <xdr:rowOff>106680</xdr:rowOff>
    </xdr:to>
    <xdr:sp macro="" textlink="">
      <xdr:nvSpPr>
        <xdr:cNvPr id="8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6</xdr:col>
      <xdr:colOff>95250</xdr:colOff>
      <xdr:row>6</xdr:row>
      <xdr:rowOff>57150</xdr:rowOff>
    </xdr:from>
    <xdr:to>
      <xdr:col>7</xdr:col>
      <xdr:colOff>1238250</xdr:colOff>
      <xdr:row>7</xdr:row>
      <xdr:rowOff>106680</xdr:rowOff>
    </xdr:to>
    <xdr:sp macro="" textlink="">
      <xdr:nvSpPr>
        <xdr:cNvPr id="8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5</xdr:row>
      <xdr:rowOff>57150</xdr:rowOff>
    </xdr:from>
    <xdr:to>
      <xdr:col>10</xdr:col>
      <xdr:colOff>1238250</xdr:colOff>
      <xdr:row>6</xdr:row>
      <xdr:rowOff>106680</xdr:rowOff>
    </xdr:to>
    <xdr:sp macro="" textlink="">
      <xdr:nvSpPr>
        <xdr:cNvPr id="8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5</xdr:row>
      <xdr:rowOff>57150</xdr:rowOff>
    </xdr:from>
    <xdr:to>
      <xdr:col>10</xdr:col>
      <xdr:colOff>1238250</xdr:colOff>
      <xdr:row>6</xdr:row>
      <xdr:rowOff>106680</xdr:rowOff>
    </xdr:to>
    <xdr:sp macro="" textlink="">
      <xdr:nvSpPr>
        <xdr:cNvPr id="8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10</xdr:col>
      <xdr:colOff>95250</xdr:colOff>
      <xdr:row>5</xdr:row>
      <xdr:rowOff>57150</xdr:rowOff>
    </xdr:from>
    <xdr:to>
      <xdr:col>11</xdr:col>
      <xdr:colOff>1238250</xdr:colOff>
      <xdr:row>6</xdr:row>
      <xdr:rowOff>106680</xdr:rowOff>
    </xdr:to>
    <xdr:sp macro="" textlink="">
      <xdr:nvSpPr>
        <xdr:cNvPr id="8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10</xdr:col>
      <xdr:colOff>95250</xdr:colOff>
      <xdr:row>5</xdr:row>
      <xdr:rowOff>57150</xdr:rowOff>
    </xdr:from>
    <xdr:to>
      <xdr:col>11</xdr:col>
      <xdr:colOff>1238250</xdr:colOff>
      <xdr:row>6</xdr:row>
      <xdr:rowOff>106680</xdr:rowOff>
    </xdr:to>
    <xdr:sp macro="" textlink="">
      <xdr:nvSpPr>
        <xdr:cNvPr id="8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4</xdr:row>
      <xdr:rowOff>57150</xdr:rowOff>
    </xdr:from>
    <xdr:to>
      <xdr:col>12</xdr:col>
      <xdr:colOff>1238250</xdr:colOff>
      <xdr:row>5</xdr:row>
      <xdr:rowOff>106680</xdr:rowOff>
    </xdr:to>
    <xdr:sp macro="" textlink="">
      <xdr:nvSpPr>
        <xdr:cNvPr id="8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11</xdr:col>
      <xdr:colOff>95250</xdr:colOff>
      <xdr:row>4</xdr:row>
      <xdr:rowOff>57150</xdr:rowOff>
    </xdr:from>
    <xdr:to>
      <xdr:col>12</xdr:col>
      <xdr:colOff>1238250</xdr:colOff>
      <xdr:row>5</xdr:row>
      <xdr:rowOff>106680</xdr:rowOff>
    </xdr:to>
    <xdr:sp macro="" textlink="">
      <xdr:nvSpPr>
        <xdr:cNvPr id="8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7</xdr:col>
      <xdr:colOff>95250</xdr:colOff>
      <xdr:row>6</xdr:row>
      <xdr:rowOff>57150</xdr:rowOff>
    </xdr:from>
    <xdr:to>
      <xdr:col>8</xdr:col>
      <xdr:colOff>1238250</xdr:colOff>
      <xdr:row>7</xdr:row>
      <xdr:rowOff>106680</xdr:rowOff>
    </xdr:to>
    <xdr:sp macro="" textlink="">
      <xdr:nvSpPr>
        <xdr:cNvPr id="9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7</xdr:col>
      <xdr:colOff>95250</xdr:colOff>
      <xdr:row>6</xdr:row>
      <xdr:rowOff>57150</xdr:rowOff>
    </xdr:from>
    <xdr:to>
      <xdr:col>8</xdr:col>
      <xdr:colOff>1238250</xdr:colOff>
      <xdr:row>7</xdr:row>
      <xdr:rowOff>106680</xdr:rowOff>
    </xdr:to>
    <xdr:sp macro="" textlink="">
      <xdr:nvSpPr>
        <xdr:cNvPr id="9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10</xdr:col>
      <xdr:colOff>95250</xdr:colOff>
      <xdr:row>5</xdr:row>
      <xdr:rowOff>57150</xdr:rowOff>
    </xdr:from>
    <xdr:to>
      <xdr:col>11</xdr:col>
      <xdr:colOff>1238250</xdr:colOff>
      <xdr:row>6</xdr:row>
      <xdr:rowOff>106680</xdr:rowOff>
    </xdr:to>
    <xdr:sp macro="" textlink="">
      <xdr:nvSpPr>
        <xdr:cNvPr id="9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10</xdr:col>
      <xdr:colOff>95250</xdr:colOff>
      <xdr:row>5</xdr:row>
      <xdr:rowOff>57150</xdr:rowOff>
    </xdr:from>
    <xdr:to>
      <xdr:col>11</xdr:col>
      <xdr:colOff>1238250</xdr:colOff>
      <xdr:row>6</xdr:row>
      <xdr:rowOff>106680</xdr:rowOff>
    </xdr:to>
    <xdr:sp macro="" textlink="">
      <xdr:nvSpPr>
        <xdr:cNvPr id="9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1</xdr:row>
      <xdr:rowOff>57150</xdr:rowOff>
    </xdr:from>
    <xdr:to>
      <xdr:col>0</xdr:col>
      <xdr:colOff>1238250</xdr:colOff>
      <xdr:row>2</xdr:row>
      <xdr:rowOff>106680</xdr:rowOff>
    </xdr:to>
    <xdr:sp macro="" textlink="">
      <xdr:nvSpPr>
        <xdr:cNvPr id="9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1</xdr:row>
      <xdr:rowOff>57150</xdr:rowOff>
    </xdr:from>
    <xdr:to>
      <xdr:col>0</xdr:col>
      <xdr:colOff>1238250</xdr:colOff>
      <xdr:row>2</xdr:row>
      <xdr:rowOff>106680</xdr:rowOff>
    </xdr:to>
    <xdr:sp macro="" textlink="">
      <xdr:nvSpPr>
        <xdr:cNvPr id="9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0</xdr:row>
      <xdr:rowOff>57150</xdr:rowOff>
    </xdr:from>
    <xdr:to>
      <xdr:col>0</xdr:col>
      <xdr:colOff>1238250</xdr:colOff>
      <xdr:row>1</xdr:row>
      <xdr:rowOff>106680</xdr:rowOff>
    </xdr:to>
    <xdr:sp macro="" textlink="">
      <xdr:nvSpPr>
        <xdr:cNvPr id="9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0</xdr:row>
      <xdr:rowOff>57150</xdr:rowOff>
    </xdr:from>
    <xdr:to>
      <xdr:col>0</xdr:col>
      <xdr:colOff>1238250</xdr:colOff>
      <xdr:row>1</xdr:row>
      <xdr:rowOff>106680</xdr:rowOff>
    </xdr:to>
    <xdr:sp macro="" textlink="">
      <xdr:nvSpPr>
        <xdr:cNvPr id="9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2</xdr:row>
      <xdr:rowOff>57150</xdr:rowOff>
    </xdr:from>
    <xdr:to>
      <xdr:col>0</xdr:col>
      <xdr:colOff>1238250</xdr:colOff>
      <xdr:row>3</xdr:row>
      <xdr:rowOff>106680</xdr:rowOff>
    </xdr:to>
    <xdr:sp macro="" textlink="">
      <xdr:nvSpPr>
        <xdr:cNvPr id="9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2</xdr:row>
      <xdr:rowOff>57150</xdr:rowOff>
    </xdr:from>
    <xdr:to>
      <xdr:col>0</xdr:col>
      <xdr:colOff>1238250</xdr:colOff>
      <xdr:row>3</xdr:row>
      <xdr:rowOff>106680</xdr:rowOff>
    </xdr:to>
    <xdr:sp macro="" textlink="">
      <xdr:nvSpPr>
        <xdr:cNvPr id="9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1</xdr:row>
      <xdr:rowOff>57150</xdr:rowOff>
    </xdr:from>
    <xdr:to>
      <xdr:col>0</xdr:col>
      <xdr:colOff>1238250</xdr:colOff>
      <xdr:row>2</xdr:row>
      <xdr:rowOff>106680</xdr:rowOff>
    </xdr:to>
    <xdr:sp macro="" textlink="">
      <xdr:nvSpPr>
        <xdr:cNvPr id="10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1</xdr:row>
      <xdr:rowOff>57150</xdr:rowOff>
    </xdr:from>
    <xdr:to>
      <xdr:col>0</xdr:col>
      <xdr:colOff>1238250</xdr:colOff>
      <xdr:row>2</xdr:row>
      <xdr:rowOff>106680</xdr:rowOff>
    </xdr:to>
    <xdr:sp macro="" textlink="">
      <xdr:nvSpPr>
        <xdr:cNvPr id="10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3</xdr:row>
      <xdr:rowOff>57150</xdr:rowOff>
    </xdr:from>
    <xdr:to>
      <xdr:col>0</xdr:col>
      <xdr:colOff>1238250</xdr:colOff>
      <xdr:row>4</xdr:row>
      <xdr:rowOff>106680</xdr:rowOff>
    </xdr:to>
    <xdr:sp macro="" textlink="">
      <xdr:nvSpPr>
        <xdr:cNvPr id="10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3</xdr:row>
      <xdr:rowOff>57150</xdr:rowOff>
    </xdr:from>
    <xdr:to>
      <xdr:col>0</xdr:col>
      <xdr:colOff>1238250</xdr:colOff>
      <xdr:row>4</xdr:row>
      <xdr:rowOff>106680</xdr:rowOff>
    </xdr:to>
    <xdr:sp macro="" textlink="">
      <xdr:nvSpPr>
        <xdr:cNvPr id="10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2</xdr:row>
      <xdr:rowOff>57150</xdr:rowOff>
    </xdr:from>
    <xdr:to>
      <xdr:col>0</xdr:col>
      <xdr:colOff>1238250</xdr:colOff>
      <xdr:row>3</xdr:row>
      <xdr:rowOff>106680</xdr:rowOff>
    </xdr:to>
    <xdr:sp macro="" textlink="">
      <xdr:nvSpPr>
        <xdr:cNvPr id="10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2</xdr:row>
      <xdr:rowOff>57150</xdr:rowOff>
    </xdr:from>
    <xdr:to>
      <xdr:col>0</xdr:col>
      <xdr:colOff>1238250</xdr:colOff>
      <xdr:row>3</xdr:row>
      <xdr:rowOff>106680</xdr:rowOff>
    </xdr:to>
    <xdr:sp macro="" textlink="">
      <xdr:nvSpPr>
        <xdr:cNvPr id="10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4</xdr:row>
      <xdr:rowOff>57150</xdr:rowOff>
    </xdr:from>
    <xdr:to>
      <xdr:col>0</xdr:col>
      <xdr:colOff>1238250</xdr:colOff>
      <xdr:row>5</xdr:row>
      <xdr:rowOff>106680</xdr:rowOff>
    </xdr:to>
    <xdr:sp macro="" textlink="">
      <xdr:nvSpPr>
        <xdr:cNvPr id="10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4</xdr:row>
      <xdr:rowOff>57150</xdr:rowOff>
    </xdr:from>
    <xdr:to>
      <xdr:col>0</xdr:col>
      <xdr:colOff>1238250</xdr:colOff>
      <xdr:row>5</xdr:row>
      <xdr:rowOff>106680</xdr:rowOff>
    </xdr:to>
    <xdr:sp macro="" textlink="">
      <xdr:nvSpPr>
        <xdr:cNvPr id="10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3</xdr:row>
      <xdr:rowOff>57150</xdr:rowOff>
    </xdr:from>
    <xdr:to>
      <xdr:col>0</xdr:col>
      <xdr:colOff>1238250</xdr:colOff>
      <xdr:row>4</xdr:row>
      <xdr:rowOff>106680</xdr:rowOff>
    </xdr:to>
    <xdr:sp macro="" textlink="">
      <xdr:nvSpPr>
        <xdr:cNvPr id="10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3</xdr:row>
      <xdr:rowOff>57150</xdr:rowOff>
    </xdr:from>
    <xdr:to>
      <xdr:col>0</xdr:col>
      <xdr:colOff>1238250</xdr:colOff>
      <xdr:row>4</xdr:row>
      <xdr:rowOff>106680</xdr:rowOff>
    </xdr:to>
    <xdr:sp macro="" textlink="">
      <xdr:nvSpPr>
        <xdr:cNvPr id="10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5</xdr:row>
      <xdr:rowOff>57150</xdr:rowOff>
    </xdr:from>
    <xdr:to>
      <xdr:col>0</xdr:col>
      <xdr:colOff>1238250</xdr:colOff>
      <xdr:row>6</xdr:row>
      <xdr:rowOff>106680</xdr:rowOff>
    </xdr:to>
    <xdr:sp macro="" textlink="">
      <xdr:nvSpPr>
        <xdr:cNvPr id="11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5</xdr:row>
      <xdr:rowOff>57150</xdr:rowOff>
    </xdr:from>
    <xdr:to>
      <xdr:col>0</xdr:col>
      <xdr:colOff>1238250</xdr:colOff>
      <xdr:row>6</xdr:row>
      <xdr:rowOff>106680</xdr:rowOff>
    </xdr:to>
    <xdr:sp macro="" textlink="">
      <xdr:nvSpPr>
        <xdr:cNvPr id="11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4</xdr:row>
      <xdr:rowOff>57150</xdr:rowOff>
    </xdr:from>
    <xdr:to>
      <xdr:col>0</xdr:col>
      <xdr:colOff>1238250</xdr:colOff>
      <xdr:row>5</xdr:row>
      <xdr:rowOff>106680</xdr:rowOff>
    </xdr:to>
    <xdr:sp macro="" textlink="">
      <xdr:nvSpPr>
        <xdr:cNvPr id="11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4</xdr:row>
      <xdr:rowOff>57150</xdr:rowOff>
    </xdr:from>
    <xdr:to>
      <xdr:col>0</xdr:col>
      <xdr:colOff>1238250</xdr:colOff>
      <xdr:row>5</xdr:row>
      <xdr:rowOff>106680</xdr:rowOff>
    </xdr:to>
    <xdr:sp macro="" textlink="">
      <xdr:nvSpPr>
        <xdr:cNvPr id="11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6</xdr:row>
      <xdr:rowOff>57150</xdr:rowOff>
    </xdr:from>
    <xdr:to>
      <xdr:col>0</xdr:col>
      <xdr:colOff>1238250</xdr:colOff>
      <xdr:row>7</xdr:row>
      <xdr:rowOff>106680</xdr:rowOff>
    </xdr:to>
    <xdr:sp macro="" textlink="">
      <xdr:nvSpPr>
        <xdr:cNvPr id="11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6</xdr:row>
      <xdr:rowOff>57150</xdr:rowOff>
    </xdr:from>
    <xdr:to>
      <xdr:col>0</xdr:col>
      <xdr:colOff>1238250</xdr:colOff>
      <xdr:row>7</xdr:row>
      <xdr:rowOff>106680</xdr:rowOff>
    </xdr:to>
    <xdr:sp macro="" textlink="">
      <xdr:nvSpPr>
        <xdr:cNvPr id="11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5</xdr:row>
      <xdr:rowOff>57150</xdr:rowOff>
    </xdr:from>
    <xdr:to>
      <xdr:col>0</xdr:col>
      <xdr:colOff>1238250</xdr:colOff>
      <xdr:row>6</xdr:row>
      <xdr:rowOff>106680</xdr:rowOff>
    </xdr:to>
    <xdr:sp macro="" textlink="">
      <xdr:nvSpPr>
        <xdr:cNvPr id="11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5</xdr:row>
      <xdr:rowOff>57150</xdr:rowOff>
    </xdr:from>
    <xdr:to>
      <xdr:col>0</xdr:col>
      <xdr:colOff>1238250</xdr:colOff>
      <xdr:row>6</xdr:row>
      <xdr:rowOff>106680</xdr:rowOff>
    </xdr:to>
    <xdr:sp macro="" textlink="">
      <xdr:nvSpPr>
        <xdr:cNvPr id="11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1</xdr:row>
      <xdr:rowOff>57150</xdr:rowOff>
    </xdr:from>
    <xdr:to>
      <xdr:col>1</xdr:col>
      <xdr:colOff>1238250</xdr:colOff>
      <xdr:row>2</xdr:row>
      <xdr:rowOff>106680</xdr:rowOff>
    </xdr:to>
    <xdr:sp macro="" textlink="">
      <xdr:nvSpPr>
        <xdr:cNvPr id="11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1</xdr:row>
      <xdr:rowOff>57150</xdr:rowOff>
    </xdr:from>
    <xdr:to>
      <xdr:col>1</xdr:col>
      <xdr:colOff>1238250</xdr:colOff>
      <xdr:row>2</xdr:row>
      <xdr:rowOff>106680</xdr:rowOff>
    </xdr:to>
    <xdr:sp macro="" textlink="">
      <xdr:nvSpPr>
        <xdr:cNvPr id="11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0</xdr:row>
      <xdr:rowOff>57150</xdr:rowOff>
    </xdr:from>
    <xdr:to>
      <xdr:col>1</xdr:col>
      <xdr:colOff>1238250</xdr:colOff>
      <xdr:row>1</xdr:row>
      <xdr:rowOff>106680</xdr:rowOff>
    </xdr:to>
    <xdr:sp macro="" textlink="">
      <xdr:nvSpPr>
        <xdr:cNvPr id="12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0</xdr:row>
      <xdr:rowOff>57150</xdr:rowOff>
    </xdr:from>
    <xdr:to>
      <xdr:col>1</xdr:col>
      <xdr:colOff>1238250</xdr:colOff>
      <xdr:row>1</xdr:row>
      <xdr:rowOff>106680</xdr:rowOff>
    </xdr:to>
    <xdr:sp macro="" textlink="">
      <xdr:nvSpPr>
        <xdr:cNvPr id="12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2</xdr:row>
      <xdr:rowOff>57150</xdr:rowOff>
    </xdr:from>
    <xdr:to>
      <xdr:col>1</xdr:col>
      <xdr:colOff>1238250</xdr:colOff>
      <xdr:row>3</xdr:row>
      <xdr:rowOff>106680</xdr:rowOff>
    </xdr:to>
    <xdr:sp macro="" textlink="">
      <xdr:nvSpPr>
        <xdr:cNvPr id="12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2</xdr:row>
      <xdr:rowOff>57150</xdr:rowOff>
    </xdr:from>
    <xdr:to>
      <xdr:col>1</xdr:col>
      <xdr:colOff>1238250</xdr:colOff>
      <xdr:row>3</xdr:row>
      <xdr:rowOff>106680</xdr:rowOff>
    </xdr:to>
    <xdr:sp macro="" textlink="">
      <xdr:nvSpPr>
        <xdr:cNvPr id="12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1</xdr:row>
      <xdr:rowOff>57150</xdr:rowOff>
    </xdr:from>
    <xdr:to>
      <xdr:col>1</xdr:col>
      <xdr:colOff>1238250</xdr:colOff>
      <xdr:row>2</xdr:row>
      <xdr:rowOff>106680</xdr:rowOff>
    </xdr:to>
    <xdr:sp macro="" textlink="">
      <xdr:nvSpPr>
        <xdr:cNvPr id="12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1</xdr:row>
      <xdr:rowOff>57150</xdr:rowOff>
    </xdr:from>
    <xdr:to>
      <xdr:col>1</xdr:col>
      <xdr:colOff>1238250</xdr:colOff>
      <xdr:row>2</xdr:row>
      <xdr:rowOff>106680</xdr:rowOff>
    </xdr:to>
    <xdr:sp macro="" textlink="">
      <xdr:nvSpPr>
        <xdr:cNvPr id="12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3</xdr:row>
      <xdr:rowOff>57150</xdr:rowOff>
    </xdr:from>
    <xdr:to>
      <xdr:col>1</xdr:col>
      <xdr:colOff>1238250</xdr:colOff>
      <xdr:row>4</xdr:row>
      <xdr:rowOff>106680</xdr:rowOff>
    </xdr:to>
    <xdr:sp macro="" textlink="">
      <xdr:nvSpPr>
        <xdr:cNvPr id="12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3</xdr:row>
      <xdr:rowOff>57150</xdr:rowOff>
    </xdr:from>
    <xdr:to>
      <xdr:col>1</xdr:col>
      <xdr:colOff>1238250</xdr:colOff>
      <xdr:row>4</xdr:row>
      <xdr:rowOff>106680</xdr:rowOff>
    </xdr:to>
    <xdr:sp macro="" textlink="">
      <xdr:nvSpPr>
        <xdr:cNvPr id="12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2</xdr:row>
      <xdr:rowOff>57150</xdr:rowOff>
    </xdr:from>
    <xdr:to>
      <xdr:col>1</xdr:col>
      <xdr:colOff>1238250</xdr:colOff>
      <xdr:row>3</xdr:row>
      <xdr:rowOff>106680</xdr:rowOff>
    </xdr:to>
    <xdr:sp macro="" textlink="">
      <xdr:nvSpPr>
        <xdr:cNvPr id="12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2</xdr:row>
      <xdr:rowOff>57150</xdr:rowOff>
    </xdr:from>
    <xdr:to>
      <xdr:col>1</xdr:col>
      <xdr:colOff>1238250</xdr:colOff>
      <xdr:row>3</xdr:row>
      <xdr:rowOff>106680</xdr:rowOff>
    </xdr:to>
    <xdr:sp macro="" textlink="">
      <xdr:nvSpPr>
        <xdr:cNvPr id="12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4</xdr:row>
      <xdr:rowOff>57150</xdr:rowOff>
    </xdr:from>
    <xdr:to>
      <xdr:col>1</xdr:col>
      <xdr:colOff>1238250</xdr:colOff>
      <xdr:row>5</xdr:row>
      <xdr:rowOff>106680</xdr:rowOff>
    </xdr:to>
    <xdr:sp macro="" textlink="">
      <xdr:nvSpPr>
        <xdr:cNvPr id="13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4</xdr:row>
      <xdr:rowOff>57150</xdr:rowOff>
    </xdr:from>
    <xdr:to>
      <xdr:col>1</xdr:col>
      <xdr:colOff>1238250</xdr:colOff>
      <xdr:row>5</xdr:row>
      <xdr:rowOff>106680</xdr:rowOff>
    </xdr:to>
    <xdr:sp macro="" textlink="">
      <xdr:nvSpPr>
        <xdr:cNvPr id="13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3</xdr:row>
      <xdr:rowOff>57150</xdr:rowOff>
    </xdr:from>
    <xdr:to>
      <xdr:col>1</xdr:col>
      <xdr:colOff>1238250</xdr:colOff>
      <xdr:row>4</xdr:row>
      <xdr:rowOff>106680</xdr:rowOff>
    </xdr:to>
    <xdr:sp macro="" textlink="">
      <xdr:nvSpPr>
        <xdr:cNvPr id="13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3</xdr:row>
      <xdr:rowOff>57150</xdr:rowOff>
    </xdr:from>
    <xdr:to>
      <xdr:col>1</xdr:col>
      <xdr:colOff>1238250</xdr:colOff>
      <xdr:row>4</xdr:row>
      <xdr:rowOff>106680</xdr:rowOff>
    </xdr:to>
    <xdr:sp macro="" textlink="">
      <xdr:nvSpPr>
        <xdr:cNvPr id="13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5</xdr:row>
      <xdr:rowOff>57150</xdr:rowOff>
    </xdr:from>
    <xdr:to>
      <xdr:col>1</xdr:col>
      <xdr:colOff>1238250</xdr:colOff>
      <xdr:row>6</xdr:row>
      <xdr:rowOff>106680</xdr:rowOff>
    </xdr:to>
    <xdr:sp macro="" textlink="">
      <xdr:nvSpPr>
        <xdr:cNvPr id="13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5</xdr:row>
      <xdr:rowOff>57150</xdr:rowOff>
    </xdr:from>
    <xdr:to>
      <xdr:col>1</xdr:col>
      <xdr:colOff>1238250</xdr:colOff>
      <xdr:row>6</xdr:row>
      <xdr:rowOff>106680</xdr:rowOff>
    </xdr:to>
    <xdr:sp macro="" textlink="">
      <xdr:nvSpPr>
        <xdr:cNvPr id="13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4</xdr:row>
      <xdr:rowOff>57150</xdr:rowOff>
    </xdr:from>
    <xdr:to>
      <xdr:col>1</xdr:col>
      <xdr:colOff>1238250</xdr:colOff>
      <xdr:row>5</xdr:row>
      <xdr:rowOff>106680</xdr:rowOff>
    </xdr:to>
    <xdr:sp macro="" textlink="">
      <xdr:nvSpPr>
        <xdr:cNvPr id="13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4</xdr:row>
      <xdr:rowOff>57150</xdr:rowOff>
    </xdr:from>
    <xdr:to>
      <xdr:col>1</xdr:col>
      <xdr:colOff>1238250</xdr:colOff>
      <xdr:row>5</xdr:row>
      <xdr:rowOff>106680</xdr:rowOff>
    </xdr:to>
    <xdr:sp macro="" textlink="">
      <xdr:nvSpPr>
        <xdr:cNvPr id="13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6</xdr:row>
      <xdr:rowOff>57150</xdr:rowOff>
    </xdr:from>
    <xdr:to>
      <xdr:col>1</xdr:col>
      <xdr:colOff>1238250</xdr:colOff>
      <xdr:row>7</xdr:row>
      <xdr:rowOff>106680</xdr:rowOff>
    </xdr:to>
    <xdr:sp macro="" textlink="">
      <xdr:nvSpPr>
        <xdr:cNvPr id="13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6</xdr:row>
      <xdr:rowOff>57150</xdr:rowOff>
    </xdr:from>
    <xdr:to>
      <xdr:col>1</xdr:col>
      <xdr:colOff>1238250</xdr:colOff>
      <xdr:row>7</xdr:row>
      <xdr:rowOff>106680</xdr:rowOff>
    </xdr:to>
    <xdr:sp macro="" textlink="">
      <xdr:nvSpPr>
        <xdr:cNvPr id="13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5</xdr:row>
      <xdr:rowOff>57150</xdr:rowOff>
    </xdr:from>
    <xdr:to>
      <xdr:col>1</xdr:col>
      <xdr:colOff>1238250</xdr:colOff>
      <xdr:row>6</xdr:row>
      <xdr:rowOff>106680</xdr:rowOff>
    </xdr:to>
    <xdr:sp macro="" textlink="">
      <xdr:nvSpPr>
        <xdr:cNvPr id="14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0</xdr:col>
      <xdr:colOff>95250</xdr:colOff>
      <xdr:row>5</xdr:row>
      <xdr:rowOff>57150</xdr:rowOff>
    </xdr:from>
    <xdr:to>
      <xdr:col>1</xdr:col>
      <xdr:colOff>1238250</xdr:colOff>
      <xdr:row>6</xdr:row>
      <xdr:rowOff>106680</xdr:rowOff>
    </xdr:to>
    <xdr:sp macro="" textlink="">
      <xdr:nvSpPr>
        <xdr:cNvPr id="14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</xdr:col>
      <xdr:colOff>95250</xdr:colOff>
      <xdr:row>6</xdr:row>
      <xdr:rowOff>57150</xdr:rowOff>
    </xdr:from>
    <xdr:to>
      <xdr:col>2</xdr:col>
      <xdr:colOff>1238250</xdr:colOff>
      <xdr:row>7</xdr:row>
      <xdr:rowOff>106680</xdr:rowOff>
    </xdr:to>
    <xdr:sp macro="" textlink="">
      <xdr:nvSpPr>
        <xdr:cNvPr id="14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</xdr:col>
      <xdr:colOff>95250</xdr:colOff>
      <xdr:row>6</xdr:row>
      <xdr:rowOff>57150</xdr:rowOff>
    </xdr:from>
    <xdr:to>
      <xdr:col>2</xdr:col>
      <xdr:colOff>1238250</xdr:colOff>
      <xdr:row>7</xdr:row>
      <xdr:rowOff>106680</xdr:rowOff>
    </xdr:to>
    <xdr:sp macro="" textlink="">
      <xdr:nvSpPr>
        <xdr:cNvPr id="14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4</xdr:col>
      <xdr:colOff>95250</xdr:colOff>
      <xdr:row>5</xdr:row>
      <xdr:rowOff>57150</xdr:rowOff>
    </xdr:from>
    <xdr:to>
      <xdr:col>5</xdr:col>
      <xdr:colOff>1238250</xdr:colOff>
      <xdr:row>6</xdr:row>
      <xdr:rowOff>106680</xdr:rowOff>
    </xdr:to>
    <xdr:sp macro="" textlink="">
      <xdr:nvSpPr>
        <xdr:cNvPr id="14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4</xdr:col>
      <xdr:colOff>95250</xdr:colOff>
      <xdr:row>5</xdr:row>
      <xdr:rowOff>57150</xdr:rowOff>
    </xdr:from>
    <xdr:to>
      <xdr:col>5</xdr:col>
      <xdr:colOff>1238250</xdr:colOff>
      <xdr:row>6</xdr:row>
      <xdr:rowOff>106680</xdr:rowOff>
    </xdr:to>
    <xdr:sp macro="" textlink="">
      <xdr:nvSpPr>
        <xdr:cNvPr id="14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2</xdr:col>
      <xdr:colOff>95250</xdr:colOff>
      <xdr:row>6</xdr:row>
      <xdr:rowOff>57150</xdr:rowOff>
    </xdr:from>
    <xdr:to>
      <xdr:col>3</xdr:col>
      <xdr:colOff>1238250</xdr:colOff>
      <xdr:row>7</xdr:row>
      <xdr:rowOff>106680</xdr:rowOff>
    </xdr:to>
    <xdr:sp macro="" textlink="">
      <xdr:nvSpPr>
        <xdr:cNvPr id="14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2</xdr:col>
      <xdr:colOff>95250</xdr:colOff>
      <xdr:row>6</xdr:row>
      <xdr:rowOff>57150</xdr:rowOff>
    </xdr:from>
    <xdr:to>
      <xdr:col>3</xdr:col>
      <xdr:colOff>1238250</xdr:colOff>
      <xdr:row>7</xdr:row>
      <xdr:rowOff>106680</xdr:rowOff>
    </xdr:to>
    <xdr:sp macro="" textlink="">
      <xdr:nvSpPr>
        <xdr:cNvPr id="14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5</xdr:col>
      <xdr:colOff>95250</xdr:colOff>
      <xdr:row>5</xdr:row>
      <xdr:rowOff>57150</xdr:rowOff>
    </xdr:from>
    <xdr:to>
      <xdr:col>6</xdr:col>
      <xdr:colOff>1238250</xdr:colOff>
      <xdr:row>6</xdr:row>
      <xdr:rowOff>106680</xdr:rowOff>
    </xdr:to>
    <xdr:sp macro="" textlink="">
      <xdr:nvSpPr>
        <xdr:cNvPr id="14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5</xdr:col>
      <xdr:colOff>95250</xdr:colOff>
      <xdr:row>5</xdr:row>
      <xdr:rowOff>57150</xdr:rowOff>
    </xdr:from>
    <xdr:to>
      <xdr:col>6</xdr:col>
      <xdr:colOff>1238250</xdr:colOff>
      <xdr:row>6</xdr:row>
      <xdr:rowOff>106680</xdr:rowOff>
    </xdr:to>
    <xdr:sp macro="" textlink="">
      <xdr:nvSpPr>
        <xdr:cNvPr id="14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3</xdr:col>
      <xdr:colOff>95250</xdr:colOff>
      <xdr:row>6</xdr:row>
      <xdr:rowOff>57150</xdr:rowOff>
    </xdr:from>
    <xdr:to>
      <xdr:col>4</xdr:col>
      <xdr:colOff>1238250</xdr:colOff>
      <xdr:row>7</xdr:row>
      <xdr:rowOff>106680</xdr:rowOff>
    </xdr:to>
    <xdr:sp macro="" textlink="">
      <xdr:nvSpPr>
        <xdr:cNvPr id="15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3</xdr:col>
      <xdr:colOff>95250</xdr:colOff>
      <xdr:row>6</xdr:row>
      <xdr:rowOff>57150</xdr:rowOff>
    </xdr:from>
    <xdr:to>
      <xdr:col>4</xdr:col>
      <xdr:colOff>1238250</xdr:colOff>
      <xdr:row>7</xdr:row>
      <xdr:rowOff>106680</xdr:rowOff>
    </xdr:to>
    <xdr:sp macro="" textlink="">
      <xdr:nvSpPr>
        <xdr:cNvPr id="15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6</xdr:col>
      <xdr:colOff>95250</xdr:colOff>
      <xdr:row>5</xdr:row>
      <xdr:rowOff>57150</xdr:rowOff>
    </xdr:from>
    <xdr:to>
      <xdr:col>7</xdr:col>
      <xdr:colOff>1238250</xdr:colOff>
      <xdr:row>6</xdr:row>
      <xdr:rowOff>106680</xdr:rowOff>
    </xdr:to>
    <xdr:sp macro="" textlink="">
      <xdr:nvSpPr>
        <xdr:cNvPr id="15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6</xdr:col>
      <xdr:colOff>95250</xdr:colOff>
      <xdr:row>5</xdr:row>
      <xdr:rowOff>57150</xdr:rowOff>
    </xdr:from>
    <xdr:to>
      <xdr:col>7</xdr:col>
      <xdr:colOff>1238250</xdr:colOff>
      <xdr:row>6</xdr:row>
      <xdr:rowOff>106680</xdr:rowOff>
    </xdr:to>
    <xdr:sp macro="" textlink="">
      <xdr:nvSpPr>
        <xdr:cNvPr id="15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4</xdr:col>
      <xdr:colOff>95250</xdr:colOff>
      <xdr:row>6</xdr:row>
      <xdr:rowOff>57150</xdr:rowOff>
    </xdr:from>
    <xdr:to>
      <xdr:col>5</xdr:col>
      <xdr:colOff>1238250</xdr:colOff>
      <xdr:row>7</xdr:row>
      <xdr:rowOff>106680</xdr:rowOff>
    </xdr:to>
    <xdr:sp macro="" textlink="">
      <xdr:nvSpPr>
        <xdr:cNvPr id="15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4</xdr:col>
      <xdr:colOff>95250</xdr:colOff>
      <xdr:row>6</xdr:row>
      <xdr:rowOff>57150</xdr:rowOff>
    </xdr:from>
    <xdr:to>
      <xdr:col>5</xdr:col>
      <xdr:colOff>1238250</xdr:colOff>
      <xdr:row>7</xdr:row>
      <xdr:rowOff>106680</xdr:rowOff>
    </xdr:to>
    <xdr:sp macro="" textlink="">
      <xdr:nvSpPr>
        <xdr:cNvPr id="15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 bwMode="auto">
        <a:xfrm>
          <a:off x="9610354" y="245176"/>
          <a:ext cx="2028256" cy="24250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8</xdr:col>
      <xdr:colOff>95250</xdr:colOff>
      <xdr:row>5</xdr:row>
      <xdr:rowOff>57150</xdr:rowOff>
    </xdr:from>
    <xdr:to>
      <xdr:col>9</xdr:col>
      <xdr:colOff>1238250</xdr:colOff>
      <xdr:row>6</xdr:row>
      <xdr:rowOff>106680</xdr:rowOff>
    </xdr:to>
    <xdr:sp macro="" textlink="">
      <xdr:nvSpPr>
        <xdr:cNvPr id="15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8</xdr:col>
      <xdr:colOff>95250</xdr:colOff>
      <xdr:row>5</xdr:row>
      <xdr:rowOff>57150</xdr:rowOff>
    </xdr:from>
    <xdr:to>
      <xdr:col>9</xdr:col>
      <xdr:colOff>1238250</xdr:colOff>
      <xdr:row>6</xdr:row>
      <xdr:rowOff>106680</xdr:rowOff>
    </xdr:to>
    <xdr:sp macro="" textlink="">
      <xdr:nvSpPr>
        <xdr:cNvPr id="15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 bwMode="auto">
        <a:xfrm>
          <a:off x="9610354" y="57150"/>
          <a:ext cx="2028256" cy="237556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0</xdr:row>
      <xdr:rowOff>57150</xdr:rowOff>
    </xdr:from>
    <xdr:to>
      <xdr:col>17</xdr:col>
      <xdr:colOff>1238250</xdr:colOff>
      <xdr:row>1</xdr:row>
      <xdr:rowOff>106680</xdr:rowOff>
    </xdr:to>
    <xdr:sp macro="" textlink="">
      <xdr:nvSpPr>
        <xdr:cNvPr id="18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0</xdr:row>
      <xdr:rowOff>57150</xdr:rowOff>
    </xdr:from>
    <xdr:to>
      <xdr:col>17</xdr:col>
      <xdr:colOff>1238250</xdr:colOff>
      <xdr:row>1</xdr:row>
      <xdr:rowOff>106680</xdr:rowOff>
    </xdr:to>
    <xdr:sp macro="" textlink="">
      <xdr:nvSpPr>
        <xdr:cNvPr id="18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0</xdr:row>
      <xdr:rowOff>57150</xdr:rowOff>
    </xdr:from>
    <xdr:to>
      <xdr:col>17</xdr:col>
      <xdr:colOff>1238250</xdr:colOff>
      <xdr:row>0</xdr:row>
      <xdr:rowOff>106680</xdr:rowOff>
    </xdr:to>
    <xdr:sp macro="" textlink="">
      <xdr:nvSpPr>
        <xdr:cNvPr id="18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0</xdr:row>
      <xdr:rowOff>57150</xdr:rowOff>
    </xdr:from>
    <xdr:to>
      <xdr:col>17</xdr:col>
      <xdr:colOff>1238250</xdr:colOff>
      <xdr:row>0</xdr:row>
      <xdr:rowOff>106680</xdr:rowOff>
    </xdr:to>
    <xdr:sp macro="" textlink="">
      <xdr:nvSpPr>
        <xdr:cNvPr id="18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1</xdr:row>
      <xdr:rowOff>57150</xdr:rowOff>
    </xdr:from>
    <xdr:to>
      <xdr:col>17</xdr:col>
      <xdr:colOff>1238250</xdr:colOff>
      <xdr:row>2</xdr:row>
      <xdr:rowOff>106680</xdr:rowOff>
    </xdr:to>
    <xdr:sp macro="" textlink="">
      <xdr:nvSpPr>
        <xdr:cNvPr id="18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1</xdr:row>
      <xdr:rowOff>57150</xdr:rowOff>
    </xdr:from>
    <xdr:to>
      <xdr:col>17</xdr:col>
      <xdr:colOff>1238250</xdr:colOff>
      <xdr:row>2</xdr:row>
      <xdr:rowOff>106680</xdr:rowOff>
    </xdr:to>
    <xdr:sp macro="" textlink="">
      <xdr:nvSpPr>
        <xdr:cNvPr id="18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1</xdr:row>
      <xdr:rowOff>57150</xdr:rowOff>
    </xdr:from>
    <xdr:to>
      <xdr:col>17</xdr:col>
      <xdr:colOff>1238250</xdr:colOff>
      <xdr:row>1</xdr:row>
      <xdr:rowOff>106680</xdr:rowOff>
    </xdr:to>
    <xdr:sp macro="" textlink="">
      <xdr:nvSpPr>
        <xdr:cNvPr id="18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1</xdr:row>
      <xdr:rowOff>57150</xdr:rowOff>
    </xdr:from>
    <xdr:to>
      <xdr:col>17</xdr:col>
      <xdr:colOff>1238250</xdr:colOff>
      <xdr:row>1</xdr:row>
      <xdr:rowOff>106680</xdr:rowOff>
    </xdr:to>
    <xdr:sp macro="" textlink="">
      <xdr:nvSpPr>
        <xdr:cNvPr id="18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2</xdr:row>
      <xdr:rowOff>57150</xdr:rowOff>
    </xdr:from>
    <xdr:to>
      <xdr:col>17</xdr:col>
      <xdr:colOff>1238250</xdr:colOff>
      <xdr:row>3</xdr:row>
      <xdr:rowOff>106680</xdr:rowOff>
    </xdr:to>
    <xdr:sp macro="" textlink="">
      <xdr:nvSpPr>
        <xdr:cNvPr id="18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2</xdr:row>
      <xdr:rowOff>57150</xdr:rowOff>
    </xdr:from>
    <xdr:to>
      <xdr:col>17</xdr:col>
      <xdr:colOff>1238250</xdr:colOff>
      <xdr:row>3</xdr:row>
      <xdr:rowOff>106680</xdr:rowOff>
    </xdr:to>
    <xdr:sp macro="" textlink="">
      <xdr:nvSpPr>
        <xdr:cNvPr id="18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2</xdr:row>
      <xdr:rowOff>57150</xdr:rowOff>
    </xdr:from>
    <xdr:to>
      <xdr:col>17</xdr:col>
      <xdr:colOff>1238250</xdr:colOff>
      <xdr:row>2</xdr:row>
      <xdr:rowOff>106680</xdr:rowOff>
    </xdr:to>
    <xdr:sp macro="" textlink="">
      <xdr:nvSpPr>
        <xdr:cNvPr id="19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2</xdr:row>
      <xdr:rowOff>57150</xdr:rowOff>
    </xdr:from>
    <xdr:to>
      <xdr:col>17</xdr:col>
      <xdr:colOff>1238250</xdr:colOff>
      <xdr:row>2</xdr:row>
      <xdr:rowOff>106680</xdr:rowOff>
    </xdr:to>
    <xdr:sp macro="" textlink="">
      <xdr:nvSpPr>
        <xdr:cNvPr id="19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3</xdr:row>
      <xdr:rowOff>57150</xdr:rowOff>
    </xdr:from>
    <xdr:to>
      <xdr:col>17</xdr:col>
      <xdr:colOff>1238250</xdr:colOff>
      <xdr:row>4</xdr:row>
      <xdr:rowOff>106680</xdr:rowOff>
    </xdr:to>
    <xdr:sp macro="" textlink="">
      <xdr:nvSpPr>
        <xdr:cNvPr id="19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3</xdr:row>
      <xdr:rowOff>57150</xdr:rowOff>
    </xdr:from>
    <xdr:to>
      <xdr:col>17</xdr:col>
      <xdr:colOff>1238250</xdr:colOff>
      <xdr:row>4</xdr:row>
      <xdr:rowOff>106680</xdr:rowOff>
    </xdr:to>
    <xdr:sp macro="" textlink="">
      <xdr:nvSpPr>
        <xdr:cNvPr id="19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3</xdr:row>
      <xdr:rowOff>57150</xdr:rowOff>
    </xdr:from>
    <xdr:to>
      <xdr:col>17</xdr:col>
      <xdr:colOff>1238250</xdr:colOff>
      <xdr:row>3</xdr:row>
      <xdr:rowOff>106680</xdr:rowOff>
    </xdr:to>
    <xdr:sp macro="" textlink="">
      <xdr:nvSpPr>
        <xdr:cNvPr id="19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3</xdr:row>
      <xdr:rowOff>57150</xdr:rowOff>
    </xdr:from>
    <xdr:to>
      <xdr:col>17</xdr:col>
      <xdr:colOff>1238250</xdr:colOff>
      <xdr:row>3</xdr:row>
      <xdr:rowOff>106680</xdr:rowOff>
    </xdr:to>
    <xdr:sp macro="" textlink="">
      <xdr:nvSpPr>
        <xdr:cNvPr id="19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4</xdr:row>
      <xdr:rowOff>57150</xdr:rowOff>
    </xdr:from>
    <xdr:to>
      <xdr:col>17</xdr:col>
      <xdr:colOff>1238250</xdr:colOff>
      <xdr:row>5</xdr:row>
      <xdr:rowOff>106680</xdr:rowOff>
    </xdr:to>
    <xdr:sp macro="" textlink="">
      <xdr:nvSpPr>
        <xdr:cNvPr id="19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4</xdr:row>
      <xdr:rowOff>57150</xdr:rowOff>
    </xdr:from>
    <xdr:to>
      <xdr:col>17</xdr:col>
      <xdr:colOff>1238250</xdr:colOff>
      <xdr:row>5</xdr:row>
      <xdr:rowOff>106680</xdr:rowOff>
    </xdr:to>
    <xdr:sp macro="" textlink="">
      <xdr:nvSpPr>
        <xdr:cNvPr id="19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4</xdr:row>
      <xdr:rowOff>57150</xdr:rowOff>
    </xdr:from>
    <xdr:to>
      <xdr:col>17</xdr:col>
      <xdr:colOff>1238250</xdr:colOff>
      <xdr:row>4</xdr:row>
      <xdr:rowOff>106680</xdr:rowOff>
    </xdr:to>
    <xdr:sp macro="" textlink="">
      <xdr:nvSpPr>
        <xdr:cNvPr id="19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4</xdr:row>
      <xdr:rowOff>57150</xdr:rowOff>
    </xdr:from>
    <xdr:to>
      <xdr:col>17</xdr:col>
      <xdr:colOff>1238250</xdr:colOff>
      <xdr:row>4</xdr:row>
      <xdr:rowOff>106680</xdr:rowOff>
    </xdr:to>
    <xdr:sp macro="" textlink="">
      <xdr:nvSpPr>
        <xdr:cNvPr id="19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5</xdr:row>
      <xdr:rowOff>57150</xdr:rowOff>
    </xdr:from>
    <xdr:to>
      <xdr:col>17</xdr:col>
      <xdr:colOff>1238250</xdr:colOff>
      <xdr:row>6</xdr:row>
      <xdr:rowOff>106680</xdr:rowOff>
    </xdr:to>
    <xdr:sp macro="" textlink="">
      <xdr:nvSpPr>
        <xdr:cNvPr id="20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5</xdr:row>
      <xdr:rowOff>57150</xdr:rowOff>
    </xdr:from>
    <xdr:to>
      <xdr:col>17</xdr:col>
      <xdr:colOff>1238250</xdr:colOff>
      <xdr:row>6</xdr:row>
      <xdr:rowOff>106680</xdr:rowOff>
    </xdr:to>
    <xdr:sp macro="" textlink="">
      <xdr:nvSpPr>
        <xdr:cNvPr id="20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5</xdr:row>
      <xdr:rowOff>57150</xdr:rowOff>
    </xdr:from>
    <xdr:to>
      <xdr:col>17</xdr:col>
      <xdr:colOff>1238250</xdr:colOff>
      <xdr:row>5</xdr:row>
      <xdr:rowOff>106680</xdr:rowOff>
    </xdr:to>
    <xdr:sp macro="" textlink="">
      <xdr:nvSpPr>
        <xdr:cNvPr id="20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5</xdr:row>
      <xdr:rowOff>57150</xdr:rowOff>
    </xdr:from>
    <xdr:to>
      <xdr:col>17</xdr:col>
      <xdr:colOff>1238250</xdr:colOff>
      <xdr:row>5</xdr:row>
      <xdr:rowOff>106680</xdr:rowOff>
    </xdr:to>
    <xdr:sp macro="" textlink="">
      <xdr:nvSpPr>
        <xdr:cNvPr id="20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6</xdr:row>
      <xdr:rowOff>57150</xdr:rowOff>
    </xdr:from>
    <xdr:to>
      <xdr:col>17</xdr:col>
      <xdr:colOff>1238250</xdr:colOff>
      <xdr:row>7</xdr:row>
      <xdr:rowOff>106680</xdr:rowOff>
    </xdr:to>
    <xdr:sp macro="" textlink="">
      <xdr:nvSpPr>
        <xdr:cNvPr id="204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6</xdr:row>
      <xdr:rowOff>57150</xdr:rowOff>
    </xdr:from>
    <xdr:to>
      <xdr:col>17</xdr:col>
      <xdr:colOff>1238250</xdr:colOff>
      <xdr:row>7</xdr:row>
      <xdr:rowOff>106680</xdr:rowOff>
    </xdr:to>
    <xdr:sp macro="" textlink="">
      <xdr:nvSpPr>
        <xdr:cNvPr id="205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 bwMode="auto">
        <a:xfrm>
          <a:off x="16331712" y="57150"/>
          <a:ext cx="1557020" cy="23514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6</xdr:row>
      <xdr:rowOff>57150</xdr:rowOff>
    </xdr:from>
    <xdr:to>
      <xdr:col>17</xdr:col>
      <xdr:colOff>1238250</xdr:colOff>
      <xdr:row>6</xdr:row>
      <xdr:rowOff>106680</xdr:rowOff>
    </xdr:to>
    <xdr:sp macro="" textlink="">
      <xdr:nvSpPr>
        <xdr:cNvPr id="206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16</xdr:col>
      <xdr:colOff>95250</xdr:colOff>
      <xdr:row>6</xdr:row>
      <xdr:rowOff>57150</xdr:rowOff>
    </xdr:from>
    <xdr:to>
      <xdr:col>17</xdr:col>
      <xdr:colOff>1238250</xdr:colOff>
      <xdr:row>6</xdr:row>
      <xdr:rowOff>106680</xdr:rowOff>
    </xdr:to>
    <xdr:sp macro="" textlink="">
      <xdr:nvSpPr>
        <xdr:cNvPr id="207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 bwMode="auto">
        <a:xfrm>
          <a:off x="16331712" y="57150"/>
          <a:ext cx="1557020" cy="495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7</xdr:col>
      <xdr:colOff>95250</xdr:colOff>
      <xdr:row>5</xdr:row>
      <xdr:rowOff>57150</xdr:rowOff>
    </xdr:from>
    <xdr:to>
      <xdr:col>8</xdr:col>
      <xdr:colOff>1238250</xdr:colOff>
      <xdr:row>6</xdr:row>
      <xdr:rowOff>106680</xdr:rowOff>
    </xdr:to>
    <xdr:sp macro="" textlink="">
      <xdr:nvSpPr>
        <xdr:cNvPr id="218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10119FD-D540-4044-9DA0-AFF9305B9D16}"/>
            </a:ext>
          </a:extLst>
        </xdr:cNvPr>
        <xdr:cNvSpPr/>
      </xdr:nvSpPr>
      <xdr:spPr bwMode="auto">
        <a:xfrm>
          <a:off x="6528288" y="985227"/>
          <a:ext cx="1983154" cy="2400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7</xdr:col>
      <xdr:colOff>95250</xdr:colOff>
      <xdr:row>5</xdr:row>
      <xdr:rowOff>57150</xdr:rowOff>
    </xdr:from>
    <xdr:to>
      <xdr:col>8</xdr:col>
      <xdr:colOff>1238250</xdr:colOff>
      <xdr:row>6</xdr:row>
      <xdr:rowOff>106680</xdr:rowOff>
    </xdr:to>
    <xdr:sp macro="" textlink="">
      <xdr:nvSpPr>
        <xdr:cNvPr id="219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2843A268-5F19-409F-8F06-44296754A6C7}"/>
            </a:ext>
          </a:extLst>
        </xdr:cNvPr>
        <xdr:cNvSpPr/>
      </xdr:nvSpPr>
      <xdr:spPr bwMode="auto">
        <a:xfrm>
          <a:off x="6528288" y="985227"/>
          <a:ext cx="1983154" cy="2400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8</xdr:col>
      <xdr:colOff>95250</xdr:colOff>
      <xdr:row>5</xdr:row>
      <xdr:rowOff>57150</xdr:rowOff>
    </xdr:from>
    <xdr:to>
      <xdr:col>9</xdr:col>
      <xdr:colOff>1238250</xdr:colOff>
      <xdr:row>6</xdr:row>
      <xdr:rowOff>106680</xdr:rowOff>
    </xdr:to>
    <xdr:sp macro="" textlink="">
      <xdr:nvSpPr>
        <xdr:cNvPr id="220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6F183D19-10E9-4FA8-B3B6-DC6C4C8AC556}"/>
            </a:ext>
          </a:extLst>
        </xdr:cNvPr>
        <xdr:cNvSpPr/>
      </xdr:nvSpPr>
      <xdr:spPr bwMode="auto">
        <a:xfrm>
          <a:off x="6528288" y="985227"/>
          <a:ext cx="1983154" cy="2400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8</xdr:col>
      <xdr:colOff>95250</xdr:colOff>
      <xdr:row>5</xdr:row>
      <xdr:rowOff>57150</xdr:rowOff>
    </xdr:from>
    <xdr:to>
      <xdr:col>9</xdr:col>
      <xdr:colOff>1238250</xdr:colOff>
      <xdr:row>6</xdr:row>
      <xdr:rowOff>106680</xdr:rowOff>
    </xdr:to>
    <xdr:sp macro="" textlink="">
      <xdr:nvSpPr>
        <xdr:cNvPr id="221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5786C049-C5BF-4E3B-814A-7F28609FD648}"/>
            </a:ext>
          </a:extLst>
        </xdr:cNvPr>
        <xdr:cNvSpPr/>
      </xdr:nvSpPr>
      <xdr:spPr bwMode="auto">
        <a:xfrm>
          <a:off x="6528288" y="985227"/>
          <a:ext cx="1983154" cy="2400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5</xdr:row>
      <xdr:rowOff>57150</xdr:rowOff>
    </xdr:from>
    <xdr:to>
      <xdr:col>10</xdr:col>
      <xdr:colOff>1238250</xdr:colOff>
      <xdr:row>6</xdr:row>
      <xdr:rowOff>106680</xdr:rowOff>
    </xdr:to>
    <xdr:sp macro="" textlink="">
      <xdr:nvSpPr>
        <xdr:cNvPr id="222" name="Button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4B965B5-A99A-4F89-A38C-FA1864CEB61C}"/>
            </a:ext>
          </a:extLst>
        </xdr:cNvPr>
        <xdr:cNvSpPr/>
      </xdr:nvSpPr>
      <xdr:spPr bwMode="auto">
        <a:xfrm>
          <a:off x="7368442" y="985227"/>
          <a:ext cx="2438791" cy="2400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  <xdr:twoCellAnchor>
    <xdr:from>
      <xdr:col>9</xdr:col>
      <xdr:colOff>95250</xdr:colOff>
      <xdr:row>5</xdr:row>
      <xdr:rowOff>57150</xdr:rowOff>
    </xdr:from>
    <xdr:to>
      <xdr:col>10</xdr:col>
      <xdr:colOff>1238250</xdr:colOff>
      <xdr:row>6</xdr:row>
      <xdr:rowOff>106680</xdr:rowOff>
    </xdr:to>
    <xdr:sp macro="" textlink="">
      <xdr:nvSpPr>
        <xdr:cNvPr id="223" name="Button 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5F2C5BD5-EAAC-47F5-A4DC-2E02FF753296}"/>
            </a:ext>
          </a:extLst>
        </xdr:cNvPr>
        <xdr:cNvSpPr/>
      </xdr:nvSpPr>
      <xdr:spPr bwMode="auto">
        <a:xfrm>
          <a:off x="7368442" y="985227"/>
          <a:ext cx="2438791" cy="24003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54864" tIns="59436" rIns="54864" bIns="59436" anchor="ctr" upright="1"/>
        <a:lstStyle/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Rechercher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e_pièces" displayName="Liste_pièces" ref="A8:P246" totalsRowShown="0" headerRowDxfId="37" dataDxfId="35" headerRowBorderDxfId="36" tableBorderDxfId="34">
  <autoFilter ref="A8:P246" xr:uid="{00000000-0009-0000-0100-000001000000}"/>
  <sortState ref="A9:P246">
    <sortCondition descending="1" ref="A8:A246"/>
  </sortState>
  <tableColumns count="16">
    <tableColumn id="12" xr3:uid="{00000000-0010-0000-0000-00000C000000}" name="ID" dataDxfId="33"/>
    <tableColumn id="3" xr3:uid="{00000000-0010-0000-0000-000003000000}" name="Fichier initial " dataDxfId="32"/>
    <tableColumn id="1" xr3:uid="{00000000-0010-0000-0000-000001000000}" name="Colonne1" dataDxfId="31"/>
    <tableColumn id="2" xr3:uid="{00000000-0010-0000-0000-000002000000}" name="Emplacement" dataDxfId="30"/>
    <tableColumn id="13" xr3:uid="{00000000-0010-0000-0000-00000D000000}" name="Couleur" dataDxfId="29"/>
    <tableColumn id="4" xr3:uid="{00000000-0010-0000-0000-000004000000}" name="Quantite Total" dataDxfId="28"/>
    <tableColumn id="5" xr3:uid="{00000000-0010-0000-0000-000005000000}" name="Quantité imprimé" dataDxfId="27">
      <calculatedColumnFormula>IFERROR(SUMIF(Tableau2[Id],Liste_pièces[ID],Tableau2[Exemplaire]),0)</calculatedColumnFormula>
    </tableColumn>
    <tableColumn id="6" xr3:uid="{00000000-0010-0000-0000-000006000000}" name="Temps de fabrication" dataDxfId="26"/>
    <tableColumn id="7" xr3:uid="{00000000-0010-0000-0000-000007000000}" name="Commentaire" dataDxfId="25"/>
    <tableColumn id="8" xr3:uid="{00000000-0010-0000-0000-000008000000}" name="Temps en minutes" dataDxfId="24"/>
    <tableColumn id="9" xr3:uid="{00000000-0010-0000-0000-000009000000}" name="Poids(g)" dataDxfId="23"/>
    <tableColumn id="16" xr3:uid="{00000000-0010-0000-0000-000010000000}" name="Longueur (m)" dataDxfId="22"/>
    <tableColumn id="10" xr3:uid="{00000000-0010-0000-0000-00000A000000}" name="Temps Total" dataDxfId="21">
      <calculatedColumnFormula>$J9*$F9</calculatedColumnFormula>
    </tableColumn>
    <tableColumn id="11" xr3:uid="{00000000-0010-0000-0000-00000B000000}" name="Poids total (g)" dataDxfId="20">
      <calculatedColumnFormula>F9*K9</calculatedColumnFormula>
    </tableColumn>
    <tableColumn id="14" xr3:uid="{00000000-0010-0000-0000-00000E000000}" name="Temps effectué" dataDxfId="19">
      <calculatedColumnFormula>$J9*$G9</calculatedColumnFormula>
    </tableColumn>
    <tableColumn id="15" xr3:uid="{00000000-0010-0000-0000-00000F000000}" name="Poids imprimé (g)" dataDxfId="18">
      <calculatedColumnFormula>$G9*$K9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5:I343" totalsRowShown="0" headerRowDxfId="15" dataDxfId="14">
  <autoFilter ref="A5:I343" xr:uid="{00000000-0009-0000-0100-000002000000}"/>
  <tableColumns count="9">
    <tableColumn id="1" xr3:uid="{00000000-0010-0000-0100-000001000000}" name="Impressions" dataDxfId="13"/>
    <tableColumn id="2" xr3:uid="{00000000-0010-0000-0100-000002000000}" name="Jour" dataDxfId="12">
      <calculatedColumnFormula>$B4+1</calculatedColumnFormula>
    </tableColumn>
    <tableColumn id="3" xr3:uid="{00000000-0010-0000-0100-000003000000}" name="minutes" dataDxfId="11">
      <calculatedColumnFormula>D6</calculatedColumnFormula>
    </tableColumn>
    <tableColumn id="4" xr3:uid="{00000000-0010-0000-0100-000004000000}" name="temps" dataDxfId="10">
      <calculatedColumnFormula>IFERROR(Tableau2[Durée]*Tableau2[Exemplaire]," ")</calculatedColumnFormula>
    </tableColumn>
    <tableColumn id="6" xr3:uid="{00000000-0010-0000-0100-000006000000}" name="Date" dataDxfId="9">
      <calculatedColumnFormula>_xlfn.IFNA(_xlfn.IFS(ISNUMBER(Tableau2[[#This Row],[Jour]]),WORKDAY.INTL($H$2,Tableau2[[#This Row],[Jour]]-1,11,Calendrier[Date sans impressions]))," ")</calculatedColumnFormula>
    </tableColumn>
    <tableColumn id="7" xr3:uid="{00000000-0010-0000-0100-000007000000}" name="Id" dataDxfId="8"/>
    <tableColumn id="8" xr3:uid="{00000000-0010-0000-0100-000008000000}" name="Nom" dataDxfId="7">
      <calculatedColumnFormula>IF(ISBLANK(Tableau2[[#This Row],[Id]] )=FALSE,VLOOKUP(Tableau2[[#This Row],[Id]],Liste_pièces[],2,FALSE),"")</calculatedColumnFormula>
    </tableColumn>
    <tableColumn id="9" xr3:uid="{00000000-0010-0000-0100-000009000000}" name="Durée" dataDxfId="6">
      <calculatedColumnFormula>IF(ISBLANK(Tableau2[[#This Row],[Id]] )=FALSE,VLOOKUP(Tableau2[[#This Row],[Id]],Liste_pièces[],8,FALSE),"")</calculatedColumnFormula>
    </tableColumn>
    <tableColumn id="10" xr3:uid="{00000000-0010-0000-0100-00000A000000}" name="Exemplaire" dataDxfId="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alendrier" displayName="Calendrier" ref="A1:B53" totalsRowShown="0" headerRowDxfId="4" headerRowBorderDxfId="3" tableBorderDxfId="2">
  <autoFilter ref="A1:B53" xr:uid="{00000000-0009-0000-0100-000003000000}"/>
  <tableColumns count="2">
    <tableColumn id="1" xr3:uid="{00000000-0010-0000-0200-000001000000}" name="Date sans impressions" dataDxfId="1"/>
    <tableColumn id="2" xr3:uid="{00000000-0010-0000-0200-000002000000}" name="Raiso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249"/>
  <sheetViews>
    <sheetView tabSelected="1" topLeftCell="A4" zoomScale="78" zoomScaleNormal="78" workbookViewId="0">
      <selection activeCell="B89" sqref="B89:D90"/>
    </sheetView>
  </sheetViews>
  <sheetFormatPr baseColWidth="10" defaultColWidth="11.42578125" defaultRowHeight="15" x14ac:dyDescent="0.25"/>
  <cols>
    <col min="1" max="1" width="8" style="10" bestFit="1" customWidth="1"/>
    <col min="2" max="2" width="24.85546875" style="10" bestFit="1" customWidth="1"/>
    <col min="3" max="3" width="13.42578125" style="10" bestFit="1" customWidth="1"/>
    <col min="4" max="4" width="15" style="10" bestFit="1" customWidth="1"/>
    <col min="5" max="5" width="12" style="10" bestFit="1" customWidth="1"/>
    <col min="6" max="6" width="15.5703125" style="10" bestFit="1" customWidth="1"/>
    <col min="7" max="7" width="11.5703125" style="10" bestFit="1" customWidth="1"/>
    <col min="8" max="8" width="24.42578125" style="10" bestFit="1" customWidth="1"/>
    <col min="9" max="9" width="10.5703125" style="10" customWidth="1"/>
    <col min="10" max="10" width="18.42578125" style="10" bestFit="1" customWidth="1"/>
    <col min="11" max="11" width="11.42578125" style="10"/>
    <col min="12" max="12" width="13.85546875" style="10" bestFit="1" customWidth="1"/>
    <col min="13" max="13" width="15" style="10" bestFit="1" customWidth="1"/>
    <col min="14" max="14" width="16.28515625" style="10" bestFit="1" customWidth="1"/>
    <col min="15" max="15" width="17.85546875" style="10" bestFit="1" customWidth="1"/>
    <col min="16" max="16" width="19.140625" style="10" bestFit="1" customWidth="1"/>
    <col min="17" max="16384" width="11.42578125" style="10"/>
  </cols>
  <sheetData>
    <row r="1" spans="1:18" ht="15.75" thickBot="1" x14ac:dyDescent="0.3">
      <c r="A1" s="74"/>
      <c r="B1" s="74"/>
      <c r="C1" s="74"/>
      <c r="D1" s="74"/>
      <c r="E1" s="74"/>
      <c r="F1" s="74"/>
      <c r="G1" s="74"/>
      <c r="H1" s="74" t="s">
        <v>0</v>
      </c>
      <c r="I1" s="74" t="s">
        <v>1</v>
      </c>
      <c r="J1" s="74" t="s">
        <v>2</v>
      </c>
      <c r="K1" s="74"/>
      <c r="L1" s="74"/>
      <c r="M1" s="74"/>
      <c r="N1" s="74"/>
      <c r="O1" s="74"/>
      <c r="P1" s="74"/>
      <c r="Q1" s="74"/>
      <c r="R1" s="74"/>
    </row>
    <row r="2" spans="1:18" ht="16.5" thickTop="1" thickBot="1" x14ac:dyDescent="0.3">
      <c r="A2" s="74"/>
      <c r="B2" s="74"/>
      <c r="C2" s="74"/>
      <c r="D2" s="74"/>
      <c r="E2" s="74"/>
      <c r="F2" s="95" t="s">
        <v>3</v>
      </c>
      <c r="G2" s="96"/>
      <c r="H2" s="49">
        <f>SUM(Liste_pièces[Quantité imprimé])</f>
        <v>289</v>
      </c>
      <c r="I2" s="49">
        <f>J2-H2</f>
        <v>0</v>
      </c>
      <c r="J2" s="49">
        <f>SUM(Liste_pièces[Quantite Total])</f>
        <v>289</v>
      </c>
      <c r="K2" s="85" t="s">
        <v>4</v>
      </c>
      <c r="L2" s="86"/>
      <c r="M2" s="81"/>
      <c r="N2" s="77"/>
      <c r="O2" s="77"/>
      <c r="P2" s="74"/>
      <c r="Q2" s="74"/>
      <c r="R2" s="74"/>
    </row>
    <row r="3" spans="1:18" ht="15.75" thickBot="1" x14ac:dyDescent="0.3">
      <c r="A3" s="74"/>
      <c r="B3" s="74"/>
      <c r="C3" s="74"/>
      <c r="D3" s="74"/>
      <c r="E3" s="74"/>
      <c r="F3" s="95" t="s">
        <v>5</v>
      </c>
      <c r="G3" s="96"/>
      <c r="H3" s="50">
        <f>SUM(Liste_pièces[Temps effectué])</f>
        <v>31.973194444444445</v>
      </c>
      <c r="I3" s="50">
        <f>J3-H3</f>
        <v>6.5717592592591245E-2</v>
      </c>
      <c r="J3" s="50">
        <f>SUM(Liste_pièces[Temps Total])</f>
        <v>32.038912037037036</v>
      </c>
      <c r="K3" s="87"/>
      <c r="L3" s="88"/>
      <c r="M3" s="82"/>
      <c r="N3" s="77"/>
      <c r="O3" s="77"/>
      <c r="P3" s="74"/>
      <c r="Q3" s="74"/>
      <c r="R3" s="74"/>
    </row>
    <row r="4" spans="1:18" ht="14.65" customHeight="1" thickTop="1" x14ac:dyDescent="0.25">
      <c r="A4" s="74"/>
      <c r="B4" s="74"/>
      <c r="C4" s="74"/>
      <c r="D4" s="74"/>
      <c r="E4" s="74"/>
      <c r="F4" s="83" t="s">
        <v>6</v>
      </c>
      <c r="G4" s="84"/>
      <c r="H4" s="60">
        <f>H3/60</f>
        <v>0.53288657407407414</v>
      </c>
      <c r="I4" s="51"/>
      <c r="J4" s="51">
        <f>J3</f>
        <v>32.038912037037036</v>
      </c>
      <c r="K4" s="89" t="s">
        <v>7</v>
      </c>
      <c r="L4" s="90"/>
      <c r="M4" s="79"/>
      <c r="N4" s="77"/>
      <c r="O4" s="77"/>
      <c r="P4" s="74"/>
      <c r="Q4" s="74"/>
      <c r="R4" s="74"/>
    </row>
    <row r="5" spans="1:18" ht="15.75" thickBot="1" x14ac:dyDescent="0.3">
      <c r="A5" s="74"/>
      <c r="B5" s="74"/>
      <c r="C5" s="74"/>
      <c r="D5" s="74"/>
      <c r="E5" s="74"/>
      <c r="F5" s="83" t="s">
        <v>8</v>
      </c>
      <c r="G5" s="84"/>
      <c r="H5" s="52">
        <f>SUM(Liste_pièces[Poids imprimé (g)])</f>
        <v>8795.5400000000027</v>
      </c>
      <c r="I5" s="51">
        <f>J5-H5</f>
        <v>-878.59000000000287</v>
      </c>
      <c r="J5" s="52">
        <f>SUM(Liste_pièces[Poids(g)])</f>
        <v>7916.95</v>
      </c>
      <c r="K5" s="91"/>
      <c r="L5" s="92"/>
      <c r="M5" s="80"/>
      <c r="N5" s="77"/>
      <c r="O5" s="77"/>
      <c r="P5" s="74"/>
      <c r="Q5" s="74"/>
      <c r="R5" s="74"/>
    </row>
    <row r="6" spans="1:18" ht="16.5" thickTop="1" thickBot="1" x14ac:dyDescent="0.3">
      <c r="A6" s="74"/>
      <c r="B6" s="74"/>
      <c r="C6" s="74"/>
      <c r="D6" s="74"/>
      <c r="E6" s="74"/>
      <c r="F6" s="93" t="s">
        <v>9</v>
      </c>
      <c r="G6" s="94"/>
      <c r="H6" s="53">
        <f>(((H2*100)/J2)+(H3*100)/J3)/2</f>
        <v>99.897440973469031</v>
      </c>
      <c r="I6" s="53"/>
      <c r="J6" s="53"/>
      <c r="K6" s="74"/>
      <c r="L6" s="74"/>
      <c r="M6" s="74"/>
      <c r="N6" s="78"/>
      <c r="O6" s="78"/>
      <c r="P6" s="74"/>
      <c r="Q6" s="74"/>
      <c r="R6" s="74"/>
    </row>
    <row r="7" spans="1:18" x14ac:dyDescent="0.25">
      <c r="A7" s="74"/>
      <c r="B7" s="74"/>
      <c r="C7" s="74"/>
      <c r="D7" s="74"/>
      <c r="E7" s="74"/>
      <c r="F7" s="74"/>
      <c r="G7" s="74"/>
      <c r="H7" s="74"/>
      <c r="I7" s="74"/>
      <c r="J7" s="75"/>
      <c r="K7" s="75"/>
      <c r="L7" s="74"/>
      <c r="M7" s="74"/>
      <c r="N7" s="78"/>
      <c r="O7" s="78"/>
      <c r="P7" s="74"/>
      <c r="Q7" s="74"/>
      <c r="R7" s="74"/>
    </row>
    <row r="8" spans="1:18" ht="26.25" thickBot="1" x14ac:dyDescent="0.3">
      <c r="A8" s="23" t="s">
        <v>10</v>
      </c>
      <c r="B8" s="23" t="s">
        <v>11</v>
      </c>
      <c r="C8" s="24" t="s">
        <v>12</v>
      </c>
      <c r="D8" s="24" t="s">
        <v>13</v>
      </c>
      <c r="E8" s="25" t="s">
        <v>14</v>
      </c>
      <c r="F8" s="23" t="s">
        <v>15</v>
      </c>
      <c r="G8" s="26" t="s">
        <v>16</v>
      </c>
      <c r="H8" s="27" t="s">
        <v>17</v>
      </c>
      <c r="I8" s="27" t="s">
        <v>18</v>
      </c>
      <c r="J8" s="27" t="s">
        <v>19</v>
      </c>
      <c r="K8" s="27" t="s">
        <v>20</v>
      </c>
      <c r="L8" s="27" t="s">
        <v>21</v>
      </c>
      <c r="M8" s="27" t="s">
        <v>22</v>
      </c>
      <c r="N8" s="27" t="s">
        <v>23</v>
      </c>
      <c r="O8" s="27" t="s">
        <v>24</v>
      </c>
      <c r="P8" s="27" t="s">
        <v>25</v>
      </c>
      <c r="Q8" s="74"/>
      <c r="R8" s="74"/>
    </row>
    <row r="9" spans="1:18" ht="15.75" thickTop="1" x14ac:dyDescent="0.25">
      <c r="A9" s="39">
        <v>300</v>
      </c>
      <c r="B9" s="42" t="s">
        <v>26</v>
      </c>
      <c r="C9" s="71" t="s">
        <v>27</v>
      </c>
      <c r="D9" s="71" t="s">
        <v>28</v>
      </c>
      <c r="E9" s="72"/>
      <c r="F9" s="42">
        <v>1</v>
      </c>
      <c r="G9" s="61">
        <f>IFERROR(SUMIF(Tableau2[Id],Liste_pièces[ID],Tableau2[Exemplaire]),0)</f>
        <v>1</v>
      </c>
      <c r="H9" s="32">
        <v>9.5138888888888884E-2</v>
      </c>
      <c r="I9" s="73"/>
      <c r="J9" s="54">
        <f t="shared" ref="J9:J49" si="0">H9</f>
        <v>9.5138888888888884E-2</v>
      </c>
      <c r="K9" s="31"/>
      <c r="L9" s="31"/>
      <c r="M9" s="54">
        <f t="shared" ref="M9:M72" si="1">$J9*$F9</f>
        <v>9.5138888888888884E-2</v>
      </c>
      <c r="N9" s="55">
        <f t="shared" ref="N9:N72" si="2">F9*K9</f>
        <v>0</v>
      </c>
      <c r="O9" s="54">
        <f t="shared" ref="O9:O72" si="3">$J9*$G9</f>
        <v>9.5138888888888884E-2</v>
      </c>
      <c r="P9" s="55">
        <f t="shared" ref="P9:P72" si="4">$G9*$K9</f>
        <v>0</v>
      </c>
      <c r="Q9" s="74"/>
      <c r="R9" s="74"/>
    </row>
    <row r="10" spans="1:18" x14ac:dyDescent="0.25">
      <c r="A10" s="39">
        <v>239</v>
      </c>
      <c r="B10" s="42" t="s">
        <v>29</v>
      </c>
      <c r="C10" s="41" t="s">
        <v>30</v>
      </c>
      <c r="D10" s="40" t="s">
        <v>31</v>
      </c>
      <c r="E10" s="29" t="s">
        <v>32</v>
      </c>
      <c r="F10" s="42">
        <v>1</v>
      </c>
      <c r="G10" s="61">
        <f>IFERROR(SUMIF(Tableau2[Id],Liste_pièces[ID],Tableau2[Exemplaire]),0)</f>
        <v>1</v>
      </c>
      <c r="H10" s="32">
        <v>0.12788194444444445</v>
      </c>
      <c r="I10" s="33"/>
      <c r="J10" s="56">
        <f t="shared" si="0"/>
        <v>0.12788194444444445</v>
      </c>
      <c r="K10" s="34">
        <v>43.1</v>
      </c>
      <c r="L10" s="34">
        <v>16</v>
      </c>
      <c r="M10" s="56">
        <f t="shared" si="1"/>
        <v>0.12788194444444445</v>
      </c>
      <c r="N10" s="57">
        <f t="shared" si="2"/>
        <v>43.1</v>
      </c>
      <c r="O10" s="54">
        <f t="shared" si="3"/>
        <v>0.12788194444444445</v>
      </c>
      <c r="P10" s="55">
        <f t="shared" si="4"/>
        <v>43.1</v>
      </c>
      <c r="Q10" s="74"/>
      <c r="R10" s="74"/>
    </row>
    <row r="11" spans="1:18" x14ac:dyDescent="0.25">
      <c r="A11" s="39">
        <v>238</v>
      </c>
      <c r="B11" s="42" t="s">
        <v>33</v>
      </c>
      <c r="C11" s="41" t="s">
        <v>30</v>
      </c>
      <c r="D11" s="40" t="s">
        <v>31</v>
      </c>
      <c r="E11" s="29" t="s">
        <v>32</v>
      </c>
      <c r="F11" s="42">
        <v>1</v>
      </c>
      <c r="G11" s="61">
        <f>IFERROR(SUMIF(Tableau2[Id],Liste_pièces[ID],Tableau2[Exemplaire]),0)</f>
        <v>1</v>
      </c>
      <c r="H11" s="32">
        <v>0.10832175925925926</v>
      </c>
      <c r="I11" s="66">
        <v>0.3</v>
      </c>
      <c r="J11" s="56">
        <f t="shared" si="0"/>
        <v>0.10832175925925926</v>
      </c>
      <c r="K11" s="34">
        <v>28.7</v>
      </c>
      <c r="L11" s="34">
        <v>10.65</v>
      </c>
      <c r="M11" s="56">
        <f t="shared" si="1"/>
        <v>0.10832175925925926</v>
      </c>
      <c r="N11" s="57">
        <f t="shared" si="2"/>
        <v>28.7</v>
      </c>
      <c r="O11" s="54">
        <f t="shared" si="3"/>
        <v>0.10832175925925926</v>
      </c>
      <c r="P11" s="55">
        <f t="shared" si="4"/>
        <v>28.7</v>
      </c>
      <c r="Q11" s="74"/>
      <c r="R11" s="74"/>
    </row>
    <row r="12" spans="1:18" x14ac:dyDescent="0.25">
      <c r="A12" s="39">
        <v>237</v>
      </c>
      <c r="B12" s="42" t="s">
        <v>34</v>
      </c>
      <c r="C12" s="41" t="s">
        <v>30</v>
      </c>
      <c r="D12" s="40" t="s">
        <v>31</v>
      </c>
      <c r="E12" s="29" t="s">
        <v>32</v>
      </c>
      <c r="F12" s="42">
        <v>1</v>
      </c>
      <c r="G12" s="61">
        <f>IFERROR(SUMIF(Tableau2[Id],Liste_pièces[ID],Tableau2[Exemplaire]),0)</f>
        <v>1</v>
      </c>
      <c r="H12" s="32">
        <v>0.31432870370370369</v>
      </c>
      <c r="I12" s="66">
        <v>0.3</v>
      </c>
      <c r="J12" s="56">
        <f t="shared" si="0"/>
        <v>0.31432870370370369</v>
      </c>
      <c r="K12" s="34">
        <v>83.6</v>
      </c>
      <c r="L12" s="34">
        <v>31.4</v>
      </c>
      <c r="M12" s="56">
        <f t="shared" si="1"/>
        <v>0.31432870370370369</v>
      </c>
      <c r="N12" s="57">
        <f t="shared" si="2"/>
        <v>83.6</v>
      </c>
      <c r="O12" s="54">
        <f t="shared" si="3"/>
        <v>0.31432870370370369</v>
      </c>
      <c r="P12" s="55">
        <f t="shared" si="4"/>
        <v>83.6</v>
      </c>
      <c r="Q12" s="74"/>
      <c r="R12" s="74"/>
    </row>
    <row r="13" spans="1:18" x14ac:dyDescent="0.25">
      <c r="A13" s="39">
        <v>236</v>
      </c>
      <c r="B13" s="42" t="s">
        <v>35</v>
      </c>
      <c r="C13" s="41" t="s">
        <v>30</v>
      </c>
      <c r="D13" s="40" t="s">
        <v>31</v>
      </c>
      <c r="E13" s="29" t="s">
        <v>32</v>
      </c>
      <c r="F13" s="42">
        <v>1</v>
      </c>
      <c r="G13" s="43">
        <f>IFERROR(SUMIF(Tableau2[Id],Liste_pièces[ID],Tableau2[Exemplaire]),0)</f>
        <v>1</v>
      </c>
      <c r="H13" s="32">
        <v>0.21047453703703703</v>
      </c>
      <c r="I13" s="66">
        <v>0.3</v>
      </c>
      <c r="J13" s="56">
        <f t="shared" si="0"/>
        <v>0.21047453703703703</v>
      </c>
      <c r="K13" s="34">
        <v>56.4</v>
      </c>
      <c r="L13" s="34">
        <v>20.94</v>
      </c>
      <c r="M13" s="56">
        <f t="shared" si="1"/>
        <v>0.21047453703703703</v>
      </c>
      <c r="N13" s="57">
        <f t="shared" si="2"/>
        <v>56.4</v>
      </c>
      <c r="O13" s="54">
        <f t="shared" si="3"/>
        <v>0.21047453703703703</v>
      </c>
      <c r="P13" s="55">
        <f t="shared" si="4"/>
        <v>56.4</v>
      </c>
      <c r="Q13" s="74"/>
      <c r="R13" s="74"/>
    </row>
    <row r="14" spans="1:18" x14ac:dyDescent="0.25">
      <c r="A14" s="39">
        <v>235</v>
      </c>
      <c r="B14" s="42" t="s">
        <v>36</v>
      </c>
      <c r="C14" s="41" t="s">
        <v>30</v>
      </c>
      <c r="D14" s="40" t="s">
        <v>31</v>
      </c>
      <c r="E14" s="29" t="s">
        <v>32</v>
      </c>
      <c r="F14" s="42">
        <v>1</v>
      </c>
      <c r="G14" s="61">
        <f>IFERROR(SUMIF(Tableau2[Id],Liste_pièces[ID],Tableau2[Exemplaire]),0)</f>
        <v>1</v>
      </c>
      <c r="H14" s="32">
        <v>7.2222222222222229E-2</v>
      </c>
      <c r="I14" s="33"/>
      <c r="J14" s="56">
        <f t="shared" si="0"/>
        <v>7.2222222222222229E-2</v>
      </c>
      <c r="K14" s="34">
        <v>26.7</v>
      </c>
      <c r="L14" s="34">
        <v>9.92</v>
      </c>
      <c r="M14" s="56">
        <f t="shared" si="1"/>
        <v>7.2222222222222229E-2</v>
      </c>
      <c r="N14" s="57">
        <f t="shared" si="2"/>
        <v>26.7</v>
      </c>
      <c r="O14" s="54">
        <f t="shared" si="3"/>
        <v>7.2222222222222229E-2</v>
      </c>
      <c r="P14" s="55">
        <f t="shared" si="4"/>
        <v>26.7</v>
      </c>
      <c r="Q14" s="74"/>
      <c r="R14" s="74"/>
    </row>
    <row r="15" spans="1:18" x14ac:dyDescent="0.25">
      <c r="A15" s="39">
        <v>233</v>
      </c>
      <c r="B15" s="40" t="s">
        <v>37</v>
      </c>
      <c r="C15" s="41" t="s">
        <v>38</v>
      </c>
      <c r="D15" s="40" t="s">
        <v>39</v>
      </c>
      <c r="E15" s="29" t="s">
        <v>32</v>
      </c>
      <c r="F15" s="42">
        <v>1</v>
      </c>
      <c r="G15" s="61">
        <f>IFERROR(SUMIF(Tableau2[Id],Liste_pièces[ID],Tableau2[Exemplaire]),0)</f>
        <v>1</v>
      </c>
      <c r="H15" s="32">
        <v>4.929398148148148E-2</v>
      </c>
      <c r="I15" s="33"/>
      <c r="J15" s="56">
        <f t="shared" si="0"/>
        <v>4.929398148148148E-2</v>
      </c>
      <c r="K15" s="34">
        <v>15.5</v>
      </c>
      <c r="L15" s="34">
        <v>5.77</v>
      </c>
      <c r="M15" s="56">
        <f t="shared" si="1"/>
        <v>4.929398148148148E-2</v>
      </c>
      <c r="N15" s="57">
        <f t="shared" si="2"/>
        <v>15.5</v>
      </c>
      <c r="O15" s="54">
        <f t="shared" si="3"/>
        <v>4.929398148148148E-2</v>
      </c>
      <c r="P15" s="55">
        <f t="shared" si="4"/>
        <v>15.5</v>
      </c>
      <c r="Q15" s="74"/>
      <c r="R15" s="74"/>
    </row>
    <row r="16" spans="1:18" x14ac:dyDescent="0.25">
      <c r="A16" s="39">
        <v>232</v>
      </c>
      <c r="B16" s="40" t="s">
        <v>40</v>
      </c>
      <c r="C16" s="41" t="s">
        <v>38</v>
      </c>
      <c r="D16" s="40" t="s">
        <v>41</v>
      </c>
      <c r="E16" s="29" t="s">
        <v>32</v>
      </c>
      <c r="F16" s="42">
        <v>1</v>
      </c>
      <c r="G16" s="61">
        <f>IFERROR(SUMIF(Tableau2[Id],Liste_pièces[ID],Tableau2[Exemplaire]),0)</f>
        <v>1</v>
      </c>
      <c r="H16" s="32">
        <v>0.18579861111111109</v>
      </c>
      <c r="I16" s="33"/>
      <c r="J16" s="56">
        <f t="shared" si="0"/>
        <v>0.18579861111111109</v>
      </c>
      <c r="K16" s="34">
        <v>53.8</v>
      </c>
      <c r="L16" s="34">
        <v>19.98</v>
      </c>
      <c r="M16" s="56">
        <f t="shared" si="1"/>
        <v>0.18579861111111109</v>
      </c>
      <c r="N16" s="57">
        <f t="shared" si="2"/>
        <v>53.8</v>
      </c>
      <c r="O16" s="54">
        <f t="shared" si="3"/>
        <v>0.18579861111111109</v>
      </c>
      <c r="P16" s="55">
        <f t="shared" si="4"/>
        <v>53.8</v>
      </c>
      <c r="Q16" s="74"/>
      <c r="R16" s="74"/>
    </row>
    <row r="17" spans="1:18" x14ac:dyDescent="0.25">
      <c r="A17" s="39">
        <v>231</v>
      </c>
      <c r="B17" s="40" t="s">
        <v>42</v>
      </c>
      <c r="C17" s="41" t="s">
        <v>38</v>
      </c>
      <c r="D17" s="40" t="s">
        <v>41</v>
      </c>
      <c r="E17" s="29" t="s">
        <v>32</v>
      </c>
      <c r="F17" s="42">
        <v>1</v>
      </c>
      <c r="G17" s="61">
        <f>IFERROR(SUMIF(Tableau2[Id],Liste_pièces[ID],Tableau2[Exemplaire]),0)</f>
        <v>1</v>
      </c>
      <c r="H17" s="32">
        <v>4.1655092592592598E-2</v>
      </c>
      <c r="I17" s="33"/>
      <c r="J17" s="56">
        <f t="shared" si="0"/>
        <v>4.1655092592592598E-2</v>
      </c>
      <c r="K17" s="34">
        <v>14.1</v>
      </c>
      <c r="L17" s="34">
        <v>5.25</v>
      </c>
      <c r="M17" s="56">
        <f t="shared" si="1"/>
        <v>4.1655092592592598E-2</v>
      </c>
      <c r="N17" s="57">
        <f t="shared" si="2"/>
        <v>14.1</v>
      </c>
      <c r="O17" s="54">
        <f t="shared" si="3"/>
        <v>4.1655092592592598E-2</v>
      </c>
      <c r="P17" s="55">
        <f t="shared" si="4"/>
        <v>14.1</v>
      </c>
      <c r="Q17" s="74"/>
      <c r="R17" s="74"/>
    </row>
    <row r="18" spans="1:18" x14ac:dyDescent="0.25">
      <c r="A18" s="39">
        <v>230</v>
      </c>
      <c r="B18" s="40" t="s">
        <v>43</v>
      </c>
      <c r="C18" s="41" t="s">
        <v>38</v>
      </c>
      <c r="D18" s="40" t="s">
        <v>41</v>
      </c>
      <c r="E18" s="29" t="s">
        <v>32</v>
      </c>
      <c r="F18" s="42">
        <v>1</v>
      </c>
      <c r="G18" s="61">
        <f>IFERROR(SUMIF(Tableau2[Id],Liste_pièces[ID],Tableau2[Exemplaire]),0)</f>
        <v>1</v>
      </c>
      <c r="H18" s="32">
        <v>2.4918981481481483E-2</v>
      </c>
      <c r="I18" s="33"/>
      <c r="J18" s="56">
        <f t="shared" si="0"/>
        <v>2.4918981481481483E-2</v>
      </c>
      <c r="K18" s="34">
        <v>8.3000000000000007</v>
      </c>
      <c r="L18" s="34">
        <v>3.09</v>
      </c>
      <c r="M18" s="56">
        <f t="shared" si="1"/>
        <v>2.4918981481481483E-2</v>
      </c>
      <c r="N18" s="57">
        <f t="shared" si="2"/>
        <v>8.3000000000000007</v>
      </c>
      <c r="O18" s="54">
        <f t="shared" si="3"/>
        <v>2.4918981481481483E-2</v>
      </c>
      <c r="P18" s="55">
        <f t="shared" si="4"/>
        <v>8.3000000000000007</v>
      </c>
      <c r="Q18" s="74"/>
      <c r="R18" s="74"/>
    </row>
    <row r="19" spans="1:18" x14ac:dyDescent="0.25">
      <c r="A19" s="39">
        <v>229</v>
      </c>
      <c r="B19" s="42" t="s">
        <v>44</v>
      </c>
      <c r="C19" s="41" t="s">
        <v>45</v>
      </c>
      <c r="D19" s="40" t="s">
        <v>45</v>
      </c>
      <c r="E19" s="29" t="s">
        <v>46</v>
      </c>
      <c r="F19" s="42">
        <v>4</v>
      </c>
      <c r="G19" s="61">
        <f>IFERROR(SUMIF(Tableau2[Id],Liste_pièces[ID],Tableau2[Exemplaire]),0)</f>
        <v>4</v>
      </c>
      <c r="H19" s="32">
        <v>1.5497685185185186E-2</v>
      </c>
      <c r="I19" s="33"/>
      <c r="J19" s="56">
        <f t="shared" si="0"/>
        <v>1.5497685185185186E-2</v>
      </c>
      <c r="K19" s="34">
        <v>5</v>
      </c>
      <c r="L19" s="34">
        <v>1.86</v>
      </c>
      <c r="M19" s="56">
        <f t="shared" si="1"/>
        <v>6.1990740740740742E-2</v>
      </c>
      <c r="N19" s="57">
        <f t="shared" si="2"/>
        <v>20</v>
      </c>
      <c r="O19" s="54">
        <f t="shared" si="3"/>
        <v>6.1990740740740742E-2</v>
      </c>
      <c r="P19" s="55">
        <f t="shared" si="4"/>
        <v>20</v>
      </c>
      <c r="Q19" s="74"/>
      <c r="R19" s="74"/>
    </row>
    <row r="20" spans="1:18" x14ac:dyDescent="0.25">
      <c r="A20" s="39">
        <v>228</v>
      </c>
      <c r="B20" s="42" t="s">
        <v>47</v>
      </c>
      <c r="C20" s="41" t="s">
        <v>45</v>
      </c>
      <c r="D20" s="40" t="s">
        <v>45</v>
      </c>
      <c r="E20" s="29" t="s">
        <v>32</v>
      </c>
      <c r="F20" s="42">
        <v>2</v>
      </c>
      <c r="G20" s="61">
        <f>IFERROR(SUMIF(Tableau2[Id],Liste_pièces[ID],Tableau2[Exemplaire]),0)</f>
        <v>2</v>
      </c>
      <c r="H20" s="32">
        <v>1.3819444444444445E-2</v>
      </c>
      <c r="I20" s="33"/>
      <c r="J20" s="56">
        <f t="shared" si="0"/>
        <v>1.3819444444444445E-2</v>
      </c>
      <c r="K20" s="34">
        <v>2.9</v>
      </c>
      <c r="L20" s="34">
        <v>1.08</v>
      </c>
      <c r="M20" s="56">
        <f t="shared" si="1"/>
        <v>2.763888888888889E-2</v>
      </c>
      <c r="N20" s="57">
        <f t="shared" si="2"/>
        <v>5.8</v>
      </c>
      <c r="O20" s="54">
        <f t="shared" si="3"/>
        <v>2.763888888888889E-2</v>
      </c>
      <c r="P20" s="55">
        <f t="shared" si="4"/>
        <v>5.8</v>
      </c>
      <c r="Q20" s="74"/>
      <c r="R20" s="74"/>
    </row>
    <row r="21" spans="1:18" x14ac:dyDescent="0.25">
      <c r="A21" s="39">
        <v>227</v>
      </c>
      <c r="B21" s="42" t="s">
        <v>48</v>
      </c>
      <c r="C21" s="71" t="s">
        <v>49</v>
      </c>
      <c r="D21" s="64" t="s">
        <v>50</v>
      </c>
      <c r="E21" s="72" t="s">
        <v>32</v>
      </c>
      <c r="F21" s="42">
        <v>1</v>
      </c>
      <c r="G21" s="61">
        <f>IFERROR(SUMIF(Tableau2[Id],Liste_pièces[ID],Tableau2[Exemplaire]),0)</f>
        <v>1</v>
      </c>
      <c r="H21" s="32">
        <v>8.3333333333333329E-2</v>
      </c>
      <c r="I21" s="33"/>
      <c r="J21" s="56">
        <f t="shared" si="0"/>
        <v>8.3333333333333329E-2</v>
      </c>
      <c r="K21" s="34">
        <v>23.16</v>
      </c>
      <c r="L21" s="34"/>
      <c r="M21" s="56">
        <f t="shared" si="1"/>
        <v>8.3333333333333329E-2</v>
      </c>
      <c r="N21" s="57">
        <f t="shared" si="2"/>
        <v>23.16</v>
      </c>
      <c r="O21" s="54">
        <f t="shared" si="3"/>
        <v>8.3333333333333329E-2</v>
      </c>
      <c r="P21" s="55">
        <f t="shared" si="4"/>
        <v>23.16</v>
      </c>
      <c r="Q21" s="74"/>
      <c r="R21" s="74"/>
    </row>
    <row r="22" spans="1:18" x14ac:dyDescent="0.25">
      <c r="A22" s="39">
        <v>226</v>
      </c>
      <c r="B22" s="42" t="s">
        <v>51</v>
      </c>
      <c r="C22" s="41" t="s">
        <v>49</v>
      </c>
      <c r="D22" s="40" t="s">
        <v>50</v>
      </c>
      <c r="E22" s="29" t="s">
        <v>32</v>
      </c>
      <c r="F22" s="42">
        <v>2</v>
      </c>
      <c r="G22" s="61">
        <f>IFERROR(SUMIF(Tableau2[Id],Liste_pièces[ID],Tableau2[Exemplaire]),0)</f>
        <v>2</v>
      </c>
      <c r="H22" s="32">
        <v>4.9999999999999996E-2</v>
      </c>
      <c r="I22" s="33"/>
      <c r="J22" s="56">
        <f t="shared" si="0"/>
        <v>4.9999999999999996E-2</v>
      </c>
      <c r="K22" s="34">
        <v>17.100000000000001</v>
      </c>
      <c r="L22" s="34">
        <v>6.34</v>
      </c>
      <c r="M22" s="56">
        <f t="shared" si="1"/>
        <v>9.9999999999999992E-2</v>
      </c>
      <c r="N22" s="57">
        <f t="shared" si="2"/>
        <v>34.200000000000003</v>
      </c>
      <c r="O22" s="54">
        <f t="shared" si="3"/>
        <v>9.9999999999999992E-2</v>
      </c>
      <c r="P22" s="55">
        <f t="shared" si="4"/>
        <v>34.200000000000003</v>
      </c>
      <c r="Q22" s="74"/>
      <c r="R22" s="74"/>
    </row>
    <row r="23" spans="1:18" x14ac:dyDescent="0.25">
      <c r="A23" s="39">
        <v>225</v>
      </c>
      <c r="B23" s="42" t="s">
        <v>52</v>
      </c>
      <c r="C23" s="40" t="s">
        <v>53</v>
      </c>
      <c r="D23" s="40" t="s">
        <v>54</v>
      </c>
      <c r="E23" s="28" t="s">
        <v>32</v>
      </c>
      <c r="F23" s="42">
        <v>1</v>
      </c>
      <c r="G23" s="43">
        <f>IFERROR(SUMIF(Tableau2[Id],Liste_pièces[ID],Tableau2[Exemplaire]),0)</f>
        <v>1</v>
      </c>
      <c r="H23" s="32">
        <v>0.27178240740740739</v>
      </c>
      <c r="I23" s="33"/>
      <c r="J23" s="56">
        <f t="shared" si="0"/>
        <v>0.27178240740740739</v>
      </c>
      <c r="K23" s="34">
        <v>76.7</v>
      </c>
      <c r="L23" s="34">
        <v>28.46</v>
      </c>
      <c r="M23" s="56">
        <f t="shared" si="1"/>
        <v>0.27178240740740739</v>
      </c>
      <c r="N23" s="57">
        <f t="shared" si="2"/>
        <v>76.7</v>
      </c>
      <c r="O23" s="54">
        <f t="shared" si="3"/>
        <v>0.27178240740740739</v>
      </c>
      <c r="P23" s="55">
        <f t="shared" si="4"/>
        <v>76.7</v>
      </c>
      <c r="Q23" s="74"/>
      <c r="R23" s="74"/>
    </row>
    <row r="24" spans="1:18" x14ac:dyDescent="0.25">
      <c r="A24" s="39">
        <v>224</v>
      </c>
      <c r="B24" s="42" t="s">
        <v>55</v>
      </c>
      <c r="C24" s="40" t="s">
        <v>53</v>
      </c>
      <c r="D24" s="40" t="s">
        <v>54</v>
      </c>
      <c r="E24" s="28" t="s">
        <v>32</v>
      </c>
      <c r="F24" s="42">
        <v>1</v>
      </c>
      <c r="G24" s="43">
        <f>IFERROR(SUMIF(Tableau2[Id],Liste_pièces[ID],Tableau2[Exemplaire]),0)</f>
        <v>1</v>
      </c>
      <c r="H24" s="32">
        <v>0.23832175925925925</v>
      </c>
      <c r="I24" s="33"/>
      <c r="J24" s="56">
        <f t="shared" si="0"/>
        <v>0.23832175925925925</v>
      </c>
      <c r="K24" s="34">
        <v>58.2</v>
      </c>
      <c r="L24" s="34">
        <v>21.59</v>
      </c>
      <c r="M24" s="56">
        <f t="shared" si="1"/>
        <v>0.23832175925925925</v>
      </c>
      <c r="N24" s="57">
        <f t="shared" si="2"/>
        <v>58.2</v>
      </c>
      <c r="O24" s="54">
        <f t="shared" si="3"/>
        <v>0.23832175925925925</v>
      </c>
      <c r="P24" s="55">
        <f t="shared" si="4"/>
        <v>58.2</v>
      </c>
      <c r="Q24" s="74"/>
      <c r="R24" s="74"/>
    </row>
    <row r="25" spans="1:18" x14ac:dyDescent="0.25">
      <c r="A25" s="39">
        <v>223</v>
      </c>
      <c r="B25" s="42" t="s">
        <v>56</v>
      </c>
      <c r="C25" s="40" t="s">
        <v>53</v>
      </c>
      <c r="D25" s="40" t="s">
        <v>54</v>
      </c>
      <c r="E25" s="28" t="s">
        <v>32</v>
      </c>
      <c r="F25" s="42">
        <v>1</v>
      </c>
      <c r="G25" s="43">
        <f>IFERROR(SUMIF(Tableau2[Id],Liste_pièces[ID],Tableau2[Exemplaire]),0)</f>
        <v>1</v>
      </c>
      <c r="H25" s="32">
        <v>0.23854166666666665</v>
      </c>
      <c r="I25" s="33"/>
      <c r="J25" s="56">
        <f t="shared" si="0"/>
        <v>0.23854166666666665</v>
      </c>
      <c r="K25" s="34">
        <v>58.1</v>
      </c>
      <c r="L25" s="34">
        <v>21.58</v>
      </c>
      <c r="M25" s="56">
        <f t="shared" si="1"/>
        <v>0.23854166666666665</v>
      </c>
      <c r="N25" s="57">
        <f t="shared" si="2"/>
        <v>58.1</v>
      </c>
      <c r="O25" s="54">
        <f t="shared" si="3"/>
        <v>0.23854166666666665</v>
      </c>
      <c r="P25" s="55">
        <f t="shared" si="4"/>
        <v>58.1</v>
      </c>
      <c r="Q25" s="74"/>
      <c r="R25" s="74"/>
    </row>
    <row r="26" spans="1:18" x14ac:dyDescent="0.25">
      <c r="A26" s="39">
        <v>222</v>
      </c>
      <c r="B26" s="42" t="s">
        <v>57</v>
      </c>
      <c r="C26" s="40" t="s">
        <v>53</v>
      </c>
      <c r="D26" s="40" t="s">
        <v>54</v>
      </c>
      <c r="E26" s="28" t="s">
        <v>32</v>
      </c>
      <c r="F26" s="42">
        <v>1</v>
      </c>
      <c r="G26" s="43">
        <f>IFERROR(SUMIF(Tableau2[Id],Liste_pièces[ID],Tableau2[Exemplaire]),0)</f>
        <v>1</v>
      </c>
      <c r="H26" s="32">
        <v>0.15452546296296296</v>
      </c>
      <c r="I26" s="33"/>
      <c r="J26" s="56">
        <f t="shared" si="0"/>
        <v>0.15452546296296296</v>
      </c>
      <c r="K26" s="34">
        <v>47.3</v>
      </c>
      <c r="L26" s="34">
        <v>17.55</v>
      </c>
      <c r="M26" s="56">
        <f t="shared" si="1"/>
        <v>0.15452546296296296</v>
      </c>
      <c r="N26" s="57">
        <f t="shared" si="2"/>
        <v>47.3</v>
      </c>
      <c r="O26" s="54">
        <f t="shared" si="3"/>
        <v>0.15452546296296296</v>
      </c>
      <c r="P26" s="55">
        <f t="shared" si="4"/>
        <v>47.3</v>
      </c>
      <c r="Q26" s="74"/>
      <c r="R26" s="74"/>
    </row>
    <row r="27" spans="1:18" x14ac:dyDescent="0.25">
      <c r="A27" s="39">
        <v>221</v>
      </c>
      <c r="B27" s="42" t="s">
        <v>58</v>
      </c>
      <c r="C27" s="40" t="s">
        <v>53</v>
      </c>
      <c r="D27" s="40" t="s">
        <v>54</v>
      </c>
      <c r="E27" s="28" t="s">
        <v>32</v>
      </c>
      <c r="F27" s="42">
        <v>1</v>
      </c>
      <c r="G27" s="43">
        <f>IFERROR(SUMIF(Tableau2[Id],Liste_pièces[ID],Tableau2[Exemplaire]),0)</f>
        <v>1</v>
      </c>
      <c r="H27" s="32">
        <v>0.19467592592592595</v>
      </c>
      <c r="I27" s="33"/>
      <c r="J27" s="56">
        <f t="shared" si="0"/>
        <v>0.19467592592592595</v>
      </c>
      <c r="K27" s="34">
        <v>65.8</v>
      </c>
      <c r="L27" s="34">
        <v>24.42</v>
      </c>
      <c r="M27" s="56">
        <f t="shared" si="1"/>
        <v>0.19467592592592595</v>
      </c>
      <c r="N27" s="57">
        <f t="shared" si="2"/>
        <v>65.8</v>
      </c>
      <c r="O27" s="54">
        <f t="shared" si="3"/>
        <v>0.19467592592592595</v>
      </c>
      <c r="P27" s="55">
        <f t="shared" si="4"/>
        <v>65.8</v>
      </c>
      <c r="Q27" s="74"/>
      <c r="R27" s="74"/>
    </row>
    <row r="28" spans="1:18" x14ac:dyDescent="0.25">
      <c r="A28" s="39">
        <v>220</v>
      </c>
      <c r="B28" s="42" t="s">
        <v>59</v>
      </c>
      <c r="C28" s="40" t="s">
        <v>53</v>
      </c>
      <c r="D28" s="40" t="s">
        <v>54</v>
      </c>
      <c r="E28" s="28" t="s">
        <v>32</v>
      </c>
      <c r="F28" s="42">
        <v>1</v>
      </c>
      <c r="G28" s="43">
        <f>IFERROR(SUMIF(Tableau2[Id],Liste_pièces[ID],Tableau2[Exemplaire]),0)</f>
        <v>1</v>
      </c>
      <c r="H28" s="32">
        <v>0.19160879629629632</v>
      </c>
      <c r="I28" s="33"/>
      <c r="J28" s="56">
        <f t="shared" si="0"/>
        <v>0.19160879629629632</v>
      </c>
      <c r="K28" s="34">
        <v>63.1</v>
      </c>
      <c r="L28" s="34">
        <v>23.43</v>
      </c>
      <c r="M28" s="56">
        <f t="shared" si="1"/>
        <v>0.19160879629629632</v>
      </c>
      <c r="N28" s="57">
        <f t="shared" si="2"/>
        <v>63.1</v>
      </c>
      <c r="O28" s="54">
        <f t="shared" si="3"/>
        <v>0.19160879629629632</v>
      </c>
      <c r="P28" s="55">
        <f t="shared" si="4"/>
        <v>63.1</v>
      </c>
      <c r="Q28" s="74"/>
      <c r="R28" s="74"/>
    </row>
    <row r="29" spans="1:18" x14ac:dyDescent="0.25">
      <c r="A29" s="39">
        <v>219</v>
      </c>
      <c r="B29" s="42" t="s">
        <v>60</v>
      </c>
      <c r="C29" s="40" t="s">
        <v>53</v>
      </c>
      <c r="D29" s="40" t="s">
        <v>54</v>
      </c>
      <c r="E29" s="28" t="s">
        <v>32</v>
      </c>
      <c r="F29" s="42">
        <v>1</v>
      </c>
      <c r="G29" s="43">
        <f>IFERROR(SUMIF(Tableau2[Id],Liste_pièces[ID],Tableau2[Exemplaire]),0)</f>
        <v>1</v>
      </c>
      <c r="H29" s="32">
        <v>3.0520833333333334E-2</v>
      </c>
      <c r="I29" s="33"/>
      <c r="J29" s="56">
        <f t="shared" si="0"/>
        <v>3.0520833333333334E-2</v>
      </c>
      <c r="K29" s="34">
        <v>9.8000000000000007</v>
      </c>
      <c r="L29" s="34">
        <v>3.63</v>
      </c>
      <c r="M29" s="56">
        <f t="shared" si="1"/>
        <v>3.0520833333333334E-2</v>
      </c>
      <c r="N29" s="57">
        <f t="shared" si="2"/>
        <v>9.8000000000000007</v>
      </c>
      <c r="O29" s="54">
        <f t="shared" si="3"/>
        <v>3.0520833333333334E-2</v>
      </c>
      <c r="P29" s="55">
        <f t="shared" si="4"/>
        <v>9.8000000000000007</v>
      </c>
      <c r="Q29" s="74"/>
      <c r="R29" s="74"/>
    </row>
    <row r="30" spans="1:18" x14ac:dyDescent="0.25">
      <c r="A30" s="39">
        <v>218</v>
      </c>
      <c r="B30" s="42" t="s">
        <v>61</v>
      </c>
      <c r="C30" s="41" t="s">
        <v>53</v>
      </c>
      <c r="D30" s="40" t="s">
        <v>54</v>
      </c>
      <c r="E30" s="28" t="s">
        <v>32</v>
      </c>
      <c r="F30" s="42">
        <v>2</v>
      </c>
      <c r="G30" s="43">
        <f>IFERROR(SUMIF(Tableau2[Id],Liste_pièces[ID],Tableau2[Exemplaire]),0)</f>
        <v>2</v>
      </c>
      <c r="H30" s="32">
        <v>0.10385416666666668</v>
      </c>
      <c r="I30" s="33"/>
      <c r="J30" s="56">
        <f t="shared" si="0"/>
        <v>0.10385416666666668</v>
      </c>
      <c r="K30" s="34">
        <v>35.6</v>
      </c>
      <c r="L30" s="34">
        <v>13.21</v>
      </c>
      <c r="M30" s="56">
        <f t="shared" si="1"/>
        <v>0.20770833333333336</v>
      </c>
      <c r="N30" s="57">
        <f t="shared" si="2"/>
        <v>71.2</v>
      </c>
      <c r="O30" s="54">
        <f t="shared" si="3"/>
        <v>0.20770833333333336</v>
      </c>
      <c r="P30" s="55">
        <f t="shared" si="4"/>
        <v>71.2</v>
      </c>
      <c r="Q30" s="74"/>
      <c r="R30" s="74"/>
    </row>
    <row r="31" spans="1:18" x14ac:dyDescent="0.25">
      <c r="A31" s="39">
        <v>217</v>
      </c>
      <c r="B31" s="42" t="s">
        <v>62</v>
      </c>
      <c r="C31" s="40" t="s">
        <v>53</v>
      </c>
      <c r="D31" s="40" t="s">
        <v>54</v>
      </c>
      <c r="E31" s="28" t="s">
        <v>32</v>
      </c>
      <c r="F31" s="42">
        <v>1</v>
      </c>
      <c r="G31" s="43">
        <f>IFERROR(SUMIF(Tableau2[Id],Liste_pièces[ID],Tableau2[Exemplaire]),0)</f>
        <v>1</v>
      </c>
      <c r="H31" s="32">
        <v>9.0266203703703696E-2</v>
      </c>
      <c r="I31" s="33"/>
      <c r="J31" s="56">
        <f t="shared" si="0"/>
        <v>9.0266203703703696E-2</v>
      </c>
      <c r="K31" s="34">
        <v>28.9</v>
      </c>
      <c r="L31" s="34">
        <v>10.72</v>
      </c>
      <c r="M31" s="56">
        <f t="shared" si="1"/>
        <v>9.0266203703703696E-2</v>
      </c>
      <c r="N31" s="57">
        <f t="shared" si="2"/>
        <v>28.9</v>
      </c>
      <c r="O31" s="54">
        <f t="shared" si="3"/>
        <v>9.0266203703703696E-2</v>
      </c>
      <c r="P31" s="55">
        <f t="shared" si="4"/>
        <v>28.9</v>
      </c>
      <c r="Q31" s="74"/>
      <c r="R31" s="74"/>
    </row>
    <row r="32" spans="1:18" x14ac:dyDescent="0.25">
      <c r="A32" s="39">
        <v>216</v>
      </c>
      <c r="B32" s="42" t="s">
        <v>63</v>
      </c>
      <c r="C32" s="41" t="s">
        <v>53</v>
      </c>
      <c r="D32" s="40" t="s">
        <v>54</v>
      </c>
      <c r="E32" s="28" t="s">
        <v>32</v>
      </c>
      <c r="F32" s="42">
        <v>1</v>
      </c>
      <c r="G32" s="43">
        <f>IFERROR(SUMIF(Tableau2[Id],Liste_pièces[ID],Tableau2[Exemplaire]),0)</f>
        <v>1</v>
      </c>
      <c r="H32" s="32">
        <v>9.0509259259259248E-2</v>
      </c>
      <c r="I32" s="33"/>
      <c r="J32" s="56">
        <f t="shared" si="0"/>
        <v>9.0509259259259248E-2</v>
      </c>
      <c r="K32" s="34">
        <v>28.9</v>
      </c>
      <c r="L32" s="34">
        <v>10.74</v>
      </c>
      <c r="M32" s="56">
        <f t="shared" si="1"/>
        <v>9.0509259259259248E-2</v>
      </c>
      <c r="N32" s="57">
        <f t="shared" si="2"/>
        <v>28.9</v>
      </c>
      <c r="O32" s="54">
        <f t="shared" si="3"/>
        <v>9.0509259259259248E-2</v>
      </c>
      <c r="P32" s="55">
        <f t="shared" si="4"/>
        <v>28.9</v>
      </c>
      <c r="Q32" s="74"/>
      <c r="R32" s="74"/>
    </row>
    <row r="33" spans="1:18" x14ac:dyDescent="0.25">
      <c r="A33" s="39">
        <v>215</v>
      </c>
      <c r="B33" s="42" t="s">
        <v>64</v>
      </c>
      <c r="C33" s="41" t="s">
        <v>53</v>
      </c>
      <c r="D33" s="40" t="s">
        <v>65</v>
      </c>
      <c r="E33" s="28"/>
      <c r="F33" s="42">
        <v>0</v>
      </c>
      <c r="G33" s="43">
        <f>IFERROR(SUMIF(Tableau2[Id],Liste_pièces[ID],Tableau2[Exemplaire]),0)</f>
        <v>0</v>
      </c>
      <c r="H33" s="32">
        <v>0.21736111111111112</v>
      </c>
      <c r="I33" s="33"/>
      <c r="J33" s="56">
        <f t="shared" si="0"/>
        <v>0.21736111111111112</v>
      </c>
      <c r="K33" s="34">
        <v>63.16</v>
      </c>
      <c r="L33" s="34"/>
      <c r="M33" s="56">
        <f t="shared" si="1"/>
        <v>0</v>
      </c>
      <c r="N33" s="57">
        <f t="shared" si="2"/>
        <v>0</v>
      </c>
      <c r="O33" s="54">
        <f t="shared" si="3"/>
        <v>0</v>
      </c>
      <c r="P33" s="55">
        <f t="shared" si="4"/>
        <v>0</v>
      </c>
      <c r="Q33" s="74"/>
      <c r="R33" s="74"/>
    </row>
    <row r="34" spans="1:18" x14ac:dyDescent="0.25">
      <c r="A34" s="39">
        <v>214</v>
      </c>
      <c r="B34" s="42" t="s">
        <v>66</v>
      </c>
      <c r="C34" s="41" t="s">
        <v>53</v>
      </c>
      <c r="D34" s="40" t="s">
        <v>65</v>
      </c>
      <c r="E34" s="28"/>
      <c r="F34" s="42">
        <v>0</v>
      </c>
      <c r="G34" s="43">
        <f>IFERROR(SUMIF(Tableau2[Id],Liste_pièces[ID],Tableau2[Exemplaire]),0)</f>
        <v>0</v>
      </c>
      <c r="H34" s="32">
        <v>0.21875</v>
      </c>
      <c r="I34" s="33"/>
      <c r="J34" s="56">
        <f t="shared" si="0"/>
        <v>0.21875</v>
      </c>
      <c r="K34" s="34">
        <v>63.14</v>
      </c>
      <c r="L34" s="34"/>
      <c r="M34" s="56">
        <f t="shared" si="1"/>
        <v>0</v>
      </c>
      <c r="N34" s="57">
        <f t="shared" si="2"/>
        <v>0</v>
      </c>
      <c r="O34" s="54">
        <f t="shared" si="3"/>
        <v>0</v>
      </c>
      <c r="P34" s="55">
        <f t="shared" si="4"/>
        <v>0</v>
      </c>
      <c r="Q34" s="74"/>
      <c r="R34" s="74"/>
    </row>
    <row r="35" spans="1:18" x14ac:dyDescent="0.25">
      <c r="A35" s="39">
        <v>213</v>
      </c>
      <c r="B35" s="42" t="s">
        <v>67</v>
      </c>
      <c r="C35" s="41" t="s">
        <v>53</v>
      </c>
      <c r="D35" s="40" t="s">
        <v>54</v>
      </c>
      <c r="E35" s="28" t="s">
        <v>32</v>
      </c>
      <c r="F35" s="42">
        <v>1</v>
      </c>
      <c r="G35" s="43">
        <f>IFERROR(SUMIF(Tableau2[Id],Liste_pièces[ID],Tableau2[Exemplaire]),0)</f>
        <v>1</v>
      </c>
      <c r="H35" s="32">
        <v>0.1849537037037037</v>
      </c>
      <c r="I35" s="33"/>
      <c r="J35" s="56">
        <f t="shared" si="0"/>
        <v>0.1849537037037037</v>
      </c>
      <c r="K35" s="34">
        <v>64.5</v>
      </c>
      <c r="L35" s="34">
        <v>23.94</v>
      </c>
      <c r="M35" s="56">
        <f t="shared" si="1"/>
        <v>0.1849537037037037</v>
      </c>
      <c r="N35" s="57">
        <f t="shared" si="2"/>
        <v>64.5</v>
      </c>
      <c r="O35" s="54">
        <f t="shared" si="3"/>
        <v>0.1849537037037037</v>
      </c>
      <c r="P35" s="55">
        <f t="shared" si="4"/>
        <v>64.5</v>
      </c>
      <c r="Q35" s="74"/>
      <c r="R35" s="74"/>
    </row>
    <row r="36" spans="1:18" x14ac:dyDescent="0.25">
      <c r="A36" s="39">
        <v>212</v>
      </c>
      <c r="B36" s="42" t="s">
        <v>68</v>
      </c>
      <c r="C36" s="40" t="s">
        <v>53</v>
      </c>
      <c r="D36" s="40" t="s">
        <v>54</v>
      </c>
      <c r="E36" s="28" t="s">
        <v>32</v>
      </c>
      <c r="F36" s="42">
        <v>1</v>
      </c>
      <c r="G36" s="43">
        <f>IFERROR(SUMIF(Tableau2[Id],Liste_pièces[ID],Tableau2[Exemplaire]),0)</f>
        <v>1</v>
      </c>
      <c r="H36" s="32">
        <v>0.11670138888888888</v>
      </c>
      <c r="I36" s="33"/>
      <c r="J36" s="56">
        <f t="shared" si="0"/>
        <v>0.11670138888888888</v>
      </c>
      <c r="K36" s="34">
        <v>41.6</v>
      </c>
      <c r="L36" s="34">
        <v>15.44</v>
      </c>
      <c r="M36" s="56">
        <f t="shared" si="1"/>
        <v>0.11670138888888888</v>
      </c>
      <c r="N36" s="57">
        <f t="shared" si="2"/>
        <v>41.6</v>
      </c>
      <c r="O36" s="54">
        <f t="shared" si="3"/>
        <v>0.11670138888888888</v>
      </c>
      <c r="P36" s="55">
        <f t="shared" si="4"/>
        <v>41.6</v>
      </c>
      <c r="Q36" s="74"/>
      <c r="R36" s="74"/>
    </row>
    <row r="37" spans="1:18" x14ac:dyDescent="0.25">
      <c r="A37" s="39">
        <v>211</v>
      </c>
      <c r="B37" s="42" t="s">
        <v>69</v>
      </c>
      <c r="C37" s="41" t="s">
        <v>53</v>
      </c>
      <c r="D37" s="40" t="s">
        <v>54</v>
      </c>
      <c r="E37" s="28" t="s">
        <v>32</v>
      </c>
      <c r="F37" s="42">
        <v>1</v>
      </c>
      <c r="G37" s="43">
        <f>IFERROR(SUMIF(Tableau2[Id],Liste_pièces[ID],Tableau2[Exemplaire]),0)</f>
        <v>1</v>
      </c>
      <c r="H37" s="32">
        <v>0.11710648148148149</v>
      </c>
      <c r="I37" s="33"/>
      <c r="J37" s="56">
        <f t="shared" si="0"/>
        <v>0.11710648148148149</v>
      </c>
      <c r="K37" s="34">
        <v>41.6</v>
      </c>
      <c r="L37" s="34">
        <v>15.42</v>
      </c>
      <c r="M37" s="56">
        <f t="shared" si="1"/>
        <v>0.11710648148148149</v>
      </c>
      <c r="N37" s="57">
        <f t="shared" si="2"/>
        <v>41.6</v>
      </c>
      <c r="O37" s="54">
        <f t="shared" si="3"/>
        <v>0.11710648148148149</v>
      </c>
      <c r="P37" s="55">
        <f t="shared" si="4"/>
        <v>41.6</v>
      </c>
      <c r="Q37" s="74"/>
      <c r="R37" s="74"/>
    </row>
    <row r="38" spans="1:18" x14ac:dyDescent="0.25">
      <c r="A38" s="39">
        <v>210</v>
      </c>
      <c r="B38" s="40" t="s">
        <v>70</v>
      </c>
      <c r="C38" s="41" t="s">
        <v>53</v>
      </c>
      <c r="D38" s="40" t="s">
        <v>54</v>
      </c>
      <c r="E38" s="28" t="s">
        <v>32</v>
      </c>
      <c r="F38" s="42">
        <v>1</v>
      </c>
      <c r="G38" s="43">
        <f>IFERROR(SUMIF(Tableau2[Id],Liste_pièces[ID],Tableau2[Exemplaire]),0)</f>
        <v>1</v>
      </c>
      <c r="H38" s="32">
        <v>0.1854513888888889</v>
      </c>
      <c r="I38" s="33"/>
      <c r="J38" s="56">
        <f t="shared" si="0"/>
        <v>0.1854513888888889</v>
      </c>
      <c r="K38" s="34">
        <v>61.4</v>
      </c>
      <c r="L38" s="34">
        <v>22.78</v>
      </c>
      <c r="M38" s="56">
        <f t="shared" si="1"/>
        <v>0.1854513888888889</v>
      </c>
      <c r="N38" s="57">
        <f t="shared" si="2"/>
        <v>61.4</v>
      </c>
      <c r="O38" s="54">
        <f t="shared" si="3"/>
        <v>0.1854513888888889</v>
      </c>
      <c r="P38" s="55">
        <f t="shared" si="4"/>
        <v>61.4</v>
      </c>
      <c r="Q38" s="74"/>
      <c r="R38" s="74"/>
    </row>
    <row r="39" spans="1:18" x14ac:dyDescent="0.25">
      <c r="A39" s="39">
        <v>209</v>
      </c>
      <c r="B39" s="40" t="s">
        <v>71</v>
      </c>
      <c r="C39" s="40" t="s">
        <v>53</v>
      </c>
      <c r="D39" s="40" t="s">
        <v>54</v>
      </c>
      <c r="E39" s="28" t="s">
        <v>32</v>
      </c>
      <c r="F39" s="42">
        <v>1</v>
      </c>
      <c r="G39" s="43">
        <f>IFERROR(SUMIF(Tableau2[Id],Liste_pièces[ID],Tableau2[Exemplaire]),0)</f>
        <v>1</v>
      </c>
      <c r="H39" s="32">
        <v>0.1857175925925926</v>
      </c>
      <c r="I39" s="33"/>
      <c r="J39" s="56">
        <f t="shared" si="0"/>
        <v>0.1857175925925926</v>
      </c>
      <c r="K39" s="34">
        <v>61.4</v>
      </c>
      <c r="L39" s="34">
        <v>22.81</v>
      </c>
      <c r="M39" s="56">
        <f t="shared" si="1"/>
        <v>0.1857175925925926</v>
      </c>
      <c r="N39" s="57">
        <f t="shared" si="2"/>
        <v>61.4</v>
      </c>
      <c r="O39" s="54">
        <f t="shared" si="3"/>
        <v>0.1857175925925926</v>
      </c>
      <c r="P39" s="55">
        <f t="shared" si="4"/>
        <v>61.4</v>
      </c>
      <c r="Q39" s="74"/>
      <c r="R39" s="74"/>
    </row>
    <row r="40" spans="1:18" x14ac:dyDescent="0.25">
      <c r="A40" s="39">
        <v>208</v>
      </c>
      <c r="B40" s="40" t="s">
        <v>72</v>
      </c>
      <c r="C40" s="40" t="s">
        <v>53</v>
      </c>
      <c r="D40" s="40" t="s">
        <v>54</v>
      </c>
      <c r="E40" s="28" t="s">
        <v>32</v>
      </c>
      <c r="F40" s="42">
        <v>1</v>
      </c>
      <c r="G40" s="43">
        <f>IFERROR(SUMIF(Tableau2[Id],Liste_pièces[ID],Tableau2[Exemplaire]),0)</f>
        <v>1</v>
      </c>
      <c r="H40" s="32">
        <v>0.13416666666666668</v>
      </c>
      <c r="I40" s="33"/>
      <c r="J40" s="56">
        <f t="shared" si="0"/>
        <v>0.13416666666666668</v>
      </c>
      <c r="K40" s="34">
        <v>47.49</v>
      </c>
      <c r="L40" s="34">
        <v>17.79</v>
      </c>
      <c r="M40" s="56">
        <f t="shared" si="1"/>
        <v>0.13416666666666668</v>
      </c>
      <c r="N40" s="57">
        <f t="shared" si="2"/>
        <v>47.49</v>
      </c>
      <c r="O40" s="54">
        <f t="shared" si="3"/>
        <v>0.13416666666666668</v>
      </c>
      <c r="P40" s="55">
        <f t="shared" si="4"/>
        <v>47.49</v>
      </c>
      <c r="Q40" s="74"/>
      <c r="R40" s="74"/>
    </row>
    <row r="41" spans="1:18" x14ac:dyDescent="0.25">
      <c r="A41" s="39">
        <v>207</v>
      </c>
      <c r="B41" s="40" t="s">
        <v>73</v>
      </c>
      <c r="C41" s="40" t="s">
        <v>53</v>
      </c>
      <c r="D41" s="40" t="s">
        <v>54</v>
      </c>
      <c r="E41" s="28" t="s">
        <v>32</v>
      </c>
      <c r="F41" s="42">
        <v>1</v>
      </c>
      <c r="G41" s="43">
        <f>IFERROR(SUMIF(Tableau2[Id],Liste_pièces[ID],Tableau2[Exemplaire]),0)</f>
        <v>1</v>
      </c>
      <c r="H41" s="30">
        <v>0.1335763888888889</v>
      </c>
      <c r="I41" s="33"/>
      <c r="J41" s="56">
        <f t="shared" si="0"/>
        <v>0.1335763888888889</v>
      </c>
      <c r="K41" s="34">
        <v>47.9</v>
      </c>
      <c r="L41" s="34">
        <v>17.809999999999999</v>
      </c>
      <c r="M41" s="56">
        <f t="shared" si="1"/>
        <v>0.1335763888888889</v>
      </c>
      <c r="N41" s="57">
        <f t="shared" si="2"/>
        <v>47.9</v>
      </c>
      <c r="O41" s="54">
        <f t="shared" si="3"/>
        <v>0.1335763888888889</v>
      </c>
      <c r="P41" s="55">
        <f t="shared" si="4"/>
        <v>47.9</v>
      </c>
      <c r="Q41" s="74"/>
      <c r="R41" s="74"/>
    </row>
    <row r="42" spans="1:18" x14ac:dyDescent="0.25">
      <c r="A42" s="39">
        <v>206</v>
      </c>
      <c r="B42" s="40" t="s">
        <v>74</v>
      </c>
      <c r="C42" s="40" t="s">
        <v>38</v>
      </c>
      <c r="D42" s="40" t="s">
        <v>41</v>
      </c>
      <c r="E42" s="28" t="s">
        <v>32</v>
      </c>
      <c r="F42" s="42">
        <v>1</v>
      </c>
      <c r="G42" s="43">
        <f>IFERROR(SUMIF(Tableau2[Id],Liste_pièces[ID],Tableau2[Exemplaire]),0)</f>
        <v>1</v>
      </c>
      <c r="H42" s="32">
        <v>4.9513888888888892E-2</v>
      </c>
      <c r="I42" s="33"/>
      <c r="J42" s="56">
        <f t="shared" si="0"/>
        <v>4.9513888888888892E-2</v>
      </c>
      <c r="K42" s="34">
        <v>15.7</v>
      </c>
      <c r="L42" s="34">
        <v>5.82</v>
      </c>
      <c r="M42" s="56">
        <f t="shared" si="1"/>
        <v>4.9513888888888892E-2</v>
      </c>
      <c r="N42" s="57">
        <f t="shared" si="2"/>
        <v>15.7</v>
      </c>
      <c r="O42" s="54">
        <f t="shared" si="3"/>
        <v>4.9513888888888892E-2</v>
      </c>
      <c r="P42" s="55">
        <f t="shared" si="4"/>
        <v>15.7</v>
      </c>
      <c r="Q42" s="74"/>
      <c r="R42" s="74"/>
    </row>
    <row r="43" spans="1:18" x14ac:dyDescent="0.25">
      <c r="A43" s="39">
        <v>205</v>
      </c>
      <c r="B43" s="42" t="s">
        <v>75</v>
      </c>
      <c r="C43" s="40" t="s">
        <v>53</v>
      </c>
      <c r="D43" s="40" t="s">
        <v>65</v>
      </c>
      <c r="E43" s="28"/>
      <c r="F43" s="42">
        <v>0</v>
      </c>
      <c r="G43" s="43">
        <f>IFERROR(SUMIF(Tableau2[Id],Liste_pièces[ID],Tableau2[Exemplaire]),0)</f>
        <v>0</v>
      </c>
      <c r="H43" s="32">
        <v>0.19236111111111112</v>
      </c>
      <c r="I43" s="33"/>
      <c r="J43" s="56">
        <f t="shared" si="0"/>
        <v>0.19236111111111112</v>
      </c>
      <c r="K43" s="34">
        <v>49.14</v>
      </c>
      <c r="L43" s="34"/>
      <c r="M43" s="56">
        <f t="shared" si="1"/>
        <v>0</v>
      </c>
      <c r="N43" s="57">
        <f t="shared" si="2"/>
        <v>0</v>
      </c>
      <c r="O43" s="54">
        <f t="shared" si="3"/>
        <v>0</v>
      </c>
      <c r="P43" s="55">
        <f t="shared" si="4"/>
        <v>0</v>
      </c>
      <c r="Q43" s="74"/>
      <c r="R43" s="74"/>
    </row>
    <row r="44" spans="1:18" x14ac:dyDescent="0.25">
      <c r="A44" s="39">
        <v>204</v>
      </c>
      <c r="B44" s="42" t="s">
        <v>76</v>
      </c>
      <c r="C44" s="40" t="s">
        <v>53</v>
      </c>
      <c r="D44" s="40" t="s">
        <v>65</v>
      </c>
      <c r="E44" s="28"/>
      <c r="F44" s="42">
        <v>0</v>
      </c>
      <c r="G44" s="43">
        <f>IFERROR(SUMIF(Tableau2[Id],Liste_pièces[ID],Tableau2[Exemplaire]),0)</f>
        <v>0</v>
      </c>
      <c r="H44" s="32">
        <v>0.18888888888888888</v>
      </c>
      <c r="I44" s="33"/>
      <c r="J44" s="56">
        <f t="shared" si="0"/>
        <v>0.18888888888888888</v>
      </c>
      <c r="K44" s="34">
        <v>48.26</v>
      </c>
      <c r="L44" s="34"/>
      <c r="M44" s="56">
        <f t="shared" si="1"/>
        <v>0</v>
      </c>
      <c r="N44" s="57">
        <f t="shared" si="2"/>
        <v>0</v>
      </c>
      <c r="O44" s="54">
        <f t="shared" si="3"/>
        <v>0</v>
      </c>
      <c r="P44" s="55">
        <f t="shared" si="4"/>
        <v>0</v>
      </c>
      <c r="Q44" s="74"/>
      <c r="R44" s="74"/>
    </row>
    <row r="45" spans="1:18" x14ac:dyDescent="0.25">
      <c r="A45" s="39">
        <v>203</v>
      </c>
      <c r="B45" s="40" t="s">
        <v>77</v>
      </c>
      <c r="C45" s="40" t="s">
        <v>53</v>
      </c>
      <c r="D45" s="40" t="s">
        <v>54</v>
      </c>
      <c r="E45" s="28" t="s">
        <v>32</v>
      </c>
      <c r="F45" s="42">
        <v>1</v>
      </c>
      <c r="G45" s="43">
        <f>IFERROR(SUMIF(Tableau2[Id],Liste_pièces[ID],Tableau2[Exemplaire]),0)</f>
        <v>1</v>
      </c>
      <c r="H45" s="30">
        <v>0.3385185185185185</v>
      </c>
      <c r="I45" s="33"/>
      <c r="J45" s="56">
        <f t="shared" si="0"/>
        <v>0.3385185185185185</v>
      </c>
      <c r="K45" s="34">
        <v>103.4</v>
      </c>
      <c r="L45" s="34">
        <v>38.369999999999997</v>
      </c>
      <c r="M45" s="56">
        <f t="shared" si="1"/>
        <v>0.3385185185185185</v>
      </c>
      <c r="N45" s="57">
        <f t="shared" si="2"/>
        <v>103.4</v>
      </c>
      <c r="O45" s="54">
        <f t="shared" si="3"/>
        <v>0.3385185185185185</v>
      </c>
      <c r="P45" s="55">
        <f t="shared" si="4"/>
        <v>103.4</v>
      </c>
      <c r="Q45" s="74"/>
      <c r="R45" s="74"/>
    </row>
    <row r="46" spans="1:18" x14ac:dyDescent="0.25">
      <c r="A46" s="39">
        <v>202</v>
      </c>
      <c r="B46" s="40" t="s">
        <v>78</v>
      </c>
      <c r="C46" s="40" t="s">
        <v>53</v>
      </c>
      <c r="D46" s="40" t="s">
        <v>54</v>
      </c>
      <c r="E46" s="28" t="s">
        <v>32</v>
      </c>
      <c r="F46" s="42">
        <v>1</v>
      </c>
      <c r="G46" s="43">
        <f>IFERROR(SUMIF(Tableau2[Id],Liste_pièces[ID],Tableau2[Exemplaire]),0)</f>
        <v>1</v>
      </c>
      <c r="H46" s="30">
        <v>0.11711805555555554</v>
      </c>
      <c r="I46" s="33"/>
      <c r="J46" s="56">
        <f t="shared" si="0"/>
        <v>0.11711805555555554</v>
      </c>
      <c r="K46" s="34">
        <v>34.1</v>
      </c>
      <c r="L46" s="34">
        <v>12.65</v>
      </c>
      <c r="M46" s="56">
        <f t="shared" si="1"/>
        <v>0.11711805555555554</v>
      </c>
      <c r="N46" s="57">
        <f t="shared" si="2"/>
        <v>34.1</v>
      </c>
      <c r="O46" s="54">
        <f t="shared" si="3"/>
        <v>0.11711805555555554</v>
      </c>
      <c r="P46" s="55">
        <f t="shared" si="4"/>
        <v>34.1</v>
      </c>
      <c r="Q46" s="74"/>
      <c r="R46" s="74"/>
    </row>
    <row r="47" spans="1:18" x14ac:dyDescent="0.25">
      <c r="A47" s="39">
        <v>201</v>
      </c>
      <c r="B47" s="40" t="s">
        <v>79</v>
      </c>
      <c r="C47" s="40" t="s">
        <v>53</v>
      </c>
      <c r="D47" s="40" t="s">
        <v>54</v>
      </c>
      <c r="E47" s="28" t="s">
        <v>32</v>
      </c>
      <c r="F47" s="42">
        <v>1</v>
      </c>
      <c r="G47" s="43">
        <f>IFERROR(SUMIF(Tableau2[Id],Liste_pièces[ID],Tableau2[Exemplaire]),0)</f>
        <v>1</v>
      </c>
      <c r="H47" s="30">
        <v>0.16315972222222222</v>
      </c>
      <c r="I47" s="33"/>
      <c r="J47" s="56">
        <f t="shared" si="0"/>
        <v>0.16315972222222222</v>
      </c>
      <c r="K47" s="38">
        <v>48.8</v>
      </c>
      <c r="L47" s="38">
        <v>18.11</v>
      </c>
      <c r="M47" s="56">
        <f t="shared" si="1"/>
        <v>0.16315972222222222</v>
      </c>
      <c r="N47" s="57">
        <f t="shared" si="2"/>
        <v>48.8</v>
      </c>
      <c r="O47" s="54">
        <f t="shared" si="3"/>
        <v>0.16315972222222222</v>
      </c>
      <c r="P47" s="55">
        <f t="shared" si="4"/>
        <v>48.8</v>
      </c>
      <c r="Q47" s="74"/>
      <c r="R47" s="74"/>
    </row>
    <row r="48" spans="1:18" x14ac:dyDescent="0.25">
      <c r="A48" s="39">
        <v>200</v>
      </c>
      <c r="B48" s="42" t="s">
        <v>80</v>
      </c>
      <c r="C48" s="40" t="s">
        <v>45</v>
      </c>
      <c r="D48" s="40" t="s">
        <v>81</v>
      </c>
      <c r="E48" s="28" t="s">
        <v>46</v>
      </c>
      <c r="F48" s="42">
        <v>1</v>
      </c>
      <c r="G48" s="43">
        <f>IFERROR(SUMIF(Tableau2[Id],Liste_pièces[ID],Tableau2[Exemplaire]),0)</f>
        <v>1</v>
      </c>
      <c r="H48" s="32">
        <v>9.1666666666666674E-2</v>
      </c>
      <c r="I48" s="33"/>
      <c r="J48" s="56">
        <f t="shared" si="0"/>
        <v>9.1666666666666674E-2</v>
      </c>
      <c r="K48" s="34">
        <v>26.54</v>
      </c>
      <c r="L48" s="34"/>
      <c r="M48" s="56">
        <f t="shared" si="1"/>
        <v>9.1666666666666674E-2</v>
      </c>
      <c r="N48" s="57">
        <f t="shared" si="2"/>
        <v>26.54</v>
      </c>
      <c r="O48" s="54">
        <f t="shared" si="3"/>
        <v>9.1666666666666674E-2</v>
      </c>
      <c r="P48" s="55">
        <f t="shared" si="4"/>
        <v>26.54</v>
      </c>
      <c r="Q48" s="74"/>
      <c r="R48" s="74"/>
    </row>
    <row r="49" spans="1:18" x14ac:dyDescent="0.25">
      <c r="A49" s="39">
        <v>199</v>
      </c>
      <c r="B49" s="42" t="s">
        <v>82</v>
      </c>
      <c r="C49" s="40" t="s">
        <v>45</v>
      </c>
      <c r="D49" s="40" t="s">
        <v>81</v>
      </c>
      <c r="E49" s="28" t="s">
        <v>46</v>
      </c>
      <c r="F49" s="42">
        <v>1</v>
      </c>
      <c r="G49" s="43">
        <f>IFERROR(SUMIF(Tableau2[Id],Liste_pièces[ID],Tableau2[Exemplaire]),0)</f>
        <v>1</v>
      </c>
      <c r="H49" s="32">
        <v>0.20069444444444443</v>
      </c>
      <c r="I49" s="33"/>
      <c r="J49" s="56">
        <f t="shared" si="0"/>
        <v>0.20069444444444443</v>
      </c>
      <c r="K49" s="34">
        <v>49.42</v>
      </c>
      <c r="L49" s="34"/>
      <c r="M49" s="56">
        <f t="shared" si="1"/>
        <v>0.20069444444444443</v>
      </c>
      <c r="N49" s="57">
        <f t="shared" si="2"/>
        <v>49.42</v>
      </c>
      <c r="O49" s="54">
        <f t="shared" si="3"/>
        <v>0.20069444444444443</v>
      </c>
      <c r="P49" s="55">
        <f t="shared" si="4"/>
        <v>49.42</v>
      </c>
      <c r="Q49" s="74"/>
      <c r="R49" s="74"/>
    </row>
    <row r="50" spans="1:18" x14ac:dyDescent="0.25">
      <c r="A50" s="39">
        <v>198</v>
      </c>
      <c r="B50" s="42" t="s">
        <v>83</v>
      </c>
      <c r="C50" s="40" t="s">
        <v>30</v>
      </c>
      <c r="D50" s="40" t="s">
        <v>84</v>
      </c>
      <c r="E50" s="28" t="s">
        <v>46</v>
      </c>
      <c r="F50" s="42">
        <v>1</v>
      </c>
      <c r="G50" s="43">
        <f>IFERROR(SUMIF(Tableau2[Id],Liste_pièces[ID],Tableau2[Exemplaire]),0)</f>
        <v>1</v>
      </c>
      <c r="H50" s="32">
        <v>8.1828703703703709E-2</v>
      </c>
      <c r="I50" s="33"/>
      <c r="J50" s="56">
        <f>$H50</f>
        <v>8.1828703703703709E-2</v>
      </c>
      <c r="K50" s="34">
        <v>25.8</v>
      </c>
      <c r="L50" s="34">
        <v>9.59</v>
      </c>
      <c r="M50" s="56">
        <f t="shared" si="1"/>
        <v>8.1828703703703709E-2</v>
      </c>
      <c r="N50" s="57">
        <f t="shared" si="2"/>
        <v>25.8</v>
      </c>
      <c r="O50" s="54">
        <f t="shared" si="3"/>
        <v>8.1828703703703709E-2</v>
      </c>
      <c r="P50" s="55">
        <f t="shared" si="4"/>
        <v>25.8</v>
      </c>
      <c r="Q50" s="74"/>
      <c r="R50" s="74"/>
    </row>
    <row r="51" spans="1:18" x14ac:dyDescent="0.25">
      <c r="A51" s="39">
        <v>197</v>
      </c>
      <c r="B51" s="42" t="s">
        <v>85</v>
      </c>
      <c r="C51" s="40" t="s">
        <v>30</v>
      </c>
      <c r="D51" s="40" t="s">
        <v>84</v>
      </c>
      <c r="E51" s="28" t="s">
        <v>46</v>
      </c>
      <c r="F51" s="42">
        <v>1</v>
      </c>
      <c r="G51" s="43">
        <f>IFERROR(SUMIF(Tableau2[Id],Liste_pièces[ID],Tableau2[Exemplaire]),0)</f>
        <v>1</v>
      </c>
      <c r="H51" s="32">
        <v>0.16755787037037037</v>
      </c>
      <c r="I51" s="66">
        <v>0.3</v>
      </c>
      <c r="J51" s="56">
        <f t="shared" ref="J51:J71" si="5">H51</f>
        <v>0.16755787037037037</v>
      </c>
      <c r="K51" s="34">
        <v>46.1</v>
      </c>
      <c r="L51" s="34">
        <v>17.12</v>
      </c>
      <c r="M51" s="56">
        <f t="shared" si="1"/>
        <v>0.16755787037037037</v>
      </c>
      <c r="N51" s="57">
        <f t="shared" si="2"/>
        <v>46.1</v>
      </c>
      <c r="O51" s="54">
        <f t="shared" si="3"/>
        <v>0.16755787037037037</v>
      </c>
      <c r="P51" s="55">
        <f t="shared" si="4"/>
        <v>46.1</v>
      </c>
      <c r="Q51" s="74"/>
      <c r="R51" s="74"/>
    </row>
    <row r="52" spans="1:18" x14ac:dyDescent="0.25">
      <c r="A52" s="39">
        <v>196</v>
      </c>
      <c r="B52" s="40" t="s">
        <v>86</v>
      </c>
      <c r="C52" s="40" t="s">
        <v>53</v>
      </c>
      <c r="D52" s="40" t="s">
        <v>54</v>
      </c>
      <c r="E52" s="28" t="s">
        <v>32</v>
      </c>
      <c r="F52" s="42">
        <v>1</v>
      </c>
      <c r="G52" s="43">
        <f>IFERROR(SUMIF(Tableau2[Id],Liste_pièces[ID],Tableau2[Exemplaire]),0)</f>
        <v>1</v>
      </c>
      <c r="H52" s="30">
        <v>0.22509259259259259</v>
      </c>
      <c r="I52" s="33"/>
      <c r="J52" s="56">
        <f t="shared" si="5"/>
        <v>0.22509259259259259</v>
      </c>
      <c r="K52" s="34">
        <v>75.8</v>
      </c>
      <c r="L52" s="34">
        <v>28.15</v>
      </c>
      <c r="M52" s="56">
        <f t="shared" si="1"/>
        <v>0.22509259259259259</v>
      </c>
      <c r="N52" s="57">
        <f t="shared" si="2"/>
        <v>75.8</v>
      </c>
      <c r="O52" s="54">
        <f t="shared" si="3"/>
        <v>0.22509259259259259</v>
      </c>
      <c r="P52" s="55">
        <f t="shared" si="4"/>
        <v>75.8</v>
      </c>
      <c r="Q52" s="74"/>
      <c r="R52" s="74"/>
    </row>
    <row r="53" spans="1:18" x14ac:dyDescent="0.25">
      <c r="A53" s="39">
        <v>195</v>
      </c>
      <c r="B53" s="40" t="s">
        <v>87</v>
      </c>
      <c r="C53" s="40" t="s">
        <v>53</v>
      </c>
      <c r="D53" s="40" t="s">
        <v>54</v>
      </c>
      <c r="E53" s="28" t="s">
        <v>32</v>
      </c>
      <c r="F53" s="42">
        <v>1</v>
      </c>
      <c r="G53" s="43">
        <f>IFERROR(SUMIF(Tableau2[Id],Liste_pièces[ID],Tableau2[Exemplaire]),0)</f>
        <v>1</v>
      </c>
      <c r="H53" s="30">
        <v>0.22750000000000001</v>
      </c>
      <c r="I53" s="33"/>
      <c r="J53" s="56">
        <f t="shared" si="5"/>
        <v>0.22750000000000001</v>
      </c>
      <c r="K53" s="34">
        <v>77.7</v>
      </c>
      <c r="L53" s="34">
        <v>28.84</v>
      </c>
      <c r="M53" s="56">
        <f t="shared" si="1"/>
        <v>0.22750000000000001</v>
      </c>
      <c r="N53" s="57">
        <f t="shared" si="2"/>
        <v>77.7</v>
      </c>
      <c r="O53" s="54">
        <f t="shared" si="3"/>
        <v>0.22750000000000001</v>
      </c>
      <c r="P53" s="55">
        <f t="shared" si="4"/>
        <v>77.7</v>
      </c>
      <c r="Q53" s="74"/>
      <c r="R53" s="74"/>
    </row>
    <row r="54" spans="1:18" x14ac:dyDescent="0.25">
      <c r="A54" s="39">
        <v>194</v>
      </c>
      <c r="B54" s="40" t="s">
        <v>88</v>
      </c>
      <c r="C54" s="40" t="s">
        <v>53</v>
      </c>
      <c r="D54" s="40" t="s">
        <v>54</v>
      </c>
      <c r="E54" s="28" t="s">
        <v>32</v>
      </c>
      <c r="F54" s="42">
        <v>1</v>
      </c>
      <c r="G54" s="43">
        <f>IFERROR(SUMIF(Tableau2[Id],Liste_pièces[ID],Tableau2[Exemplaire]),0)</f>
        <v>1</v>
      </c>
      <c r="H54" s="30">
        <v>0.20011574074074076</v>
      </c>
      <c r="I54" s="33"/>
      <c r="J54" s="56">
        <f t="shared" si="5"/>
        <v>0.20011574074074076</v>
      </c>
      <c r="K54" s="34">
        <v>76.900000000000006</v>
      </c>
      <c r="L54" s="34">
        <v>28.55</v>
      </c>
      <c r="M54" s="56">
        <f t="shared" si="1"/>
        <v>0.20011574074074076</v>
      </c>
      <c r="N54" s="57">
        <f t="shared" si="2"/>
        <v>76.900000000000006</v>
      </c>
      <c r="O54" s="54">
        <f t="shared" si="3"/>
        <v>0.20011574074074076</v>
      </c>
      <c r="P54" s="55">
        <f t="shared" si="4"/>
        <v>76.900000000000006</v>
      </c>
      <c r="Q54" s="74"/>
      <c r="R54" s="74"/>
    </row>
    <row r="55" spans="1:18" x14ac:dyDescent="0.25">
      <c r="A55" s="39">
        <v>193</v>
      </c>
      <c r="B55" s="40" t="s">
        <v>89</v>
      </c>
      <c r="C55" s="40" t="s">
        <v>53</v>
      </c>
      <c r="D55" s="40" t="s">
        <v>54</v>
      </c>
      <c r="E55" s="28" t="s">
        <v>32</v>
      </c>
      <c r="F55" s="42">
        <v>1</v>
      </c>
      <c r="G55" s="43">
        <f>IFERROR(SUMIF(Tableau2[Id],Liste_pièces[ID],Tableau2[Exemplaire]),0)</f>
        <v>1</v>
      </c>
      <c r="H55" s="30">
        <v>0.19659722222222223</v>
      </c>
      <c r="I55" s="33"/>
      <c r="J55" s="56">
        <f t="shared" si="5"/>
        <v>0.19659722222222223</v>
      </c>
      <c r="K55" s="34">
        <v>74.900000000000006</v>
      </c>
      <c r="L55" s="34">
        <v>27.8</v>
      </c>
      <c r="M55" s="56">
        <f t="shared" si="1"/>
        <v>0.19659722222222223</v>
      </c>
      <c r="N55" s="57">
        <f t="shared" si="2"/>
        <v>74.900000000000006</v>
      </c>
      <c r="O55" s="54">
        <f t="shared" si="3"/>
        <v>0.19659722222222223</v>
      </c>
      <c r="P55" s="55">
        <f t="shared" si="4"/>
        <v>74.900000000000006</v>
      </c>
      <c r="Q55" s="74"/>
      <c r="R55" s="74"/>
    </row>
    <row r="56" spans="1:18" x14ac:dyDescent="0.25">
      <c r="A56" s="39">
        <v>191</v>
      </c>
      <c r="B56" s="40" t="s">
        <v>90</v>
      </c>
      <c r="C56" s="40" t="s">
        <v>38</v>
      </c>
      <c r="D56" s="40" t="s">
        <v>31</v>
      </c>
      <c r="E56" s="28" t="s">
        <v>32</v>
      </c>
      <c r="F56" s="42">
        <v>1</v>
      </c>
      <c r="G56" s="43">
        <f>IFERROR(SUMIF(Tableau2[Id],Liste_pièces[ID],Tableau2[Exemplaire]),0)</f>
        <v>1</v>
      </c>
      <c r="H56" s="30">
        <v>0.24560185185185182</v>
      </c>
      <c r="I56" s="66">
        <v>0.3</v>
      </c>
      <c r="J56" s="56">
        <f t="shared" si="5"/>
        <v>0.24560185185185182</v>
      </c>
      <c r="K56" s="34">
        <v>67.099999999999994</v>
      </c>
      <c r="L56" s="34">
        <v>24.89</v>
      </c>
      <c r="M56" s="56">
        <f t="shared" si="1"/>
        <v>0.24560185185185182</v>
      </c>
      <c r="N56" s="57">
        <f t="shared" si="2"/>
        <v>67.099999999999994</v>
      </c>
      <c r="O56" s="54">
        <f t="shared" si="3"/>
        <v>0.24560185185185182</v>
      </c>
      <c r="P56" s="55">
        <f t="shared" si="4"/>
        <v>67.099999999999994</v>
      </c>
      <c r="Q56" s="74"/>
      <c r="R56" s="74"/>
    </row>
    <row r="57" spans="1:18" x14ac:dyDescent="0.25">
      <c r="A57" s="39">
        <v>190</v>
      </c>
      <c r="B57" s="40" t="s">
        <v>91</v>
      </c>
      <c r="C57" s="40" t="s">
        <v>38</v>
      </c>
      <c r="D57" s="40" t="s">
        <v>31</v>
      </c>
      <c r="E57" s="28" t="s">
        <v>32</v>
      </c>
      <c r="F57" s="42">
        <v>1</v>
      </c>
      <c r="G57" s="43">
        <f>IFERROR(SUMIF(Tableau2[Id],Liste_pièces[ID],Tableau2[Exemplaire]),0)</f>
        <v>1</v>
      </c>
      <c r="H57" s="30">
        <v>0.14512731481481481</v>
      </c>
      <c r="I57" s="66">
        <v>0.3</v>
      </c>
      <c r="J57" s="56">
        <f t="shared" si="5"/>
        <v>0.14512731481481481</v>
      </c>
      <c r="K57" s="34">
        <v>41.8</v>
      </c>
      <c r="L57" s="34">
        <v>15.52</v>
      </c>
      <c r="M57" s="56">
        <f t="shared" si="1"/>
        <v>0.14512731481481481</v>
      </c>
      <c r="N57" s="57">
        <f t="shared" si="2"/>
        <v>41.8</v>
      </c>
      <c r="O57" s="54">
        <f t="shared" si="3"/>
        <v>0.14512731481481481</v>
      </c>
      <c r="P57" s="55">
        <f t="shared" si="4"/>
        <v>41.8</v>
      </c>
      <c r="Q57" s="74"/>
      <c r="R57" s="74"/>
    </row>
    <row r="58" spans="1:18" x14ac:dyDescent="0.25">
      <c r="A58" s="39">
        <v>187</v>
      </c>
      <c r="B58" s="40" t="s">
        <v>92</v>
      </c>
      <c r="C58" s="40" t="s">
        <v>93</v>
      </c>
      <c r="D58" s="40" t="s">
        <v>94</v>
      </c>
      <c r="E58" s="28"/>
      <c r="F58" s="42">
        <v>1</v>
      </c>
      <c r="G58" s="43">
        <f>IFERROR(SUMIF(Tableau2[Id],Liste_pièces[ID],Tableau2[Exemplaire]),0)</f>
        <v>1</v>
      </c>
      <c r="H58" s="32">
        <v>0.1076388888888889</v>
      </c>
      <c r="I58" s="33"/>
      <c r="J58" s="56">
        <f t="shared" si="5"/>
        <v>0.1076388888888889</v>
      </c>
      <c r="K58" s="34">
        <v>29.71</v>
      </c>
      <c r="L58" s="34"/>
      <c r="M58" s="56">
        <f t="shared" si="1"/>
        <v>0.1076388888888889</v>
      </c>
      <c r="N58" s="57">
        <f t="shared" si="2"/>
        <v>29.71</v>
      </c>
      <c r="O58" s="54">
        <f t="shared" si="3"/>
        <v>0.1076388888888889</v>
      </c>
      <c r="P58" s="55">
        <f t="shared" si="4"/>
        <v>29.71</v>
      </c>
      <c r="Q58" s="74"/>
      <c r="R58" s="74"/>
    </row>
    <row r="59" spans="1:18" x14ac:dyDescent="0.25">
      <c r="A59" s="39">
        <v>186</v>
      </c>
      <c r="B59" s="40" t="s">
        <v>95</v>
      </c>
      <c r="C59" s="40" t="s">
        <v>93</v>
      </c>
      <c r="D59" s="40" t="s">
        <v>94</v>
      </c>
      <c r="E59" s="28"/>
      <c r="F59" s="42">
        <v>1</v>
      </c>
      <c r="G59" s="43">
        <f>IFERROR(SUMIF(Tableau2[Id],Liste_pièces[ID],Tableau2[Exemplaire]),0)</f>
        <v>1</v>
      </c>
      <c r="H59" s="32">
        <v>5.9027777777777783E-2</v>
      </c>
      <c r="I59" s="33"/>
      <c r="J59" s="56">
        <f t="shared" si="5"/>
        <v>5.9027777777777783E-2</v>
      </c>
      <c r="K59" s="34">
        <v>14.89</v>
      </c>
      <c r="L59" s="34"/>
      <c r="M59" s="56">
        <f t="shared" si="1"/>
        <v>5.9027777777777783E-2</v>
      </c>
      <c r="N59" s="57">
        <f t="shared" si="2"/>
        <v>14.89</v>
      </c>
      <c r="O59" s="54">
        <f t="shared" si="3"/>
        <v>5.9027777777777783E-2</v>
      </c>
      <c r="P59" s="55">
        <f t="shared" si="4"/>
        <v>14.89</v>
      </c>
      <c r="Q59" s="74"/>
      <c r="R59" s="74"/>
    </row>
    <row r="60" spans="1:18" x14ac:dyDescent="0.25">
      <c r="A60" s="39">
        <v>185</v>
      </c>
      <c r="B60" s="40" t="s">
        <v>96</v>
      </c>
      <c r="C60" s="40" t="s">
        <v>93</v>
      </c>
      <c r="D60" s="40" t="s">
        <v>94</v>
      </c>
      <c r="E60" s="28"/>
      <c r="F60" s="42">
        <v>1</v>
      </c>
      <c r="G60" s="43">
        <f>IFERROR(SUMIF(Tableau2[Id],Liste_pièces[ID],Tableau2[Exemplaire]),0)</f>
        <v>1</v>
      </c>
      <c r="H60" s="32">
        <v>0.1423611111111111</v>
      </c>
      <c r="I60" s="33"/>
      <c r="J60" s="56">
        <f t="shared" si="5"/>
        <v>0.1423611111111111</v>
      </c>
      <c r="K60" s="34">
        <v>39.94</v>
      </c>
      <c r="L60" s="34"/>
      <c r="M60" s="56">
        <f t="shared" si="1"/>
        <v>0.1423611111111111</v>
      </c>
      <c r="N60" s="57">
        <f t="shared" si="2"/>
        <v>39.94</v>
      </c>
      <c r="O60" s="54">
        <f t="shared" si="3"/>
        <v>0.1423611111111111</v>
      </c>
      <c r="P60" s="55">
        <f t="shared" si="4"/>
        <v>39.94</v>
      </c>
      <c r="Q60" s="74"/>
      <c r="R60" s="74"/>
    </row>
    <row r="61" spans="1:18" x14ac:dyDescent="0.25">
      <c r="A61" s="39">
        <v>184</v>
      </c>
      <c r="B61" s="40" t="s">
        <v>97</v>
      </c>
      <c r="C61" s="40" t="s">
        <v>93</v>
      </c>
      <c r="D61" s="40" t="s">
        <v>94</v>
      </c>
      <c r="E61" s="28"/>
      <c r="F61" s="42">
        <v>1</v>
      </c>
      <c r="G61" s="43">
        <f>IFERROR(SUMIF(Tableau2[Id],Liste_pièces[ID],Tableau2[Exemplaire]),0)</f>
        <v>1</v>
      </c>
      <c r="H61" s="30">
        <v>0.23263888888888887</v>
      </c>
      <c r="I61" s="33"/>
      <c r="J61" s="56">
        <f t="shared" si="5"/>
        <v>0.23263888888888887</v>
      </c>
      <c r="K61" s="34">
        <v>58.02</v>
      </c>
      <c r="L61" s="34"/>
      <c r="M61" s="56">
        <f t="shared" si="1"/>
        <v>0.23263888888888887</v>
      </c>
      <c r="N61" s="57">
        <f t="shared" si="2"/>
        <v>58.02</v>
      </c>
      <c r="O61" s="54">
        <f t="shared" si="3"/>
        <v>0.23263888888888887</v>
      </c>
      <c r="P61" s="55">
        <f t="shared" si="4"/>
        <v>58.02</v>
      </c>
      <c r="Q61" s="74"/>
      <c r="R61" s="74"/>
    </row>
    <row r="62" spans="1:18" x14ac:dyDescent="0.25">
      <c r="A62" s="39">
        <v>183</v>
      </c>
      <c r="B62" s="42" t="s">
        <v>98</v>
      </c>
      <c r="C62" s="40" t="s">
        <v>53</v>
      </c>
      <c r="D62" s="40" t="s">
        <v>99</v>
      </c>
      <c r="E62" s="28" t="s">
        <v>32</v>
      </c>
      <c r="F62" s="42">
        <v>2</v>
      </c>
      <c r="G62" s="43">
        <f>IFERROR(SUMIF(Tableau2[Id],Liste_pièces[ID],Tableau2[Exemplaire]),0)</f>
        <v>2</v>
      </c>
      <c r="H62" s="32">
        <v>0.10788194444444445</v>
      </c>
      <c r="I62" s="33"/>
      <c r="J62" s="56">
        <f t="shared" si="5"/>
        <v>0.10788194444444445</v>
      </c>
      <c r="K62" s="34">
        <v>31</v>
      </c>
      <c r="L62" s="34">
        <v>11.52</v>
      </c>
      <c r="M62" s="56">
        <f t="shared" si="1"/>
        <v>0.21576388888888889</v>
      </c>
      <c r="N62" s="57">
        <f t="shared" si="2"/>
        <v>62</v>
      </c>
      <c r="O62" s="54">
        <f t="shared" si="3"/>
        <v>0.21576388888888889</v>
      </c>
      <c r="P62" s="55">
        <f t="shared" si="4"/>
        <v>62</v>
      </c>
      <c r="Q62" s="74"/>
      <c r="R62" s="74"/>
    </row>
    <row r="63" spans="1:18" x14ac:dyDescent="0.25">
      <c r="A63" s="39">
        <v>182</v>
      </c>
      <c r="B63" s="42" t="s">
        <v>100</v>
      </c>
      <c r="C63" s="40" t="s">
        <v>53</v>
      </c>
      <c r="D63" s="40" t="s">
        <v>99</v>
      </c>
      <c r="E63" s="28" t="s">
        <v>32</v>
      </c>
      <c r="F63" s="42">
        <v>1</v>
      </c>
      <c r="G63" s="43">
        <f>IFERROR(SUMIF(Tableau2[Id],Liste_pièces[ID],Tableau2[Exemplaire]),0)</f>
        <v>1</v>
      </c>
      <c r="H63" s="32"/>
      <c r="I63" s="33"/>
      <c r="J63" s="56">
        <f t="shared" si="5"/>
        <v>0</v>
      </c>
      <c r="K63" s="34">
        <v>7.4</v>
      </c>
      <c r="L63" s="34">
        <v>2.73</v>
      </c>
      <c r="M63" s="56">
        <f t="shared" si="1"/>
        <v>0</v>
      </c>
      <c r="N63" s="57">
        <f t="shared" si="2"/>
        <v>7.4</v>
      </c>
      <c r="O63" s="54">
        <f t="shared" si="3"/>
        <v>0</v>
      </c>
      <c r="P63" s="55">
        <f t="shared" si="4"/>
        <v>7.4</v>
      </c>
      <c r="Q63" s="74"/>
      <c r="R63" s="74"/>
    </row>
    <row r="64" spans="1:18" x14ac:dyDescent="0.25">
      <c r="A64" s="39">
        <v>181</v>
      </c>
      <c r="B64" s="47" t="s">
        <v>101</v>
      </c>
      <c r="C64" s="40" t="s">
        <v>53</v>
      </c>
      <c r="D64" s="40" t="s">
        <v>99</v>
      </c>
      <c r="E64" s="28" t="s">
        <v>32</v>
      </c>
      <c r="F64" s="42">
        <v>1</v>
      </c>
      <c r="G64" s="43">
        <f>IFERROR(SUMIF(Tableau2[Id],Liste_pièces[ID],Tableau2[Exemplaire]),0)</f>
        <v>1</v>
      </c>
      <c r="H64" s="37">
        <v>0.15716435185185185</v>
      </c>
      <c r="I64" s="33"/>
      <c r="J64" s="56">
        <f t="shared" si="5"/>
        <v>0.15716435185185185</v>
      </c>
      <c r="K64" s="34">
        <v>45.4</v>
      </c>
      <c r="L64" s="34">
        <v>16.84</v>
      </c>
      <c r="M64" s="56">
        <f t="shared" si="1"/>
        <v>0.15716435185185185</v>
      </c>
      <c r="N64" s="57">
        <f t="shared" si="2"/>
        <v>45.4</v>
      </c>
      <c r="O64" s="54">
        <f t="shared" si="3"/>
        <v>0.15716435185185185</v>
      </c>
      <c r="P64" s="55">
        <f t="shared" si="4"/>
        <v>45.4</v>
      </c>
      <c r="Q64" s="74"/>
      <c r="R64" s="74"/>
    </row>
    <row r="65" spans="1:18" x14ac:dyDescent="0.25">
      <c r="A65" s="39">
        <v>180</v>
      </c>
      <c r="B65" s="42" t="s">
        <v>102</v>
      </c>
      <c r="C65" s="40" t="s">
        <v>53</v>
      </c>
      <c r="D65" s="40" t="s">
        <v>99</v>
      </c>
      <c r="E65" s="28" t="s">
        <v>32</v>
      </c>
      <c r="F65" s="42">
        <v>1</v>
      </c>
      <c r="G65" s="43">
        <f>IFERROR(SUMIF(Tableau2[Id],Liste_pièces[ID],Tableau2[Exemplaire]),0)</f>
        <v>1</v>
      </c>
      <c r="H65" s="32">
        <v>0.15680555555555556</v>
      </c>
      <c r="I65" s="33"/>
      <c r="J65" s="56">
        <f t="shared" si="5"/>
        <v>0.15680555555555556</v>
      </c>
      <c r="K65" s="34">
        <v>45.43</v>
      </c>
      <c r="L65" s="34">
        <v>16.82</v>
      </c>
      <c r="M65" s="56">
        <f t="shared" si="1"/>
        <v>0.15680555555555556</v>
      </c>
      <c r="N65" s="57">
        <f t="shared" si="2"/>
        <v>45.43</v>
      </c>
      <c r="O65" s="54">
        <f t="shared" si="3"/>
        <v>0.15680555555555556</v>
      </c>
      <c r="P65" s="55">
        <f t="shared" si="4"/>
        <v>45.43</v>
      </c>
      <c r="Q65" s="74"/>
      <c r="R65" s="74"/>
    </row>
    <row r="66" spans="1:18" x14ac:dyDescent="0.25">
      <c r="A66" s="39">
        <v>179</v>
      </c>
      <c r="B66" s="42" t="s">
        <v>103</v>
      </c>
      <c r="C66" s="40" t="s">
        <v>53</v>
      </c>
      <c r="D66" s="40" t="s">
        <v>99</v>
      </c>
      <c r="E66" s="28" t="s">
        <v>32</v>
      </c>
      <c r="F66" s="42">
        <v>1</v>
      </c>
      <c r="G66" s="43">
        <f>IFERROR(SUMIF(Tableau2[Id],Liste_pièces[ID],Tableau2[Exemplaire]),0)</f>
        <v>1</v>
      </c>
      <c r="H66" s="32">
        <v>0.13782407407407407</v>
      </c>
      <c r="I66" s="33"/>
      <c r="J66" s="56">
        <f t="shared" si="5"/>
        <v>0.13782407407407407</v>
      </c>
      <c r="K66" s="34">
        <v>25.1</v>
      </c>
      <c r="L66" s="34">
        <v>13.03</v>
      </c>
      <c r="M66" s="56">
        <f t="shared" si="1"/>
        <v>0.13782407407407407</v>
      </c>
      <c r="N66" s="57">
        <f t="shared" si="2"/>
        <v>25.1</v>
      </c>
      <c r="O66" s="54">
        <f t="shared" si="3"/>
        <v>0.13782407407407407</v>
      </c>
      <c r="P66" s="55">
        <f t="shared" si="4"/>
        <v>25.1</v>
      </c>
      <c r="Q66" s="74"/>
      <c r="R66" s="74"/>
    </row>
    <row r="67" spans="1:18" x14ac:dyDescent="0.25">
      <c r="A67" s="39">
        <v>178</v>
      </c>
      <c r="B67" s="42" t="s">
        <v>104</v>
      </c>
      <c r="C67" s="40" t="s">
        <v>30</v>
      </c>
      <c r="D67" s="40" t="s">
        <v>105</v>
      </c>
      <c r="E67" s="28"/>
      <c r="F67" s="42">
        <v>0</v>
      </c>
      <c r="G67" s="43">
        <f>IFERROR(SUMIF(Tableau2[Id],Liste_pièces[ID],Tableau2[Exemplaire]),0)</f>
        <v>0</v>
      </c>
      <c r="H67" s="32">
        <v>0.28333333333333333</v>
      </c>
      <c r="I67" s="65"/>
      <c r="J67" s="56">
        <f t="shared" si="5"/>
        <v>0.28333333333333333</v>
      </c>
      <c r="K67" s="34">
        <v>57.83</v>
      </c>
      <c r="L67" s="34"/>
      <c r="M67" s="56">
        <f t="shared" si="1"/>
        <v>0</v>
      </c>
      <c r="N67" s="57">
        <f t="shared" si="2"/>
        <v>0</v>
      </c>
      <c r="O67" s="54">
        <f t="shared" si="3"/>
        <v>0</v>
      </c>
      <c r="P67" s="55">
        <f t="shared" si="4"/>
        <v>0</v>
      </c>
      <c r="Q67" s="74"/>
      <c r="R67" s="74"/>
    </row>
    <row r="68" spans="1:18" x14ac:dyDescent="0.25">
      <c r="A68" s="39">
        <v>177</v>
      </c>
      <c r="B68" s="42" t="s">
        <v>106</v>
      </c>
      <c r="C68" s="40" t="s">
        <v>107</v>
      </c>
      <c r="D68" s="40" t="s">
        <v>108</v>
      </c>
      <c r="E68" s="28"/>
      <c r="F68" s="42">
        <v>1</v>
      </c>
      <c r="G68" s="43">
        <f>IFERROR(SUMIF(Tableau2[Id],Liste_pièces[ID],Tableau2[Exemplaire]),0)</f>
        <v>1</v>
      </c>
      <c r="H68" s="32">
        <v>3.4027777777777775E-2</v>
      </c>
      <c r="I68" s="33"/>
      <c r="J68" s="56">
        <f t="shared" si="5"/>
        <v>3.4027777777777775E-2</v>
      </c>
      <c r="K68" s="34">
        <v>7.81</v>
      </c>
      <c r="L68" s="34"/>
      <c r="M68" s="56">
        <f t="shared" si="1"/>
        <v>3.4027777777777775E-2</v>
      </c>
      <c r="N68" s="57">
        <f t="shared" si="2"/>
        <v>7.81</v>
      </c>
      <c r="O68" s="54">
        <f t="shared" si="3"/>
        <v>3.4027777777777775E-2</v>
      </c>
      <c r="P68" s="55">
        <f t="shared" si="4"/>
        <v>7.81</v>
      </c>
      <c r="Q68" s="74"/>
      <c r="R68" s="74"/>
    </row>
    <row r="69" spans="1:18" x14ac:dyDescent="0.25">
      <c r="A69" s="39">
        <v>176</v>
      </c>
      <c r="B69" s="42" t="s">
        <v>109</v>
      </c>
      <c r="C69" s="40" t="s">
        <v>107</v>
      </c>
      <c r="D69" s="40" t="s">
        <v>108</v>
      </c>
      <c r="E69" s="28"/>
      <c r="F69" s="42">
        <v>1</v>
      </c>
      <c r="G69" s="43">
        <f>IFERROR(SUMIF(Tableau2[Id],Liste_pièces[ID],Tableau2[Exemplaire]),0)</f>
        <v>1</v>
      </c>
      <c r="H69" s="32">
        <v>3.4027777777777775E-2</v>
      </c>
      <c r="I69" s="33"/>
      <c r="J69" s="56">
        <f t="shared" si="5"/>
        <v>3.4027777777777775E-2</v>
      </c>
      <c r="K69" s="34">
        <v>7.81</v>
      </c>
      <c r="L69" s="34"/>
      <c r="M69" s="56">
        <f t="shared" si="1"/>
        <v>3.4027777777777775E-2</v>
      </c>
      <c r="N69" s="57">
        <f t="shared" si="2"/>
        <v>7.81</v>
      </c>
      <c r="O69" s="54">
        <f t="shared" si="3"/>
        <v>3.4027777777777775E-2</v>
      </c>
      <c r="P69" s="55">
        <f t="shared" si="4"/>
        <v>7.81</v>
      </c>
      <c r="Q69" s="74"/>
      <c r="R69" s="74"/>
    </row>
    <row r="70" spans="1:18" x14ac:dyDescent="0.25">
      <c r="A70" s="39">
        <v>175</v>
      </c>
      <c r="B70" s="42" t="s">
        <v>110</v>
      </c>
      <c r="C70" s="40" t="s">
        <v>107</v>
      </c>
      <c r="D70" s="40" t="s">
        <v>108</v>
      </c>
      <c r="E70" s="28"/>
      <c r="F70" s="42">
        <v>0</v>
      </c>
      <c r="G70" s="43">
        <f>IFERROR(SUMIF(Tableau2[Id],Liste_pièces[ID],Tableau2[Exemplaire]),0)</f>
        <v>0</v>
      </c>
      <c r="H70" s="32">
        <v>3.8194444444444441E-2</v>
      </c>
      <c r="I70" s="33"/>
      <c r="J70" s="56">
        <f t="shared" si="5"/>
        <v>3.8194444444444441E-2</v>
      </c>
      <c r="K70" s="34">
        <v>8.48</v>
      </c>
      <c r="L70" s="34"/>
      <c r="M70" s="56">
        <f t="shared" si="1"/>
        <v>0</v>
      </c>
      <c r="N70" s="57">
        <f t="shared" si="2"/>
        <v>0</v>
      </c>
      <c r="O70" s="54">
        <f t="shared" si="3"/>
        <v>0</v>
      </c>
      <c r="P70" s="55">
        <f t="shared" si="4"/>
        <v>0</v>
      </c>
      <c r="Q70" s="74"/>
      <c r="R70" s="74"/>
    </row>
    <row r="71" spans="1:18" x14ac:dyDescent="0.25">
      <c r="A71" s="39">
        <v>174</v>
      </c>
      <c r="B71" s="42" t="s">
        <v>111</v>
      </c>
      <c r="C71" s="40" t="s">
        <v>107</v>
      </c>
      <c r="D71" s="40" t="s">
        <v>108</v>
      </c>
      <c r="E71" s="28"/>
      <c r="F71" s="42">
        <v>0</v>
      </c>
      <c r="G71" s="43">
        <f>IFERROR(SUMIF(Tableau2[Id],Liste_pièces[ID],Tableau2[Exemplaire]),0)</f>
        <v>0</v>
      </c>
      <c r="H71" s="32">
        <v>3.7499999999999999E-2</v>
      </c>
      <c r="I71" s="33"/>
      <c r="J71" s="56">
        <f t="shared" si="5"/>
        <v>3.7499999999999999E-2</v>
      </c>
      <c r="K71" s="34">
        <v>8.51</v>
      </c>
      <c r="L71" s="34"/>
      <c r="M71" s="56">
        <f t="shared" si="1"/>
        <v>0</v>
      </c>
      <c r="N71" s="57">
        <f t="shared" si="2"/>
        <v>0</v>
      </c>
      <c r="O71" s="54">
        <f t="shared" si="3"/>
        <v>0</v>
      </c>
      <c r="P71" s="55">
        <f t="shared" si="4"/>
        <v>0</v>
      </c>
      <c r="Q71" s="74"/>
      <c r="R71" s="74"/>
    </row>
    <row r="72" spans="1:18" x14ac:dyDescent="0.25">
      <c r="A72" s="39">
        <v>173</v>
      </c>
      <c r="B72" s="46" t="s">
        <v>112</v>
      </c>
      <c r="C72" s="40" t="s">
        <v>107</v>
      </c>
      <c r="D72" s="40" t="s">
        <v>113</v>
      </c>
      <c r="E72" s="28"/>
      <c r="F72" s="42">
        <v>1</v>
      </c>
      <c r="G72" s="43">
        <f>IFERROR(SUMIF(Tableau2[Id],Liste_pièces[ID],Tableau2[Exemplaire]),0)</f>
        <v>1</v>
      </c>
      <c r="H72" s="32">
        <v>0.15347222222222223</v>
      </c>
      <c r="I72" s="33"/>
      <c r="J72" s="56"/>
      <c r="K72" s="34">
        <v>39.659999999999997</v>
      </c>
      <c r="L72" s="34"/>
      <c r="M72" s="56">
        <f t="shared" si="1"/>
        <v>0</v>
      </c>
      <c r="N72" s="57">
        <f t="shared" si="2"/>
        <v>39.659999999999997</v>
      </c>
      <c r="O72" s="54">
        <f t="shared" si="3"/>
        <v>0</v>
      </c>
      <c r="P72" s="55">
        <f t="shared" si="4"/>
        <v>39.659999999999997</v>
      </c>
      <c r="Q72" s="74"/>
      <c r="R72" s="74"/>
    </row>
    <row r="73" spans="1:18" x14ac:dyDescent="0.25">
      <c r="A73" s="39">
        <v>172</v>
      </c>
      <c r="B73" s="45" t="s">
        <v>114</v>
      </c>
      <c r="C73" s="40" t="s">
        <v>107</v>
      </c>
      <c r="D73" s="40" t="s">
        <v>113</v>
      </c>
      <c r="E73" s="28"/>
      <c r="F73" s="42">
        <v>1</v>
      </c>
      <c r="G73" s="43">
        <f>IFERROR(SUMIF(Tableau2[Id],Liste_pièces[ID],Tableau2[Exemplaire]),0)</f>
        <v>1</v>
      </c>
      <c r="H73" s="30">
        <v>0.15347222222222223</v>
      </c>
      <c r="I73" s="33"/>
      <c r="J73" s="56"/>
      <c r="K73" s="34">
        <v>39.68</v>
      </c>
      <c r="L73" s="34"/>
      <c r="M73" s="56">
        <f t="shared" ref="M73:M136" si="6">$J73*$F73</f>
        <v>0</v>
      </c>
      <c r="N73" s="57">
        <f t="shared" ref="N73:N136" si="7">F73*K73</f>
        <v>39.68</v>
      </c>
      <c r="O73" s="54">
        <f t="shared" ref="O73:O136" si="8">$J73*$G73</f>
        <v>0</v>
      </c>
      <c r="P73" s="55">
        <f t="shared" ref="P73:P136" si="9">$G73*$K73</f>
        <v>39.68</v>
      </c>
      <c r="Q73" s="74"/>
      <c r="R73" s="74"/>
    </row>
    <row r="74" spans="1:18" x14ac:dyDescent="0.25">
      <c r="A74" s="39">
        <v>171</v>
      </c>
      <c r="B74" s="40" t="s">
        <v>115</v>
      </c>
      <c r="C74" s="40" t="s">
        <v>53</v>
      </c>
      <c r="D74" s="40" t="s">
        <v>54</v>
      </c>
      <c r="E74" s="28" t="s">
        <v>32</v>
      </c>
      <c r="F74" s="42">
        <v>1</v>
      </c>
      <c r="G74" s="43">
        <f>IFERROR(SUMIF(Tableau2[Id],Liste_pièces[ID],Tableau2[Exemplaire]),0)</f>
        <v>1</v>
      </c>
      <c r="H74" s="30">
        <v>0.13042824074074075</v>
      </c>
      <c r="I74" s="33"/>
      <c r="J74" s="56">
        <f t="shared" ref="J74:J105" si="10">H74</f>
        <v>0.13042824074074075</v>
      </c>
      <c r="K74" s="34">
        <v>40.799999999999997</v>
      </c>
      <c r="L74" s="34">
        <v>15.13</v>
      </c>
      <c r="M74" s="56">
        <f t="shared" si="6"/>
        <v>0.13042824074074075</v>
      </c>
      <c r="N74" s="57">
        <f t="shared" si="7"/>
        <v>40.799999999999997</v>
      </c>
      <c r="O74" s="54">
        <f t="shared" si="8"/>
        <v>0.13042824074074075</v>
      </c>
      <c r="P74" s="55">
        <f t="shared" si="9"/>
        <v>40.799999999999997</v>
      </c>
      <c r="Q74" s="74"/>
      <c r="R74" s="74"/>
    </row>
    <row r="75" spans="1:18" x14ac:dyDescent="0.25">
      <c r="A75" s="39">
        <v>170</v>
      </c>
      <c r="B75" s="40" t="s">
        <v>116</v>
      </c>
      <c r="C75" s="40" t="s">
        <v>53</v>
      </c>
      <c r="D75" s="40" t="s">
        <v>54</v>
      </c>
      <c r="E75" s="28" t="s">
        <v>32</v>
      </c>
      <c r="F75" s="42">
        <v>1</v>
      </c>
      <c r="G75" s="43">
        <f>IFERROR(SUMIF(Tableau2[Id],Liste_pièces[ID],Tableau2[Exemplaire]),0)</f>
        <v>1</v>
      </c>
      <c r="H75" s="30">
        <v>2.78125E-2</v>
      </c>
      <c r="I75" s="33"/>
      <c r="J75" s="56">
        <f t="shared" si="10"/>
        <v>2.78125E-2</v>
      </c>
      <c r="K75" s="34">
        <v>11.9</v>
      </c>
      <c r="L75" s="34">
        <v>4.43</v>
      </c>
      <c r="M75" s="56">
        <f t="shared" si="6"/>
        <v>2.78125E-2</v>
      </c>
      <c r="N75" s="57">
        <f t="shared" si="7"/>
        <v>11.9</v>
      </c>
      <c r="O75" s="54">
        <f t="shared" si="8"/>
        <v>2.78125E-2</v>
      </c>
      <c r="P75" s="55">
        <f t="shared" si="9"/>
        <v>11.9</v>
      </c>
      <c r="Q75" s="74"/>
      <c r="R75" s="74"/>
    </row>
    <row r="76" spans="1:18" x14ac:dyDescent="0.25">
      <c r="A76" s="39">
        <v>169</v>
      </c>
      <c r="B76" s="40" t="s">
        <v>117</v>
      </c>
      <c r="C76" s="40" t="s">
        <v>53</v>
      </c>
      <c r="D76" s="40" t="s">
        <v>54</v>
      </c>
      <c r="E76" s="28" t="s">
        <v>46</v>
      </c>
      <c r="F76" s="42">
        <v>4</v>
      </c>
      <c r="G76" s="43">
        <f>IFERROR(SUMIF(Tableau2[Id],Liste_pièces[ID],Tableau2[Exemplaire]),0)</f>
        <v>4</v>
      </c>
      <c r="H76" s="30">
        <v>6.7673611111111115E-2</v>
      </c>
      <c r="I76" s="33"/>
      <c r="J76" s="56">
        <f t="shared" si="10"/>
        <v>6.7673611111111115E-2</v>
      </c>
      <c r="K76" s="34">
        <v>24.8</v>
      </c>
      <c r="L76" s="34">
        <v>9.2200000000000006</v>
      </c>
      <c r="M76" s="56">
        <f t="shared" si="6"/>
        <v>0.27069444444444446</v>
      </c>
      <c r="N76" s="57">
        <f t="shared" si="7"/>
        <v>99.2</v>
      </c>
      <c r="O76" s="54">
        <f t="shared" si="8"/>
        <v>0.27069444444444446</v>
      </c>
      <c r="P76" s="55">
        <f t="shared" si="9"/>
        <v>99.2</v>
      </c>
      <c r="Q76" s="74"/>
      <c r="R76" s="74"/>
    </row>
    <row r="77" spans="1:18" x14ac:dyDescent="0.25">
      <c r="A77" s="39">
        <v>168</v>
      </c>
      <c r="B77" s="40" t="s">
        <v>118</v>
      </c>
      <c r="C77" s="40" t="s">
        <v>30</v>
      </c>
      <c r="D77" s="40" t="s">
        <v>84</v>
      </c>
      <c r="E77" s="28" t="s">
        <v>32</v>
      </c>
      <c r="F77" s="42">
        <v>1</v>
      </c>
      <c r="G77" s="43">
        <f>IFERROR(SUMIF(Tableau2[Id],Liste_pièces[ID],Tableau2[Exemplaire]),0)</f>
        <v>1</v>
      </c>
      <c r="H77" s="30">
        <v>2.5706018518518517E-2</v>
      </c>
      <c r="I77" s="33"/>
      <c r="J77" s="56">
        <f t="shared" si="10"/>
        <v>2.5706018518518517E-2</v>
      </c>
      <c r="K77" s="34">
        <v>7.2</v>
      </c>
      <c r="L77" s="34">
        <v>2.67</v>
      </c>
      <c r="M77" s="56">
        <f t="shared" si="6"/>
        <v>2.5706018518518517E-2</v>
      </c>
      <c r="N77" s="57">
        <f t="shared" si="7"/>
        <v>7.2</v>
      </c>
      <c r="O77" s="54">
        <f t="shared" si="8"/>
        <v>2.5706018518518517E-2</v>
      </c>
      <c r="P77" s="55">
        <f t="shared" si="9"/>
        <v>7.2</v>
      </c>
      <c r="Q77" s="74"/>
      <c r="R77" s="74"/>
    </row>
    <row r="78" spans="1:18" x14ac:dyDescent="0.25">
      <c r="A78" s="39">
        <v>167</v>
      </c>
      <c r="B78" s="42" t="s">
        <v>119</v>
      </c>
      <c r="C78" s="40" t="s">
        <v>53</v>
      </c>
      <c r="D78" s="40" t="s">
        <v>99</v>
      </c>
      <c r="E78" s="28" t="s">
        <v>46</v>
      </c>
      <c r="F78" s="42">
        <v>1</v>
      </c>
      <c r="G78" s="43">
        <f>IFERROR(SUMIF(Tableau2[Id],Liste_pièces[ID],Tableau2[Exemplaire]),0)</f>
        <v>1</v>
      </c>
      <c r="H78" s="32">
        <v>0.32981481481481484</v>
      </c>
      <c r="I78" s="33"/>
      <c r="J78" s="56">
        <f t="shared" si="10"/>
        <v>0.32981481481481484</v>
      </c>
      <c r="K78" s="34">
        <v>104.1</v>
      </c>
      <c r="L78" s="34">
        <v>38.65</v>
      </c>
      <c r="M78" s="56">
        <f t="shared" si="6"/>
        <v>0.32981481481481484</v>
      </c>
      <c r="N78" s="57">
        <f t="shared" si="7"/>
        <v>104.1</v>
      </c>
      <c r="O78" s="54">
        <f t="shared" si="8"/>
        <v>0.32981481481481484</v>
      </c>
      <c r="P78" s="55">
        <f t="shared" si="9"/>
        <v>104.1</v>
      </c>
      <c r="Q78" s="74"/>
      <c r="R78" s="74"/>
    </row>
    <row r="79" spans="1:18" x14ac:dyDescent="0.25">
      <c r="A79" s="39">
        <v>166</v>
      </c>
      <c r="B79" s="42" t="s">
        <v>120</v>
      </c>
      <c r="C79" s="40" t="s">
        <v>53</v>
      </c>
      <c r="D79" s="40" t="s">
        <v>99</v>
      </c>
      <c r="E79" s="28" t="s">
        <v>46</v>
      </c>
      <c r="F79" s="42">
        <v>1</v>
      </c>
      <c r="G79" s="43">
        <f>IFERROR(SUMIF(Tableau2[Id],Liste_pièces[ID],Tableau2[Exemplaire]),0)</f>
        <v>1</v>
      </c>
      <c r="H79" s="32">
        <v>0.32859953703703704</v>
      </c>
      <c r="I79" s="33"/>
      <c r="J79" s="56">
        <f t="shared" si="10"/>
        <v>0.32859953703703704</v>
      </c>
      <c r="K79" s="34">
        <v>102.9</v>
      </c>
      <c r="L79" s="34">
        <v>38.22</v>
      </c>
      <c r="M79" s="56">
        <f t="shared" si="6"/>
        <v>0.32859953703703704</v>
      </c>
      <c r="N79" s="57">
        <f t="shared" si="7"/>
        <v>102.9</v>
      </c>
      <c r="O79" s="54">
        <f t="shared" si="8"/>
        <v>0.32859953703703704</v>
      </c>
      <c r="P79" s="55">
        <f t="shared" si="9"/>
        <v>102.9</v>
      </c>
      <c r="Q79" s="74"/>
      <c r="R79" s="74"/>
    </row>
    <row r="80" spans="1:18" x14ac:dyDescent="0.25">
      <c r="A80" s="39">
        <v>165</v>
      </c>
      <c r="B80" s="42" t="s">
        <v>121</v>
      </c>
      <c r="C80" s="40" t="s">
        <v>53</v>
      </c>
      <c r="D80" s="40" t="s">
        <v>99</v>
      </c>
      <c r="E80" s="28" t="s">
        <v>32</v>
      </c>
      <c r="F80" s="42">
        <v>1</v>
      </c>
      <c r="G80" s="43">
        <f>IFERROR(SUMIF(Tableau2[Id],Liste_pièces[ID],Tableau2[Exemplaire]),0)</f>
        <v>1</v>
      </c>
      <c r="H80" s="32">
        <v>0.15335648148148148</v>
      </c>
      <c r="I80" s="33"/>
      <c r="J80" s="56">
        <f t="shared" si="10"/>
        <v>0.15335648148148148</v>
      </c>
      <c r="K80" s="34">
        <v>52</v>
      </c>
      <c r="L80" s="34">
        <v>19.309999999999999</v>
      </c>
      <c r="M80" s="56">
        <f t="shared" si="6"/>
        <v>0.15335648148148148</v>
      </c>
      <c r="N80" s="57">
        <f t="shared" si="7"/>
        <v>52</v>
      </c>
      <c r="O80" s="54">
        <f t="shared" si="8"/>
        <v>0.15335648148148148</v>
      </c>
      <c r="P80" s="55">
        <f t="shared" si="9"/>
        <v>52</v>
      </c>
      <c r="Q80" s="74"/>
      <c r="R80" s="74"/>
    </row>
    <row r="81" spans="1:18" x14ac:dyDescent="0.25">
      <c r="A81" s="39">
        <v>164</v>
      </c>
      <c r="B81" s="42" t="s">
        <v>122</v>
      </c>
      <c r="C81" s="40" t="s">
        <v>53</v>
      </c>
      <c r="D81" s="40" t="s">
        <v>99</v>
      </c>
      <c r="E81" s="28" t="s">
        <v>32</v>
      </c>
      <c r="F81" s="42">
        <v>1</v>
      </c>
      <c r="G81" s="43">
        <f>IFERROR(SUMIF(Tableau2[Id],Liste_pièces[ID],Tableau2[Exemplaire]),0)</f>
        <v>1</v>
      </c>
      <c r="H81" s="32">
        <v>0.15028935185185185</v>
      </c>
      <c r="I81" s="33"/>
      <c r="J81" s="56">
        <f t="shared" si="10"/>
        <v>0.15028935185185185</v>
      </c>
      <c r="K81" s="34">
        <v>50.2</v>
      </c>
      <c r="L81" s="34">
        <v>18.649999999999999</v>
      </c>
      <c r="M81" s="56">
        <f t="shared" si="6"/>
        <v>0.15028935185185185</v>
      </c>
      <c r="N81" s="57">
        <f t="shared" si="7"/>
        <v>50.2</v>
      </c>
      <c r="O81" s="54">
        <f t="shared" si="8"/>
        <v>0.15028935185185185</v>
      </c>
      <c r="P81" s="55">
        <f t="shared" si="9"/>
        <v>50.2</v>
      </c>
      <c r="Q81" s="74"/>
      <c r="R81" s="74"/>
    </row>
    <row r="82" spans="1:18" x14ac:dyDescent="0.25">
      <c r="A82" s="39">
        <v>163</v>
      </c>
      <c r="B82" s="42" t="s">
        <v>123</v>
      </c>
      <c r="C82" s="40" t="s">
        <v>53</v>
      </c>
      <c r="D82" s="40" t="s">
        <v>99</v>
      </c>
      <c r="E82" s="28" t="s">
        <v>46</v>
      </c>
      <c r="F82" s="42">
        <v>1</v>
      </c>
      <c r="G82" s="43">
        <f>IFERROR(SUMIF(Tableau2[Id],Liste_pièces[ID],Tableau2[Exemplaire]),0)</f>
        <v>1</v>
      </c>
      <c r="H82" s="32">
        <v>0.36473379629629626</v>
      </c>
      <c r="I82" s="33"/>
      <c r="J82" s="56">
        <f t="shared" si="10"/>
        <v>0.36473379629629626</v>
      </c>
      <c r="K82" s="34">
        <v>125.4</v>
      </c>
      <c r="L82" s="34">
        <v>46.56</v>
      </c>
      <c r="M82" s="56">
        <f t="shared" si="6"/>
        <v>0.36473379629629626</v>
      </c>
      <c r="N82" s="57">
        <f t="shared" si="7"/>
        <v>125.4</v>
      </c>
      <c r="O82" s="54">
        <f t="shared" si="8"/>
        <v>0.36473379629629626</v>
      </c>
      <c r="P82" s="55">
        <f t="shared" si="9"/>
        <v>125.4</v>
      </c>
      <c r="Q82" s="74"/>
      <c r="R82" s="74"/>
    </row>
    <row r="83" spans="1:18" x14ac:dyDescent="0.25">
      <c r="A83" s="39">
        <v>162</v>
      </c>
      <c r="B83" s="42" t="s">
        <v>124</v>
      </c>
      <c r="C83" s="40" t="s">
        <v>53</v>
      </c>
      <c r="D83" s="40" t="s">
        <v>99</v>
      </c>
      <c r="E83" s="28" t="s">
        <v>46</v>
      </c>
      <c r="F83" s="42">
        <v>1</v>
      </c>
      <c r="G83" s="43">
        <f>IFERROR(SUMIF(Tableau2[Id],Liste_pièces[ID],Tableau2[Exemplaire]),0)</f>
        <v>1</v>
      </c>
      <c r="H83" s="32">
        <v>0.36451388888888886</v>
      </c>
      <c r="I83" s="33"/>
      <c r="J83" s="56">
        <f t="shared" si="10"/>
        <v>0.36451388888888886</v>
      </c>
      <c r="K83" s="34">
        <v>124.2</v>
      </c>
      <c r="L83" s="34">
        <v>46.11</v>
      </c>
      <c r="M83" s="56">
        <f t="shared" si="6"/>
        <v>0.36451388888888886</v>
      </c>
      <c r="N83" s="57">
        <f t="shared" si="7"/>
        <v>124.2</v>
      </c>
      <c r="O83" s="54">
        <f t="shared" si="8"/>
        <v>0.36451388888888886</v>
      </c>
      <c r="P83" s="55">
        <f t="shared" si="9"/>
        <v>124.2</v>
      </c>
      <c r="Q83" s="74"/>
      <c r="R83" s="74"/>
    </row>
    <row r="84" spans="1:18" x14ac:dyDescent="0.25">
      <c r="A84" s="39">
        <v>161</v>
      </c>
      <c r="B84" s="40" t="s">
        <v>125</v>
      </c>
      <c r="C84" s="40" t="s">
        <v>107</v>
      </c>
      <c r="D84" s="40" t="s">
        <v>113</v>
      </c>
      <c r="E84" s="28"/>
      <c r="F84" s="42">
        <v>1</v>
      </c>
      <c r="G84" s="43">
        <f>IFERROR(SUMIF(Tableau2[Id],Liste_pièces[ID],Tableau2[Exemplaire]),0)</f>
        <v>1</v>
      </c>
      <c r="H84" s="30">
        <v>0.27916666666666667</v>
      </c>
      <c r="I84" s="33"/>
      <c r="J84" s="56">
        <f t="shared" si="10"/>
        <v>0.27916666666666667</v>
      </c>
      <c r="K84" s="34">
        <v>55.26</v>
      </c>
      <c r="L84" s="34"/>
      <c r="M84" s="56">
        <f t="shared" si="6"/>
        <v>0.27916666666666667</v>
      </c>
      <c r="N84" s="57">
        <f t="shared" si="7"/>
        <v>55.26</v>
      </c>
      <c r="O84" s="54">
        <f t="shared" si="8"/>
        <v>0.27916666666666667</v>
      </c>
      <c r="P84" s="55">
        <f t="shared" si="9"/>
        <v>55.26</v>
      </c>
      <c r="Q84" s="74"/>
      <c r="R84" s="74"/>
    </row>
    <row r="85" spans="1:18" x14ac:dyDescent="0.25">
      <c r="A85" s="39">
        <v>160</v>
      </c>
      <c r="B85" s="40" t="s">
        <v>126</v>
      </c>
      <c r="C85" s="40" t="s">
        <v>107</v>
      </c>
      <c r="D85" s="40" t="s">
        <v>113</v>
      </c>
      <c r="E85" s="28"/>
      <c r="F85" s="42">
        <v>1</v>
      </c>
      <c r="G85" s="43">
        <f>IFERROR(SUMIF(Tableau2[Id],Liste_pièces[ID],Tableau2[Exemplaire]),0)</f>
        <v>1</v>
      </c>
      <c r="H85" s="30">
        <v>0.27847222222222223</v>
      </c>
      <c r="I85" s="33"/>
      <c r="J85" s="56">
        <f t="shared" si="10"/>
        <v>0.27847222222222223</v>
      </c>
      <c r="K85" s="34">
        <v>55.85</v>
      </c>
      <c r="L85" s="34"/>
      <c r="M85" s="56">
        <f t="shared" si="6"/>
        <v>0.27847222222222223</v>
      </c>
      <c r="N85" s="57">
        <f t="shared" si="7"/>
        <v>55.85</v>
      </c>
      <c r="O85" s="54">
        <f t="shared" si="8"/>
        <v>0.27847222222222223</v>
      </c>
      <c r="P85" s="55">
        <f t="shared" si="9"/>
        <v>55.85</v>
      </c>
      <c r="Q85" s="74"/>
      <c r="R85" s="74"/>
    </row>
    <row r="86" spans="1:18" x14ac:dyDescent="0.25">
      <c r="A86" s="39">
        <v>159</v>
      </c>
      <c r="B86" s="42" t="s">
        <v>127</v>
      </c>
      <c r="C86" s="40" t="s">
        <v>107</v>
      </c>
      <c r="D86" s="40" t="s">
        <v>113</v>
      </c>
      <c r="E86" s="28"/>
      <c r="F86" s="42">
        <v>1</v>
      </c>
      <c r="G86" s="43">
        <f>IFERROR(SUMIF(Tableau2[Id],Liste_pièces[ID],Tableau2[Exemplaire]),0)</f>
        <v>1</v>
      </c>
      <c r="H86" s="32">
        <v>0.16666666666666666</v>
      </c>
      <c r="I86" s="33"/>
      <c r="J86" s="56">
        <f t="shared" si="10"/>
        <v>0.16666666666666666</v>
      </c>
      <c r="K86" s="34">
        <v>46.81</v>
      </c>
      <c r="L86" s="34"/>
      <c r="M86" s="56">
        <f t="shared" si="6"/>
        <v>0.16666666666666666</v>
      </c>
      <c r="N86" s="57">
        <f t="shared" si="7"/>
        <v>46.81</v>
      </c>
      <c r="O86" s="54">
        <f t="shared" si="8"/>
        <v>0.16666666666666666</v>
      </c>
      <c r="P86" s="55">
        <f t="shared" si="9"/>
        <v>46.81</v>
      </c>
      <c r="Q86" s="74"/>
      <c r="R86" s="74"/>
    </row>
    <row r="87" spans="1:18" x14ac:dyDescent="0.25">
      <c r="A87" s="39">
        <v>158</v>
      </c>
      <c r="B87" s="42" t="s">
        <v>128</v>
      </c>
      <c r="C87" s="40" t="s">
        <v>107</v>
      </c>
      <c r="D87" s="40" t="s">
        <v>113</v>
      </c>
      <c r="E87" s="28"/>
      <c r="F87" s="42">
        <v>0</v>
      </c>
      <c r="G87" s="43">
        <f>IFERROR(SUMIF(Tableau2[Id],Liste_pièces[ID],Tableau2[Exemplaire]),0)</f>
        <v>0</v>
      </c>
      <c r="H87" s="32">
        <v>0.17430555555555557</v>
      </c>
      <c r="I87" s="33"/>
      <c r="J87" s="56">
        <f t="shared" si="10"/>
        <v>0.17430555555555557</v>
      </c>
      <c r="K87" s="34">
        <v>43.71</v>
      </c>
      <c r="L87" s="34"/>
      <c r="M87" s="56">
        <f t="shared" si="6"/>
        <v>0</v>
      </c>
      <c r="N87" s="57">
        <f t="shared" si="7"/>
        <v>0</v>
      </c>
      <c r="O87" s="54">
        <f t="shared" si="8"/>
        <v>0</v>
      </c>
      <c r="P87" s="55">
        <f t="shared" si="9"/>
        <v>0</v>
      </c>
      <c r="Q87" s="74"/>
      <c r="R87" s="74"/>
    </row>
    <row r="88" spans="1:18" x14ac:dyDescent="0.25">
      <c r="A88" s="39">
        <v>157</v>
      </c>
      <c r="B88" s="42" t="s">
        <v>129</v>
      </c>
      <c r="C88" s="40" t="s">
        <v>107</v>
      </c>
      <c r="D88" s="40" t="s">
        <v>113</v>
      </c>
      <c r="E88" s="28"/>
      <c r="F88" s="42">
        <v>0</v>
      </c>
      <c r="G88" s="43">
        <f>IFERROR(SUMIF(Tableau2[Id],Liste_pièces[ID],Tableau2[Exemplaire]),0)</f>
        <v>0</v>
      </c>
      <c r="H88" s="32">
        <v>0.17430555555555557</v>
      </c>
      <c r="I88" s="33"/>
      <c r="J88" s="56">
        <f t="shared" si="10"/>
        <v>0.17430555555555557</v>
      </c>
      <c r="K88" s="34">
        <v>43.71</v>
      </c>
      <c r="L88" s="34"/>
      <c r="M88" s="56">
        <f t="shared" si="6"/>
        <v>0</v>
      </c>
      <c r="N88" s="57">
        <f t="shared" si="7"/>
        <v>0</v>
      </c>
      <c r="O88" s="54">
        <f t="shared" si="8"/>
        <v>0</v>
      </c>
      <c r="P88" s="55">
        <f t="shared" si="9"/>
        <v>0</v>
      </c>
      <c r="Q88" s="74"/>
      <c r="R88" s="74"/>
    </row>
    <row r="89" spans="1:18" x14ac:dyDescent="0.25">
      <c r="A89" s="39">
        <v>156</v>
      </c>
      <c r="B89" s="42" t="s">
        <v>130</v>
      </c>
      <c r="C89" s="40" t="s">
        <v>107</v>
      </c>
      <c r="D89" s="40" t="s">
        <v>113</v>
      </c>
      <c r="E89" s="28"/>
      <c r="F89" s="42">
        <v>1</v>
      </c>
      <c r="G89" s="43">
        <f>IFERROR(SUMIF(Tableau2[Id],Liste_pièces[ID],Tableau2[Exemplaire]),0)</f>
        <v>0</v>
      </c>
      <c r="H89" s="32">
        <v>0.17222222222222225</v>
      </c>
      <c r="I89" s="33"/>
      <c r="J89" s="56">
        <f t="shared" si="10"/>
        <v>0.17222222222222225</v>
      </c>
      <c r="K89" s="34">
        <v>36.479999999999997</v>
      </c>
      <c r="L89" s="34"/>
      <c r="M89" s="56">
        <f t="shared" si="6"/>
        <v>0.17222222222222225</v>
      </c>
      <c r="N89" s="57">
        <f t="shared" si="7"/>
        <v>36.479999999999997</v>
      </c>
      <c r="O89" s="54">
        <f t="shared" si="8"/>
        <v>0</v>
      </c>
      <c r="P89" s="55">
        <f t="shared" si="9"/>
        <v>0</v>
      </c>
      <c r="Q89" s="74"/>
      <c r="R89" s="74"/>
    </row>
    <row r="90" spans="1:18" x14ac:dyDescent="0.25">
      <c r="A90" s="39">
        <v>155</v>
      </c>
      <c r="B90" s="42" t="s">
        <v>131</v>
      </c>
      <c r="C90" s="40" t="s">
        <v>107</v>
      </c>
      <c r="D90" s="40" t="s">
        <v>113</v>
      </c>
      <c r="E90" s="28"/>
      <c r="F90" s="42">
        <v>1</v>
      </c>
      <c r="G90" s="43">
        <f>IFERROR(SUMIF(Tableau2[Id],Liste_pièces[ID],Tableau2[Exemplaire]),0)</f>
        <v>0</v>
      </c>
      <c r="H90" s="32">
        <v>0.17222222222222225</v>
      </c>
      <c r="I90" s="33"/>
      <c r="J90" s="56">
        <f t="shared" si="10"/>
        <v>0.17222222222222225</v>
      </c>
      <c r="K90" s="34">
        <v>36.479999999999997</v>
      </c>
      <c r="L90" s="34"/>
      <c r="M90" s="56">
        <f t="shared" si="6"/>
        <v>0.17222222222222225</v>
      </c>
      <c r="N90" s="57">
        <f t="shared" si="7"/>
        <v>36.479999999999997</v>
      </c>
      <c r="O90" s="54">
        <f t="shared" si="8"/>
        <v>0</v>
      </c>
      <c r="P90" s="55">
        <f t="shared" si="9"/>
        <v>0</v>
      </c>
      <c r="Q90" s="74"/>
      <c r="R90" s="74"/>
    </row>
    <row r="91" spans="1:18" x14ac:dyDescent="0.25">
      <c r="A91" s="39">
        <v>154</v>
      </c>
      <c r="B91" s="42" t="s">
        <v>132</v>
      </c>
      <c r="C91" s="40" t="s">
        <v>107</v>
      </c>
      <c r="D91" s="40" t="s">
        <v>113</v>
      </c>
      <c r="E91" s="28"/>
      <c r="F91" s="42">
        <v>0</v>
      </c>
      <c r="G91" s="43">
        <f>IFERROR(SUMIF(Tableau2[Id],Liste_pièces[ID],Tableau2[Exemplaire]),0)</f>
        <v>0</v>
      </c>
      <c r="H91" s="32">
        <v>1.6666666666666666E-2</v>
      </c>
      <c r="I91" s="33"/>
      <c r="J91" s="56">
        <f t="shared" si="10"/>
        <v>1.6666666666666666E-2</v>
      </c>
      <c r="K91" s="34">
        <v>4.22</v>
      </c>
      <c r="L91" s="34"/>
      <c r="M91" s="56">
        <f t="shared" si="6"/>
        <v>0</v>
      </c>
      <c r="N91" s="57">
        <f t="shared" si="7"/>
        <v>0</v>
      </c>
      <c r="O91" s="54">
        <f t="shared" si="8"/>
        <v>0</v>
      </c>
      <c r="P91" s="55">
        <f t="shared" si="9"/>
        <v>0</v>
      </c>
      <c r="Q91" s="74"/>
      <c r="R91" s="74"/>
    </row>
    <row r="92" spans="1:18" x14ac:dyDescent="0.25">
      <c r="A92" s="39">
        <v>153</v>
      </c>
      <c r="B92" s="40" t="s">
        <v>133</v>
      </c>
      <c r="C92" s="40" t="s">
        <v>107</v>
      </c>
      <c r="D92" s="40" t="s">
        <v>108</v>
      </c>
      <c r="E92" s="28"/>
      <c r="F92" s="42">
        <v>1</v>
      </c>
      <c r="G92" s="43">
        <f>IFERROR(SUMIF(Tableau2[Id],Liste_pièces[ID],Tableau2[Exemplaire]),0)</f>
        <v>1</v>
      </c>
      <c r="H92" s="30">
        <v>2.7777777777777776E-2</v>
      </c>
      <c r="I92" s="33"/>
      <c r="J92" s="56">
        <f t="shared" si="10"/>
        <v>2.7777777777777776E-2</v>
      </c>
      <c r="K92" s="34">
        <v>5.74</v>
      </c>
      <c r="L92" s="34"/>
      <c r="M92" s="56">
        <f t="shared" si="6"/>
        <v>2.7777777777777776E-2</v>
      </c>
      <c r="N92" s="57">
        <f t="shared" si="7"/>
        <v>5.74</v>
      </c>
      <c r="O92" s="54">
        <f t="shared" si="8"/>
        <v>2.7777777777777776E-2</v>
      </c>
      <c r="P92" s="55">
        <f t="shared" si="9"/>
        <v>5.74</v>
      </c>
      <c r="Q92" s="74"/>
      <c r="R92" s="74"/>
    </row>
    <row r="93" spans="1:18" x14ac:dyDescent="0.25">
      <c r="A93" s="39">
        <v>152</v>
      </c>
      <c r="B93" s="42" t="s">
        <v>134</v>
      </c>
      <c r="C93" s="40" t="s">
        <v>107</v>
      </c>
      <c r="D93" s="40" t="s">
        <v>108</v>
      </c>
      <c r="E93" s="28"/>
      <c r="F93" s="42">
        <v>1</v>
      </c>
      <c r="G93" s="43">
        <f>IFERROR(SUMIF(Tableau2[Id],Liste_pièces[ID],Tableau2[Exemplaire]),0)</f>
        <v>1</v>
      </c>
      <c r="H93" s="32">
        <v>1.3888888888888888E-2</v>
      </c>
      <c r="I93" s="33"/>
      <c r="J93" s="56">
        <f t="shared" si="10"/>
        <v>1.3888888888888888E-2</v>
      </c>
      <c r="K93" s="34">
        <v>3.68</v>
      </c>
      <c r="L93" s="34"/>
      <c r="M93" s="56">
        <f t="shared" si="6"/>
        <v>1.3888888888888888E-2</v>
      </c>
      <c r="N93" s="57">
        <f t="shared" si="7"/>
        <v>3.68</v>
      </c>
      <c r="O93" s="54">
        <f t="shared" si="8"/>
        <v>1.3888888888888888E-2</v>
      </c>
      <c r="P93" s="55">
        <f t="shared" si="9"/>
        <v>3.68</v>
      </c>
      <c r="Q93" s="74"/>
      <c r="R93" s="74"/>
    </row>
    <row r="94" spans="1:18" x14ac:dyDescent="0.25">
      <c r="A94" s="39">
        <v>151</v>
      </c>
      <c r="B94" s="42" t="s">
        <v>135</v>
      </c>
      <c r="C94" s="40" t="s">
        <v>107</v>
      </c>
      <c r="D94" s="40" t="s">
        <v>108</v>
      </c>
      <c r="E94" s="28"/>
      <c r="F94" s="42">
        <v>2</v>
      </c>
      <c r="G94" s="43">
        <f>IFERROR(SUMIF(Tableau2[Id],Liste_pièces[ID],Tableau2[Exemplaire]),0)</f>
        <v>2</v>
      </c>
      <c r="H94" s="32">
        <v>1.0416666666666666E-2</v>
      </c>
      <c r="I94" s="33"/>
      <c r="J94" s="56">
        <f t="shared" si="10"/>
        <v>1.0416666666666666E-2</v>
      </c>
      <c r="K94" s="34">
        <v>2.88</v>
      </c>
      <c r="L94" s="34"/>
      <c r="M94" s="56">
        <f t="shared" si="6"/>
        <v>2.0833333333333332E-2</v>
      </c>
      <c r="N94" s="57">
        <f t="shared" si="7"/>
        <v>5.76</v>
      </c>
      <c r="O94" s="54">
        <f t="shared" si="8"/>
        <v>2.0833333333333332E-2</v>
      </c>
      <c r="P94" s="55">
        <f t="shared" si="9"/>
        <v>5.76</v>
      </c>
      <c r="Q94" s="74"/>
      <c r="R94" s="74"/>
    </row>
    <row r="95" spans="1:18" x14ac:dyDescent="0.25">
      <c r="A95" s="39">
        <v>150</v>
      </c>
      <c r="B95" s="42" t="s">
        <v>136</v>
      </c>
      <c r="C95" s="40" t="s">
        <v>107</v>
      </c>
      <c r="D95" s="40" t="s">
        <v>108</v>
      </c>
      <c r="E95" s="28"/>
      <c r="F95" s="42">
        <v>1</v>
      </c>
      <c r="G95" s="43">
        <f>IFERROR(SUMIF(Tableau2[Id],Liste_pièces[ID],Tableau2[Exemplaire]),0)</f>
        <v>1</v>
      </c>
      <c r="H95" s="32">
        <v>4.4444444444444446E-2</v>
      </c>
      <c r="I95" s="33"/>
      <c r="J95" s="56">
        <f t="shared" si="10"/>
        <v>4.4444444444444446E-2</v>
      </c>
      <c r="K95" s="34">
        <v>21.23</v>
      </c>
      <c r="L95" s="34"/>
      <c r="M95" s="56">
        <f t="shared" si="6"/>
        <v>4.4444444444444446E-2</v>
      </c>
      <c r="N95" s="57">
        <f t="shared" si="7"/>
        <v>21.23</v>
      </c>
      <c r="O95" s="54">
        <f t="shared" si="8"/>
        <v>4.4444444444444446E-2</v>
      </c>
      <c r="P95" s="55">
        <f t="shared" si="9"/>
        <v>21.23</v>
      </c>
      <c r="Q95" s="74"/>
      <c r="R95" s="74"/>
    </row>
    <row r="96" spans="1:18" x14ac:dyDescent="0.25">
      <c r="A96" s="39">
        <v>149</v>
      </c>
      <c r="B96" s="42" t="s">
        <v>137</v>
      </c>
      <c r="C96" s="40" t="s">
        <v>107</v>
      </c>
      <c r="D96" s="40" t="s">
        <v>113</v>
      </c>
      <c r="E96" s="28"/>
      <c r="F96" s="42">
        <v>0</v>
      </c>
      <c r="G96" s="43">
        <f>IFERROR(SUMIF(Tableau2[Id],Liste_pièces[ID],Tableau2[Exemplaire]),0)</f>
        <v>0</v>
      </c>
      <c r="H96" s="32">
        <v>8.1250000000000003E-2</v>
      </c>
      <c r="I96" s="33"/>
      <c r="J96" s="56">
        <f t="shared" si="10"/>
        <v>8.1250000000000003E-2</v>
      </c>
      <c r="K96" s="34">
        <v>20.76</v>
      </c>
      <c r="L96" s="34"/>
      <c r="M96" s="56">
        <f t="shared" si="6"/>
        <v>0</v>
      </c>
      <c r="N96" s="57">
        <f t="shared" si="7"/>
        <v>0</v>
      </c>
      <c r="O96" s="54">
        <f t="shared" si="8"/>
        <v>0</v>
      </c>
      <c r="P96" s="55">
        <f t="shared" si="9"/>
        <v>0</v>
      </c>
      <c r="Q96" s="74"/>
      <c r="R96" s="74"/>
    </row>
    <row r="97" spans="1:18" x14ac:dyDescent="0.25">
      <c r="A97" s="39">
        <v>148</v>
      </c>
      <c r="B97" s="42" t="s">
        <v>138</v>
      </c>
      <c r="C97" s="40" t="s">
        <v>107</v>
      </c>
      <c r="D97" s="40" t="s">
        <v>108</v>
      </c>
      <c r="E97" s="28"/>
      <c r="F97" s="42">
        <v>1</v>
      </c>
      <c r="G97" s="43">
        <f>IFERROR(SUMIF(Tableau2[Id],Liste_pièces[ID],Tableau2[Exemplaire]),0)</f>
        <v>1</v>
      </c>
      <c r="H97" s="32">
        <v>1.3888888888888888E-2</v>
      </c>
      <c r="I97" s="33"/>
      <c r="J97" s="56">
        <f t="shared" si="10"/>
        <v>1.3888888888888888E-2</v>
      </c>
      <c r="K97" s="34">
        <v>3.7</v>
      </c>
      <c r="L97" s="34"/>
      <c r="M97" s="56">
        <f t="shared" si="6"/>
        <v>1.3888888888888888E-2</v>
      </c>
      <c r="N97" s="57">
        <f t="shared" si="7"/>
        <v>3.7</v>
      </c>
      <c r="O97" s="54">
        <f t="shared" si="8"/>
        <v>1.3888888888888888E-2</v>
      </c>
      <c r="P97" s="55">
        <f t="shared" si="9"/>
        <v>3.7</v>
      </c>
      <c r="Q97" s="74"/>
      <c r="R97" s="74"/>
    </row>
    <row r="98" spans="1:18" x14ac:dyDescent="0.25">
      <c r="A98" s="39">
        <v>147</v>
      </c>
      <c r="B98" s="40" t="s">
        <v>139</v>
      </c>
      <c r="C98" s="40" t="s">
        <v>107</v>
      </c>
      <c r="D98" s="40" t="s">
        <v>108</v>
      </c>
      <c r="E98" s="28"/>
      <c r="F98" s="42">
        <v>1</v>
      </c>
      <c r="G98" s="43">
        <f>IFERROR(SUMIF(Tableau2[Id],Liste_pièces[ID],Tableau2[Exemplaire]),0)</f>
        <v>1</v>
      </c>
      <c r="H98" s="30">
        <v>6.2499999999999995E-3</v>
      </c>
      <c r="I98" s="33"/>
      <c r="J98" s="56">
        <f t="shared" si="10"/>
        <v>6.2499999999999995E-3</v>
      </c>
      <c r="K98" s="34">
        <v>0.95</v>
      </c>
      <c r="L98" s="34"/>
      <c r="M98" s="56">
        <f t="shared" si="6"/>
        <v>6.2499999999999995E-3</v>
      </c>
      <c r="N98" s="57">
        <f t="shared" si="7"/>
        <v>0.95</v>
      </c>
      <c r="O98" s="54">
        <f t="shared" si="8"/>
        <v>6.2499999999999995E-3</v>
      </c>
      <c r="P98" s="55">
        <f t="shared" si="9"/>
        <v>0.95</v>
      </c>
      <c r="Q98" s="74"/>
      <c r="R98" s="74"/>
    </row>
    <row r="99" spans="1:18" x14ac:dyDescent="0.25">
      <c r="A99" s="39">
        <v>146</v>
      </c>
      <c r="B99" s="42" t="s">
        <v>140</v>
      </c>
      <c r="C99" s="40" t="s">
        <v>107</v>
      </c>
      <c r="D99" s="40" t="s">
        <v>108</v>
      </c>
      <c r="E99" s="28"/>
      <c r="F99" s="42">
        <v>1</v>
      </c>
      <c r="G99" s="43">
        <f>IFERROR(SUMIF(Tableau2[Id],Liste_pièces[ID],Tableau2[Exemplaire]),0)</f>
        <v>1</v>
      </c>
      <c r="H99" s="32">
        <v>7.6388888888888886E-3</v>
      </c>
      <c r="I99" s="33"/>
      <c r="J99" s="56">
        <f t="shared" si="10"/>
        <v>7.6388888888888886E-3</v>
      </c>
      <c r="K99" s="34">
        <v>2.4</v>
      </c>
      <c r="L99" s="34"/>
      <c r="M99" s="56">
        <f t="shared" si="6"/>
        <v>7.6388888888888886E-3</v>
      </c>
      <c r="N99" s="57">
        <f t="shared" si="7"/>
        <v>2.4</v>
      </c>
      <c r="O99" s="54">
        <f t="shared" si="8"/>
        <v>7.6388888888888886E-3</v>
      </c>
      <c r="P99" s="55">
        <f t="shared" si="9"/>
        <v>2.4</v>
      </c>
      <c r="Q99" s="74"/>
      <c r="R99" s="74"/>
    </row>
    <row r="100" spans="1:18" x14ac:dyDescent="0.25">
      <c r="A100" s="39">
        <v>145</v>
      </c>
      <c r="B100" s="42" t="s">
        <v>141</v>
      </c>
      <c r="C100" s="40" t="s">
        <v>107</v>
      </c>
      <c r="D100" s="40" t="s">
        <v>142</v>
      </c>
      <c r="E100" s="28"/>
      <c r="F100" s="42">
        <v>1</v>
      </c>
      <c r="G100" s="43">
        <f>IFERROR(SUMIF(Tableau2[Id],Liste_pièces[ID],Tableau2[Exemplaire]),0)</f>
        <v>1</v>
      </c>
      <c r="H100" s="32">
        <v>8.0555555555555561E-2</v>
      </c>
      <c r="I100" s="33"/>
      <c r="J100" s="56">
        <f t="shared" si="10"/>
        <v>8.0555555555555561E-2</v>
      </c>
      <c r="K100" s="34">
        <v>25.46</v>
      </c>
      <c r="L100" s="34"/>
      <c r="M100" s="56">
        <f t="shared" si="6"/>
        <v>8.0555555555555561E-2</v>
      </c>
      <c r="N100" s="57">
        <f t="shared" si="7"/>
        <v>25.46</v>
      </c>
      <c r="O100" s="54">
        <f t="shared" si="8"/>
        <v>8.0555555555555561E-2</v>
      </c>
      <c r="P100" s="55">
        <f t="shared" si="9"/>
        <v>25.46</v>
      </c>
      <c r="Q100" s="74"/>
      <c r="R100" s="74"/>
    </row>
    <row r="101" spans="1:18" x14ac:dyDescent="0.25">
      <c r="A101" s="39">
        <v>144</v>
      </c>
      <c r="B101" s="40" t="s">
        <v>143</v>
      </c>
      <c r="C101" s="40" t="s">
        <v>107</v>
      </c>
      <c r="D101" s="40" t="s">
        <v>108</v>
      </c>
      <c r="E101" s="28"/>
      <c r="F101" s="42">
        <v>1</v>
      </c>
      <c r="G101" s="43">
        <f>IFERROR(SUMIF(Tableau2[Id],Liste_pièces[ID],Tableau2[Exemplaire]),0)</f>
        <v>1</v>
      </c>
      <c r="H101" s="30">
        <v>4.8611111111111112E-2</v>
      </c>
      <c r="I101" s="33"/>
      <c r="J101" s="56">
        <f t="shared" si="10"/>
        <v>4.8611111111111112E-2</v>
      </c>
      <c r="K101" s="34">
        <v>18.239999999999998</v>
      </c>
      <c r="L101" s="34"/>
      <c r="M101" s="56">
        <f t="shared" si="6"/>
        <v>4.8611111111111112E-2</v>
      </c>
      <c r="N101" s="57">
        <f t="shared" si="7"/>
        <v>18.239999999999998</v>
      </c>
      <c r="O101" s="54">
        <f t="shared" si="8"/>
        <v>4.8611111111111112E-2</v>
      </c>
      <c r="P101" s="55">
        <f t="shared" si="9"/>
        <v>18.239999999999998</v>
      </c>
      <c r="Q101" s="74"/>
      <c r="R101" s="74"/>
    </row>
    <row r="102" spans="1:18" x14ac:dyDescent="0.25">
      <c r="A102" s="39">
        <v>143</v>
      </c>
      <c r="B102" s="42" t="s">
        <v>144</v>
      </c>
      <c r="C102" s="40" t="s">
        <v>107</v>
      </c>
      <c r="D102" s="40" t="s">
        <v>142</v>
      </c>
      <c r="E102" s="28"/>
      <c r="F102" s="42">
        <v>1</v>
      </c>
      <c r="G102" s="43">
        <f>IFERROR(SUMIF(Tableau2[Id],Liste_pièces[ID],Tableau2[Exemplaire]),0)</f>
        <v>1</v>
      </c>
      <c r="H102" s="32">
        <v>0.23750000000000002</v>
      </c>
      <c r="I102" s="33"/>
      <c r="J102" s="56">
        <f t="shared" si="10"/>
        <v>0.23750000000000002</v>
      </c>
      <c r="K102" s="34">
        <v>39.229999999999997</v>
      </c>
      <c r="L102" s="34"/>
      <c r="M102" s="56">
        <f t="shared" si="6"/>
        <v>0.23750000000000002</v>
      </c>
      <c r="N102" s="57">
        <f t="shared" si="7"/>
        <v>39.229999999999997</v>
      </c>
      <c r="O102" s="54">
        <f t="shared" si="8"/>
        <v>0.23750000000000002</v>
      </c>
      <c r="P102" s="55">
        <f t="shared" si="9"/>
        <v>39.229999999999997</v>
      </c>
      <c r="Q102" s="74"/>
      <c r="R102" s="74"/>
    </row>
    <row r="103" spans="1:18" x14ac:dyDescent="0.25">
      <c r="A103" s="39">
        <v>142</v>
      </c>
      <c r="B103" s="42" t="s">
        <v>145</v>
      </c>
      <c r="C103" s="40" t="s">
        <v>107</v>
      </c>
      <c r="D103" s="40" t="s">
        <v>142</v>
      </c>
      <c r="E103" s="28"/>
      <c r="F103" s="42">
        <v>1</v>
      </c>
      <c r="G103" s="43">
        <f>IFERROR(SUMIF(Tableau2[Id],Liste_pièces[ID],Tableau2[Exemplaire]),0)</f>
        <v>1</v>
      </c>
      <c r="H103" s="32">
        <v>0.20694444444444446</v>
      </c>
      <c r="I103" s="33"/>
      <c r="J103" s="56">
        <f t="shared" si="10"/>
        <v>0.20694444444444446</v>
      </c>
      <c r="K103" s="34">
        <v>42.91</v>
      </c>
      <c r="L103" s="34"/>
      <c r="M103" s="56">
        <f t="shared" si="6"/>
        <v>0.20694444444444446</v>
      </c>
      <c r="N103" s="57">
        <f t="shared" si="7"/>
        <v>42.91</v>
      </c>
      <c r="O103" s="54">
        <f t="shared" si="8"/>
        <v>0.20694444444444446</v>
      </c>
      <c r="P103" s="55">
        <f t="shared" si="9"/>
        <v>42.91</v>
      </c>
      <c r="Q103" s="74"/>
      <c r="R103" s="74"/>
    </row>
    <row r="104" spans="1:18" x14ac:dyDescent="0.25">
      <c r="A104" s="39">
        <v>141</v>
      </c>
      <c r="B104" s="42" t="s">
        <v>146</v>
      </c>
      <c r="C104" s="40" t="s">
        <v>107</v>
      </c>
      <c r="D104" s="40" t="s">
        <v>142</v>
      </c>
      <c r="E104" s="28"/>
      <c r="F104" s="42">
        <v>1</v>
      </c>
      <c r="G104" s="43">
        <f>IFERROR(SUMIF(Tableau2[Id],Liste_pièces[ID],Tableau2[Exemplaire]),0)</f>
        <v>1</v>
      </c>
      <c r="H104" s="32">
        <v>0.17083333333333331</v>
      </c>
      <c r="I104" s="33"/>
      <c r="J104" s="56">
        <f t="shared" si="10"/>
        <v>0.17083333333333331</v>
      </c>
      <c r="K104" s="34">
        <v>30.1</v>
      </c>
      <c r="L104" s="34"/>
      <c r="M104" s="56">
        <f t="shared" si="6"/>
        <v>0.17083333333333331</v>
      </c>
      <c r="N104" s="57">
        <f t="shared" si="7"/>
        <v>30.1</v>
      </c>
      <c r="O104" s="54">
        <f t="shared" si="8"/>
        <v>0.17083333333333331</v>
      </c>
      <c r="P104" s="55">
        <f t="shared" si="9"/>
        <v>30.1</v>
      </c>
      <c r="Q104" s="74"/>
      <c r="R104" s="74"/>
    </row>
    <row r="105" spans="1:18" x14ac:dyDescent="0.25">
      <c r="A105" s="39">
        <v>140</v>
      </c>
      <c r="B105" s="39" t="s">
        <v>147</v>
      </c>
      <c r="C105" s="40" t="s">
        <v>107</v>
      </c>
      <c r="D105" s="40" t="s">
        <v>142</v>
      </c>
      <c r="E105" s="28"/>
      <c r="F105" s="42">
        <v>1</v>
      </c>
      <c r="G105" s="43">
        <f>IFERROR(SUMIF(Tableau2[Id],Liste_pièces[ID],Tableau2[Exemplaire]),0)</f>
        <v>1</v>
      </c>
      <c r="H105" s="36">
        <v>0.16041666666666668</v>
      </c>
      <c r="I105" s="33"/>
      <c r="J105" s="56">
        <f t="shared" si="10"/>
        <v>0.16041666666666668</v>
      </c>
      <c r="K105" s="34">
        <v>29.65</v>
      </c>
      <c r="L105" s="34"/>
      <c r="M105" s="56">
        <f t="shared" si="6"/>
        <v>0.16041666666666668</v>
      </c>
      <c r="N105" s="57">
        <f t="shared" si="7"/>
        <v>29.65</v>
      </c>
      <c r="O105" s="54">
        <f t="shared" si="8"/>
        <v>0.16041666666666668</v>
      </c>
      <c r="P105" s="55">
        <f t="shared" si="9"/>
        <v>29.65</v>
      </c>
      <c r="Q105" s="74"/>
      <c r="R105" s="74"/>
    </row>
    <row r="106" spans="1:18" x14ac:dyDescent="0.25">
      <c r="A106" s="39">
        <v>139</v>
      </c>
      <c r="B106" s="42" t="s">
        <v>148</v>
      </c>
      <c r="C106" s="40" t="s">
        <v>107</v>
      </c>
      <c r="D106" s="40" t="s">
        <v>142</v>
      </c>
      <c r="E106" s="28"/>
      <c r="F106" s="42">
        <v>1</v>
      </c>
      <c r="G106" s="43">
        <f>IFERROR(SUMIF(Tableau2[Id],Liste_pièces[ID],Tableau2[Exemplaire]),0)</f>
        <v>1</v>
      </c>
      <c r="H106" s="32">
        <v>0.10625</v>
      </c>
      <c r="I106" s="33"/>
      <c r="J106" s="56">
        <f t="shared" ref="J106:J137" si="11">H106</f>
        <v>0.10625</v>
      </c>
      <c r="K106" s="34">
        <v>26.82</v>
      </c>
      <c r="L106" s="34"/>
      <c r="M106" s="56">
        <f t="shared" si="6"/>
        <v>0.10625</v>
      </c>
      <c r="N106" s="57">
        <f t="shared" si="7"/>
        <v>26.82</v>
      </c>
      <c r="O106" s="54">
        <f t="shared" si="8"/>
        <v>0.10625</v>
      </c>
      <c r="P106" s="55">
        <f t="shared" si="9"/>
        <v>26.82</v>
      </c>
      <c r="Q106" s="74"/>
      <c r="R106" s="74"/>
    </row>
    <row r="107" spans="1:18" x14ac:dyDescent="0.25">
      <c r="A107" s="39">
        <v>138</v>
      </c>
      <c r="B107" s="42" t="s">
        <v>149</v>
      </c>
      <c r="C107" s="40" t="s">
        <v>107</v>
      </c>
      <c r="D107" s="40" t="s">
        <v>142</v>
      </c>
      <c r="E107" s="28"/>
      <c r="F107" s="42">
        <v>1</v>
      </c>
      <c r="G107" s="43">
        <f>IFERROR(SUMIF(Tableau2[Id],Liste_pièces[ID],Tableau2[Exemplaire]),0)</f>
        <v>1</v>
      </c>
      <c r="H107" s="32">
        <v>3.3333333333333333E-2</v>
      </c>
      <c r="I107" s="33"/>
      <c r="J107" s="56">
        <f t="shared" si="11"/>
        <v>3.3333333333333333E-2</v>
      </c>
      <c r="K107" s="34">
        <v>9.1</v>
      </c>
      <c r="L107" s="34"/>
      <c r="M107" s="56">
        <f t="shared" si="6"/>
        <v>3.3333333333333333E-2</v>
      </c>
      <c r="N107" s="57">
        <f t="shared" si="7"/>
        <v>9.1</v>
      </c>
      <c r="O107" s="54">
        <f t="shared" si="8"/>
        <v>3.3333333333333333E-2</v>
      </c>
      <c r="P107" s="55">
        <f t="shared" si="9"/>
        <v>9.1</v>
      </c>
      <c r="Q107" s="74"/>
      <c r="R107" s="74"/>
    </row>
    <row r="108" spans="1:18" x14ac:dyDescent="0.25">
      <c r="A108" s="39">
        <v>137</v>
      </c>
      <c r="B108" s="42" t="s">
        <v>150</v>
      </c>
      <c r="C108" s="40" t="s">
        <v>27</v>
      </c>
      <c r="D108" s="40" t="s">
        <v>28</v>
      </c>
      <c r="E108" s="28"/>
      <c r="F108" s="42">
        <v>1</v>
      </c>
      <c r="G108" s="43">
        <f>IFERROR(SUMIF(Tableau2[Id],Liste_pièces[ID],Tableau2[Exemplaire]),0)</f>
        <v>1</v>
      </c>
      <c r="H108" s="32">
        <v>0.125</v>
      </c>
      <c r="I108" s="33"/>
      <c r="J108" s="56">
        <f t="shared" si="11"/>
        <v>0.125</v>
      </c>
      <c r="K108" s="34">
        <v>22.17</v>
      </c>
      <c r="L108" s="34"/>
      <c r="M108" s="56">
        <f t="shared" si="6"/>
        <v>0.125</v>
      </c>
      <c r="N108" s="57">
        <f t="shared" si="7"/>
        <v>22.17</v>
      </c>
      <c r="O108" s="54">
        <f t="shared" si="8"/>
        <v>0.125</v>
      </c>
      <c r="P108" s="55">
        <f t="shared" si="9"/>
        <v>22.17</v>
      </c>
      <c r="Q108" s="74"/>
      <c r="R108" s="74"/>
    </row>
    <row r="109" spans="1:18" x14ac:dyDescent="0.25">
      <c r="A109" s="39">
        <v>136</v>
      </c>
      <c r="B109" s="42" t="s">
        <v>151</v>
      </c>
      <c r="C109" s="40" t="s">
        <v>107</v>
      </c>
      <c r="D109" s="40" t="s">
        <v>142</v>
      </c>
      <c r="E109" s="28"/>
      <c r="F109" s="42">
        <v>1</v>
      </c>
      <c r="G109" s="43">
        <f>IFERROR(SUMIF(Tableau2[Id],Liste_pièces[ID],Tableau2[Exemplaire]),0)</f>
        <v>1</v>
      </c>
      <c r="H109" s="32">
        <v>3.888888888888889E-2</v>
      </c>
      <c r="I109" s="33"/>
      <c r="J109" s="56">
        <f t="shared" si="11"/>
        <v>3.888888888888889E-2</v>
      </c>
      <c r="K109" s="34">
        <v>11.03</v>
      </c>
      <c r="L109" s="34"/>
      <c r="M109" s="56">
        <f t="shared" si="6"/>
        <v>3.888888888888889E-2</v>
      </c>
      <c r="N109" s="57">
        <f t="shared" si="7"/>
        <v>11.03</v>
      </c>
      <c r="O109" s="54">
        <f t="shared" si="8"/>
        <v>3.888888888888889E-2</v>
      </c>
      <c r="P109" s="55">
        <f t="shared" si="9"/>
        <v>11.03</v>
      </c>
      <c r="Q109" s="74"/>
      <c r="R109" s="74"/>
    </row>
    <row r="110" spans="1:18" x14ac:dyDescent="0.25">
      <c r="A110" s="39">
        <v>135</v>
      </c>
      <c r="B110" s="42" t="s">
        <v>152</v>
      </c>
      <c r="C110" s="40" t="s">
        <v>27</v>
      </c>
      <c r="D110" s="40" t="s">
        <v>28</v>
      </c>
      <c r="E110" s="28"/>
      <c r="F110" s="42">
        <v>1</v>
      </c>
      <c r="G110" s="43">
        <f>IFERROR(SUMIF(Tableau2[Id],Liste_pièces[ID],Tableau2[Exemplaire]),0)</f>
        <v>1</v>
      </c>
      <c r="H110" s="32">
        <v>0.13333333333333333</v>
      </c>
      <c r="I110" s="33"/>
      <c r="J110" s="56">
        <f t="shared" si="11"/>
        <v>0.13333333333333333</v>
      </c>
      <c r="K110" s="34">
        <v>30.15</v>
      </c>
      <c r="L110" s="34"/>
      <c r="M110" s="56">
        <f t="shared" si="6"/>
        <v>0.13333333333333333</v>
      </c>
      <c r="N110" s="57">
        <f t="shared" si="7"/>
        <v>30.15</v>
      </c>
      <c r="O110" s="54">
        <f t="shared" si="8"/>
        <v>0.13333333333333333</v>
      </c>
      <c r="P110" s="55">
        <f t="shared" si="9"/>
        <v>30.15</v>
      </c>
      <c r="Q110" s="74"/>
      <c r="R110" s="74"/>
    </row>
    <row r="111" spans="1:18" x14ac:dyDescent="0.25">
      <c r="A111" s="39">
        <v>134</v>
      </c>
      <c r="B111" s="42" t="s">
        <v>153</v>
      </c>
      <c r="C111" s="40" t="s">
        <v>107</v>
      </c>
      <c r="D111" s="40" t="s">
        <v>142</v>
      </c>
      <c r="E111" s="28"/>
      <c r="F111" s="42">
        <v>1</v>
      </c>
      <c r="G111" s="43">
        <f>IFERROR(SUMIF(Tableau2[Id],Liste_pièces[ID],Tableau2[Exemplaire]),0)</f>
        <v>1</v>
      </c>
      <c r="H111" s="32">
        <v>2.4999999999999998E-2</v>
      </c>
      <c r="I111" s="33"/>
      <c r="J111" s="56">
        <f t="shared" si="11"/>
        <v>2.4999999999999998E-2</v>
      </c>
      <c r="K111" s="34">
        <v>3.83</v>
      </c>
      <c r="L111" s="34"/>
      <c r="M111" s="56">
        <f t="shared" si="6"/>
        <v>2.4999999999999998E-2</v>
      </c>
      <c r="N111" s="57">
        <f t="shared" si="7"/>
        <v>3.83</v>
      </c>
      <c r="O111" s="54">
        <f t="shared" si="8"/>
        <v>2.4999999999999998E-2</v>
      </c>
      <c r="P111" s="55">
        <f t="shared" si="9"/>
        <v>3.83</v>
      </c>
      <c r="Q111" s="74"/>
      <c r="R111" s="74"/>
    </row>
    <row r="112" spans="1:18" x14ac:dyDescent="0.25">
      <c r="A112" s="39">
        <v>133</v>
      </c>
      <c r="B112" s="42" t="s">
        <v>154</v>
      </c>
      <c r="C112" s="40" t="s">
        <v>27</v>
      </c>
      <c r="D112" s="40" t="s">
        <v>28</v>
      </c>
      <c r="E112" s="28"/>
      <c r="F112" s="42">
        <v>1</v>
      </c>
      <c r="G112" s="43">
        <f>IFERROR(SUMIF(Tableau2[Id],Liste_pièces[ID],Tableau2[Exemplaire]),0)</f>
        <v>1</v>
      </c>
      <c r="H112" s="32">
        <v>5.8333333333333327E-2</v>
      </c>
      <c r="I112" s="33"/>
      <c r="J112" s="56">
        <f t="shared" si="11"/>
        <v>5.8333333333333327E-2</v>
      </c>
      <c r="K112" s="34">
        <v>15.05</v>
      </c>
      <c r="L112" s="34"/>
      <c r="M112" s="56">
        <f t="shared" si="6"/>
        <v>5.8333333333333327E-2</v>
      </c>
      <c r="N112" s="57">
        <f t="shared" si="7"/>
        <v>15.05</v>
      </c>
      <c r="O112" s="54">
        <f t="shared" si="8"/>
        <v>5.8333333333333327E-2</v>
      </c>
      <c r="P112" s="55">
        <f t="shared" si="9"/>
        <v>15.05</v>
      </c>
      <c r="Q112" s="74"/>
      <c r="R112" s="74"/>
    </row>
    <row r="113" spans="1:18" x14ac:dyDescent="0.25">
      <c r="A113" s="39">
        <v>132</v>
      </c>
      <c r="B113" s="42" t="s">
        <v>155</v>
      </c>
      <c r="C113" s="40" t="s">
        <v>27</v>
      </c>
      <c r="D113" s="40" t="s">
        <v>28</v>
      </c>
      <c r="E113" s="28"/>
      <c r="F113" s="42">
        <v>1</v>
      </c>
      <c r="G113" s="43">
        <f>IFERROR(SUMIF(Tableau2[Id],Liste_pièces[ID],Tableau2[Exemplaire]),0)</f>
        <v>1</v>
      </c>
      <c r="H113" s="32">
        <v>8.1250000000000003E-2</v>
      </c>
      <c r="I113" s="33"/>
      <c r="J113" s="56">
        <f t="shared" si="11"/>
        <v>8.1250000000000003E-2</v>
      </c>
      <c r="K113" s="34">
        <v>16.38</v>
      </c>
      <c r="L113" s="34"/>
      <c r="M113" s="56">
        <f t="shared" si="6"/>
        <v>8.1250000000000003E-2</v>
      </c>
      <c r="N113" s="57">
        <f t="shared" si="7"/>
        <v>16.38</v>
      </c>
      <c r="O113" s="54">
        <f t="shared" si="8"/>
        <v>8.1250000000000003E-2</v>
      </c>
      <c r="P113" s="55">
        <f t="shared" si="9"/>
        <v>16.38</v>
      </c>
      <c r="Q113" s="74"/>
      <c r="R113" s="74"/>
    </row>
    <row r="114" spans="1:18" x14ac:dyDescent="0.25">
      <c r="A114" s="39">
        <v>131</v>
      </c>
      <c r="B114" s="42" t="s">
        <v>156</v>
      </c>
      <c r="C114" s="40" t="s">
        <v>27</v>
      </c>
      <c r="D114" s="40" t="s">
        <v>28</v>
      </c>
      <c r="E114" s="28"/>
      <c r="F114" s="42">
        <v>1</v>
      </c>
      <c r="G114" s="43">
        <f>IFERROR(SUMIF(Tableau2[Id],Liste_pièces[ID],Tableau2[Exemplaire]),0)</f>
        <v>1</v>
      </c>
      <c r="H114" s="32">
        <v>0.13125000000000001</v>
      </c>
      <c r="I114" s="33"/>
      <c r="J114" s="56">
        <f t="shared" si="11"/>
        <v>0.13125000000000001</v>
      </c>
      <c r="K114" s="34">
        <v>36.65</v>
      </c>
      <c r="L114" s="34"/>
      <c r="M114" s="56">
        <f t="shared" si="6"/>
        <v>0.13125000000000001</v>
      </c>
      <c r="N114" s="57">
        <f t="shared" si="7"/>
        <v>36.65</v>
      </c>
      <c r="O114" s="54">
        <f t="shared" si="8"/>
        <v>0.13125000000000001</v>
      </c>
      <c r="P114" s="55">
        <f t="shared" si="9"/>
        <v>36.65</v>
      </c>
      <c r="Q114" s="74"/>
      <c r="R114" s="74"/>
    </row>
    <row r="115" spans="1:18" x14ac:dyDescent="0.25">
      <c r="A115" s="39">
        <v>130</v>
      </c>
      <c r="B115" s="42" t="s">
        <v>157</v>
      </c>
      <c r="C115" s="40" t="s">
        <v>27</v>
      </c>
      <c r="D115" s="40" t="s">
        <v>28</v>
      </c>
      <c r="E115" s="28"/>
      <c r="F115" s="42">
        <v>1</v>
      </c>
      <c r="G115" s="43">
        <f>IFERROR(SUMIF(Tableau2[Id],Liste_pièces[ID],Tableau2[Exemplaire]),0)</f>
        <v>1</v>
      </c>
      <c r="H115" s="32">
        <v>4.7222222222222221E-2</v>
      </c>
      <c r="I115" s="33"/>
      <c r="J115" s="56">
        <f t="shared" si="11"/>
        <v>4.7222222222222221E-2</v>
      </c>
      <c r="K115" s="34">
        <v>5.92</v>
      </c>
      <c r="L115" s="34"/>
      <c r="M115" s="56">
        <f t="shared" si="6"/>
        <v>4.7222222222222221E-2</v>
      </c>
      <c r="N115" s="57">
        <f t="shared" si="7"/>
        <v>5.92</v>
      </c>
      <c r="O115" s="54">
        <f t="shared" si="8"/>
        <v>4.7222222222222221E-2</v>
      </c>
      <c r="P115" s="55">
        <f t="shared" si="9"/>
        <v>5.92</v>
      </c>
      <c r="Q115" s="74"/>
      <c r="R115" s="74"/>
    </row>
    <row r="116" spans="1:18" x14ac:dyDescent="0.25">
      <c r="A116" s="39">
        <v>129</v>
      </c>
      <c r="B116" s="42" t="s">
        <v>158</v>
      </c>
      <c r="C116" s="40" t="s">
        <v>27</v>
      </c>
      <c r="D116" s="40" t="s">
        <v>28</v>
      </c>
      <c r="E116" s="28"/>
      <c r="F116" s="42">
        <v>1</v>
      </c>
      <c r="G116" s="43">
        <f>IFERROR(SUMIF(Tableau2[Id],Liste_pièces[ID],Tableau2[Exemplaire]),0)</f>
        <v>1</v>
      </c>
      <c r="H116" s="32">
        <v>6.3194444444444442E-2</v>
      </c>
      <c r="I116" s="33"/>
      <c r="J116" s="56">
        <f t="shared" si="11"/>
        <v>6.3194444444444442E-2</v>
      </c>
      <c r="K116" s="34">
        <v>15.36</v>
      </c>
      <c r="L116" s="34"/>
      <c r="M116" s="56">
        <f t="shared" si="6"/>
        <v>6.3194444444444442E-2</v>
      </c>
      <c r="N116" s="57">
        <f t="shared" si="7"/>
        <v>15.36</v>
      </c>
      <c r="O116" s="54">
        <f t="shared" si="8"/>
        <v>6.3194444444444442E-2</v>
      </c>
      <c r="P116" s="55">
        <f t="shared" si="9"/>
        <v>15.36</v>
      </c>
      <c r="Q116" s="74"/>
      <c r="R116" s="74"/>
    </row>
    <row r="117" spans="1:18" x14ac:dyDescent="0.25">
      <c r="A117" s="39">
        <v>128</v>
      </c>
      <c r="B117" s="42" t="s">
        <v>159</v>
      </c>
      <c r="C117" s="40" t="s">
        <v>27</v>
      </c>
      <c r="D117" s="40" t="s">
        <v>28</v>
      </c>
      <c r="E117" s="28"/>
      <c r="F117" s="42">
        <v>1</v>
      </c>
      <c r="G117" s="43">
        <f>IFERROR(SUMIF(Tableau2[Id],Liste_pièces[ID],Tableau2[Exemplaire]),0)</f>
        <v>1</v>
      </c>
      <c r="H117" s="32">
        <v>0.10694444444444444</v>
      </c>
      <c r="I117" s="33"/>
      <c r="J117" s="56">
        <f t="shared" si="11"/>
        <v>0.10694444444444444</v>
      </c>
      <c r="K117" s="34">
        <v>25.3</v>
      </c>
      <c r="L117" s="34"/>
      <c r="M117" s="56">
        <f t="shared" si="6"/>
        <v>0.10694444444444444</v>
      </c>
      <c r="N117" s="57">
        <f t="shared" si="7"/>
        <v>25.3</v>
      </c>
      <c r="O117" s="54">
        <f t="shared" si="8"/>
        <v>0.10694444444444444</v>
      </c>
      <c r="P117" s="55">
        <f t="shared" si="9"/>
        <v>25.3</v>
      </c>
      <c r="Q117" s="74"/>
      <c r="R117" s="74"/>
    </row>
    <row r="118" spans="1:18" x14ac:dyDescent="0.25">
      <c r="A118" s="39">
        <v>127</v>
      </c>
      <c r="B118" s="39" t="s">
        <v>160</v>
      </c>
      <c r="C118" s="40" t="s">
        <v>27</v>
      </c>
      <c r="D118" s="40" t="s">
        <v>28</v>
      </c>
      <c r="E118" s="28"/>
      <c r="F118" s="42">
        <v>1</v>
      </c>
      <c r="G118" s="43">
        <f>IFERROR(SUMIF(Tableau2[Id],Liste_pièces[ID],Tableau2[Exemplaire]),0)</f>
        <v>1</v>
      </c>
      <c r="H118" s="36">
        <v>0.20347222222222219</v>
      </c>
      <c r="I118" s="33"/>
      <c r="J118" s="56">
        <f t="shared" si="11"/>
        <v>0.20347222222222219</v>
      </c>
      <c r="K118" s="34">
        <v>38.700000000000003</v>
      </c>
      <c r="L118" s="34"/>
      <c r="M118" s="56">
        <f t="shared" si="6"/>
        <v>0.20347222222222219</v>
      </c>
      <c r="N118" s="57">
        <f t="shared" si="7"/>
        <v>38.700000000000003</v>
      </c>
      <c r="O118" s="54">
        <f t="shared" si="8"/>
        <v>0.20347222222222219</v>
      </c>
      <c r="P118" s="55">
        <f t="shared" si="9"/>
        <v>38.700000000000003</v>
      </c>
      <c r="Q118" s="74"/>
      <c r="R118" s="74"/>
    </row>
    <row r="119" spans="1:18" x14ac:dyDescent="0.25">
      <c r="A119" s="39">
        <v>126</v>
      </c>
      <c r="B119" s="42" t="s">
        <v>161</v>
      </c>
      <c r="C119" s="40" t="s">
        <v>27</v>
      </c>
      <c r="D119" s="40" t="s">
        <v>28</v>
      </c>
      <c r="E119" s="28"/>
      <c r="F119" s="42">
        <v>1</v>
      </c>
      <c r="G119" s="43">
        <f>IFERROR(SUMIF(Tableau2[Id],Liste_pièces[ID],Tableau2[Exemplaire]),0)</f>
        <v>1</v>
      </c>
      <c r="H119" s="32">
        <v>7.8472222222222221E-2</v>
      </c>
      <c r="I119" s="33"/>
      <c r="J119" s="56">
        <f t="shared" si="11"/>
        <v>7.8472222222222221E-2</v>
      </c>
      <c r="K119" s="34">
        <v>13.49</v>
      </c>
      <c r="L119" s="34"/>
      <c r="M119" s="56">
        <f t="shared" si="6"/>
        <v>7.8472222222222221E-2</v>
      </c>
      <c r="N119" s="57">
        <f t="shared" si="7"/>
        <v>13.49</v>
      </c>
      <c r="O119" s="54">
        <f t="shared" si="8"/>
        <v>7.8472222222222221E-2</v>
      </c>
      <c r="P119" s="55">
        <f t="shared" si="9"/>
        <v>13.49</v>
      </c>
      <c r="Q119" s="74"/>
      <c r="R119" s="74"/>
    </row>
    <row r="120" spans="1:18" x14ac:dyDescent="0.25">
      <c r="A120" s="39">
        <v>125</v>
      </c>
      <c r="B120" s="42" t="s">
        <v>162</v>
      </c>
      <c r="C120" s="40" t="s">
        <v>27</v>
      </c>
      <c r="D120" s="40" t="s">
        <v>28</v>
      </c>
      <c r="E120" s="28"/>
      <c r="F120" s="42">
        <v>1</v>
      </c>
      <c r="G120" s="43">
        <f>IFERROR(SUMIF(Tableau2[Id],Liste_pièces[ID],Tableau2[Exemplaire]),0)</f>
        <v>1</v>
      </c>
      <c r="H120" s="32">
        <v>6.6666666666666666E-2</v>
      </c>
      <c r="I120" s="33"/>
      <c r="J120" s="56">
        <f t="shared" si="11"/>
        <v>6.6666666666666666E-2</v>
      </c>
      <c r="K120" s="34">
        <v>13.03</v>
      </c>
      <c r="L120" s="34"/>
      <c r="M120" s="56">
        <f t="shared" si="6"/>
        <v>6.6666666666666666E-2</v>
      </c>
      <c r="N120" s="57">
        <f t="shared" si="7"/>
        <v>13.03</v>
      </c>
      <c r="O120" s="54">
        <f t="shared" si="8"/>
        <v>6.6666666666666666E-2</v>
      </c>
      <c r="P120" s="55">
        <f t="shared" si="9"/>
        <v>13.03</v>
      </c>
      <c r="Q120" s="74"/>
      <c r="R120" s="74"/>
    </row>
    <row r="121" spans="1:18" x14ac:dyDescent="0.25">
      <c r="A121" s="39">
        <v>124</v>
      </c>
      <c r="B121" s="40" t="s">
        <v>163</v>
      </c>
      <c r="C121" s="40" t="s">
        <v>164</v>
      </c>
      <c r="D121" s="40" t="s">
        <v>164</v>
      </c>
      <c r="E121" s="28" t="s">
        <v>46</v>
      </c>
      <c r="F121" s="42">
        <v>1</v>
      </c>
      <c r="G121" s="43">
        <f>IFERROR(SUMIF(Tableau2[Id],Liste_pièces[ID],Tableau2[Exemplaire]),0)</f>
        <v>2</v>
      </c>
      <c r="H121" s="32">
        <v>0.16622685185185185</v>
      </c>
      <c r="I121" s="33"/>
      <c r="J121" s="56">
        <f t="shared" si="11"/>
        <v>0.16622685185185185</v>
      </c>
      <c r="K121" s="34">
        <v>46.8</v>
      </c>
      <c r="L121" s="34">
        <v>17.36</v>
      </c>
      <c r="M121" s="56">
        <f t="shared" si="6"/>
        <v>0.16622685185185185</v>
      </c>
      <c r="N121" s="57">
        <f t="shared" si="7"/>
        <v>46.8</v>
      </c>
      <c r="O121" s="54">
        <f t="shared" si="8"/>
        <v>0.3324537037037037</v>
      </c>
      <c r="P121" s="55">
        <f t="shared" si="9"/>
        <v>93.6</v>
      </c>
      <c r="Q121" s="74"/>
      <c r="R121" s="74"/>
    </row>
    <row r="122" spans="1:18" x14ac:dyDescent="0.25">
      <c r="A122" s="39">
        <v>123</v>
      </c>
      <c r="B122" s="40" t="s">
        <v>165</v>
      </c>
      <c r="C122" s="40" t="s">
        <v>164</v>
      </c>
      <c r="D122" s="40" t="s">
        <v>164</v>
      </c>
      <c r="E122" s="28" t="s">
        <v>46</v>
      </c>
      <c r="F122" s="42">
        <v>1</v>
      </c>
      <c r="G122" s="43">
        <f>IFERROR(SUMIF(Tableau2[Id],Liste_pièces[ID],Tableau2[Exemplaire]),0)</f>
        <v>1</v>
      </c>
      <c r="H122" s="32">
        <v>0.16670138888888889</v>
      </c>
      <c r="I122" s="33"/>
      <c r="J122" s="56">
        <f t="shared" si="11"/>
        <v>0.16670138888888889</v>
      </c>
      <c r="K122" s="34">
        <v>46.9</v>
      </c>
      <c r="L122" s="34">
        <v>17.399999999999999</v>
      </c>
      <c r="M122" s="56">
        <f t="shared" si="6"/>
        <v>0.16670138888888889</v>
      </c>
      <c r="N122" s="57">
        <f t="shared" si="7"/>
        <v>46.9</v>
      </c>
      <c r="O122" s="54">
        <f t="shared" si="8"/>
        <v>0.16670138888888889</v>
      </c>
      <c r="P122" s="55">
        <f t="shared" si="9"/>
        <v>46.9</v>
      </c>
      <c r="Q122" s="74"/>
      <c r="R122" s="74"/>
    </row>
    <row r="123" spans="1:18" x14ac:dyDescent="0.25">
      <c r="A123" s="39">
        <v>122</v>
      </c>
      <c r="B123" s="42" t="s">
        <v>166</v>
      </c>
      <c r="C123" s="40" t="s">
        <v>164</v>
      </c>
      <c r="D123" s="40" t="s">
        <v>164</v>
      </c>
      <c r="E123" s="28" t="s">
        <v>32</v>
      </c>
      <c r="F123" s="42">
        <v>1</v>
      </c>
      <c r="G123" s="43">
        <f>IFERROR(SUMIF(Tableau2[Id],Liste_pièces[ID],Tableau2[Exemplaire]),0)</f>
        <v>1</v>
      </c>
      <c r="H123" s="32">
        <v>0.22386574074074073</v>
      </c>
      <c r="I123" s="33"/>
      <c r="J123" s="56">
        <f t="shared" si="11"/>
        <v>0.22386574074074073</v>
      </c>
      <c r="K123" s="34">
        <v>60.9</v>
      </c>
      <c r="L123" s="34">
        <v>22.61</v>
      </c>
      <c r="M123" s="56">
        <f t="shared" si="6"/>
        <v>0.22386574074074073</v>
      </c>
      <c r="N123" s="57">
        <f t="shared" si="7"/>
        <v>60.9</v>
      </c>
      <c r="O123" s="54">
        <f t="shared" si="8"/>
        <v>0.22386574074074073</v>
      </c>
      <c r="P123" s="55">
        <f t="shared" si="9"/>
        <v>60.9</v>
      </c>
      <c r="Q123" s="74"/>
      <c r="R123" s="74"/>
    </row>
    <row r="124" spans="1:18" x14ac:dyDescent="0.25">
      <c r="A124" s="39">
        <v>121</v>
      </c>
      <c r="B124" s="42" t="s">
        <v>167</v>
      </c>
      <c r="C124" s="40" t="s">
        <v>27</v>
      </c>
      <c r="D124" s="40" t="s">
        <v>28</v>
      </c>
      <c r="E124" s="28"/>
      <c r="F124" s="42">
        <v>1</v>
      </c>
      <c r="G124" s="43">
        <f>IFERROR(SUMIF(Tableau2[Id],Liste_pièces[ID],Tableau2[Exemplaire]),0)</f>
        <v>1</v>
      </c>
      <c r="H124" s="32">
        <v>6.3194444444444442E-2</v>
      </c>
      <c r="I124" s="33"/>
      <c r="J124" s="56">
        <f t="shared" si="11"/>
        <v>6.3194444444444442E-2</v>
      </c>
      <c r="K124" s="34">
        <v>15.28</v>
      </c>
      <c r="L124" s="34"/>
      <c r="M124" s="56">
        <f t="shared" si="6"/>
        <v>6.3194444444444442E-2</v>
      </c>
      <c r="N124" s="57">
        <f t="shared" si="7"/>
        <v>15.28</v>
      </c>
      <c r="O124" s="54">
        <f t="shared" si="8"/>
        <v>6.3194444444444442E-2</v>
      </c>
      <c r="P124" s="55">
        <f t="shared" si="9"/>
        <v>15.28</v>
      </c>
      <c r="Q124" s="74"/>
      <c r="R124" s="74"/>
    </row>
    <row r="125" spans="1:18" x14ac:dyDescent="0.25">
      <c r="A125" s="39">
        <v>120</v>
      </c>
      <c r="B125" s="42" t="s">
        <v>168</v>
      </c>
      <c r="C125" s="40" t="s">
        <v>164</v>
      </c>
      <c r="D125" s="40" t="s">
        <v>164</v>
      </c>
      <c r="E125" s="28" t="s">
        <v>46</v>
      </c>
      <c r="F125" s="42">
        <v>1</v>
      </c>
      <c r="G125" s="43">
        <f>IFERROR(SUMIF(Tableau2[Id],Liste_pièces[ID],Tableau2[Exemplaire]),0)</f>
        <v>1</v>
      </c>
      <c r="H125" s="32">
        <v>0.11791666666666667</v>
      </c>
      <c r="I125" s="33"/>
      <c r="J125" s="56">
        <f t="shared" si="11"/>
        <v>0.11791666666666667</v>
      </c>
      <c r="K125" s="34">
        <v>38.200000000000003</v>
      </c>
      <c r="L125" s="34">
        <v>14.17</v>
      </c>
      <c r="M125" s="56">
        <f t="shared" si="6"/>
        <v>0.11791666666666667</v>
      </c>
      <c r="N125" s="57">
        <f t="shared" si="7"/>
        <v>38.200000000000003</v>
      </c>
      <c r="O125" s="54">
        <f t="shared" si="8"/>
        <v>0.11791666666666667</v>
      </c>
      <c r="P125" s="55">
        <f t="shared" si="9"/>
        <v>38.200000000000003</v>
      </c>
      <c r="Q125" s="74"/>
      <c r="R125" s="74"/>
    </row>
    <row r="126" spans="1:18" x14ac:dyDescent="0.25">
      <c r="A126" s="39">
        <v>119</v>
      </c>
      <c r="B126" s="42" t="s">
        <v>169</v>
      </c>
      <c r="C126" s="40" t="s">
        <v>27</v>
      </c>
      <c r="D126" s="40" t="s">
        <v>28</v>
      </c>
      <c r="E126" s="28"/>
      <c r="F126" s="42">
        <v>1</v>
      </c>
      <c r="G126" s="43">
        <f>IFERROR(SUMIF(Tableau2[Id],Liste_pièces[ID],Tableau2[Exemplaire]),0)</f>
        <v>1</v>
      </c>
      <c r="H126" s="32">
        <v>2.6388888888888889E-2</v>
      </c>
      <c r="I126" s="33"/>
      <c r="J126" s="56">
        <f t="shared" si="11"/>
        <v>2.6388888888888889E-2</v>
      </c>
      <c r="K126" s="34">
        <v>6.16</v>
      </c>
      <c r="L126" s="34"/>
      <c r="M126" s="56">
        <f t="shared" si="6"/>
        <v>2.6388888888888889E-2</v>
      </c>
      <c r="N126" s="57">
        <f t="shared" si="7"/>
        <v>6.16</v>
      </c>
      <c r="O126" s="54">
        <f t="shared" si="8"/>
        <v>2.6388888888888889E-2</v>
      </c>
      <c r="P126" s="55">
        <f t="shared" si="9"/>
        <v>6.16</v>
      </c>
      <c r="Q126" s="74"/>
      <c r="R126" s="74"/>
    </row>
    <row r="127" spans="1:18" x14ac:dyDescent="0.25">
      <c r="A127" s="39">
        <v>118</v>
      </c>
      <c r="B127" s="39" t="s">
        <v>170</v>
      </c>
      <c r="C127" s="40" t="s">
        <v>164</v>
      </c>
      <c r="D127" s="40" t="s">
        <v>164</v>
      </c>
      <c r="E127" s="28" t="s">
        <v>46</v>
      </c>
      <c r="F127" s="42">
        <v>1</v>
      </c>
      <c r="G127" s="43">
        <f>IFERROR(SUMIF(Tableau2[Id],Liste_pièces[ID],Tableau2[Exemplaire]),0)</f>
        <v>1</v>
      </c>
      <c r="H127" s="36">
        <v>2.9826388888888892E-2</v>
      </c>
      <c r="I127" s="33"/>
      <c r="J127" s="56">
        <f t="shared" si="11"/>
        <v>2.9826388888888892E-2</v>
      </c>
      <c r="K127" s="34">
        <v>9.6999999999999993</v>
      </c>
      <c r="L127" s="34">
        <v>3.6</v>
      </c>
      <c r="M127" s="56">
        <f t="shared" si="6"/>
        <v>2.9826388888888892E-2</v>
      </c>
      <c r="N127" s="57">
        <f t="shared" si="7"/>
        <v>9.6999999999999993</v>
      </c>
      <c r="O127" s="54">
        <f t="shared" si="8"/>
        <v>2.9826388888888892E-2</v>
      </c>
      <c r="P127" s="55">
        <f t="shared" si="9"/>
        <v>9.6999999999999993</v>
      </c>
      <c r="Q127" s="74"/>
      <c r="R127" s="74"/>
    </row>
    <row r="128" spans="1:18" x14ac:dyDescent="0.25">
      <c r="A128" s="39">
        <v>117</v>
      </c>
      <c r="B128" s="42" t="s">
        <v>171</v>
      </c>
      <c r="C128" s="40" t="s">
        <v>164</v>
      </c>
      <c r="D128" s="40" t="s">
        <v>164</v>
      </c>
      <c r="E128" s="28" t="s">
        <v>46</v>
      </c>
      <c r="F128" s="42">
        <v>1</v>
      </c>
      <c r="G128" s="43">
        <f>IFERROR(SUMIF(Tableau2[Id],Liste_pièces[ID],Tableau2[Exemplaire]),0)</f>
        <v>1</v>
      </c>
      <c r="H128" s="32">
        <v>8.7268518518518523E-2</v>
      </c>
      <c r="I128" s="33"/>
      <c r="J128" s="56">
        <f t="shared" si="11"/>
        <v>8.7268518518518523E-2</v>
      </c>
      <c r="K128" s="34">
        <v>23.57</v>
      </c>
      <c r="L128" s="34">
        <v>8.8000000000000007</v>
      </c>
      <c r="M128" s="56">
        <f t="shared" si="6"/>
        <v>8.7268518518518523E-2</v>
      </c>
      <c r="N128" s="57">
        <f t="shared" si="7"/>
        <v>23.57</v>
      </c>
      <c r="O128" s="54">
        <f t="shared" si="8"/>
        <v>8.7268518518518523E-2</v>
      </c>
      <c r="P128" s="55">
        <f t="shared" si="9"/>
        <v>23.57</v>
      </c>
      <c r="Q128" s="74"/>
      <c r="R128" s="74"/>
    </row>
    <row r="129" spans="1:18" x14ac:dyDescent="0.25">
      <c r="A129" s="39">
        <v>116</v>
      </c>
      <c r="B129" s="42" t="s">
        <v>172</v>
      </c>
      <c r="C129" s="40" t="s">
        <v>164</v>
      </c>
      <c r="D129" s="40" t="s">
        <v>164</v>
      </c>
      <c r="E129" s="28" t="s">
        <v>32</v>
      </c>
      <c r="F129" s="42">
        <v>1</v>
      </c>
      <c r="G129" s="43">
        <f>IFERROR(SUMIF(Tableau2[Id],Liste_pièces[ID],Tableau2[Exemplaire]),0)</f>
        <v>1</v>
      </c>
      <c r="H129" s="32">
        <v>0.22157407407407406</v>
      </c>
      <c r="I129" s="33"/>
      <c r="J129" s="56">
        <f t="shared" si="11"/>
        <v>0.22157407407407406</v>
      </c>
      <c r="K129" s="34">
        <v>60.6</v>
      </c>
      <c r="L129" s="34">
        <v>22.5</v>
      </c>
      <c r="M129" s="56">
        <f t="shared" si="6"/>
        <v>0.22157407407407406</v>
      </c>
      <c r="N129" s="57">
        <f t="shared" si="7"/>
        <v>60.6</v>
      </c>
      <c r="O129" s="54">
        <f t="shared" si="8"/>
        <v>0.22157407407407406</v>
      </c>
      <c r="P129" s="55">
        <f t="shared" si="9"/>
        <v>60.6</v>
      </c>
      <c r="Q129" s="74"/>
      <c r="R129" s="74"/>
    </row>
    <row r="130" spans="1:18" x14ac:dyDescent="0.25">
      <c r="A130" s="39">
        <v>115</v>
      </c>
      <c r="B130" s="42" t="s">
        <v>173</v>
      </c>
      <c r="C130" s="40" t="s">
        <v>164</v>
      </c>
      <c r="D130" s="40" t="s">
        <v>164</v>
      </c>
      <c r="E130" s="28" t="s">
        <v>32</v>
      </c>
      <c r="F130" s="42">
        <v>1</v>
      </c>
      <c r="G130" s="43">
        <f>IFERROR(SUMIF(Tableau2[Id],Liste_pièces[ID],Tableau2[Exemplaire]),0)</f>
        <v>1</v>
      </c>
      <c r="H130" s="32">
        <v>8.9224537037037033E-2</v>
      </c>
      <c r="I130" s="33"/>
      <c r="J130" s="56">
        <f t="shared" si="11"/>
        <v>8.9224537037037033E-2</v>
      </c>
      <c r="K130" s="34">
        <v>26.1</v>
      </c>
      <c r="L130" s="34">
        <v>9.6999999999999993</v>
      </c>
      <c r="M130" s="56">
        <f t="shared" si="6"/>
        <v>8.9224537037037033E-2</v>
      </c>
      <c r="N130" s="57">
        <f t="shared" si="7"/>
        <v>26.1</v>
      </c>
      <c r="O130" s="54">
        <f t="shared" si="8"/>
        <v>8.9224537037037033E-2</v>
      </c>
      <c r="P130" s="55">
        <f t="shared" si="9"/>
        <v>26.1</v>
      </c>
      <c r="Q130" s="74"/>
      <c r="R130" s="74"/>
    </row>
    <row r="131" spans="1:18" x14ac:dyDescent="0.25">
      <c r="A131" s="39">
        <v>114</v>
      </c>
      <c r="B131" s="42" t="s">
        <v>174</v>
      </c>
      <c r="C131" s="40" t="s">
        <v>164</v>
      </c>
      <c r="D131" s="40" t="s">
        <v>164</v>
      </c>
      <c r="E131" s="28" t="s">
        <v>46</v>
      </c>
      <c r="F131" s="42">
        <v>1</v>
      </c>
      <c r="G131" s="43">
        <f>IFERROR(SUMIF(Tableau2[Id],Liste_pièces[ID],Tableau2[Exemplaire]),0)</f>
        <v>1</v>
      </c>
      <c r="H131" s="32">
        <v>1.1909722222222223E-2</v>
      </c>
      <c r="I131" s="33"/>
      <c r="J131" s="56">
        <f t="shared" si="11"/>
        <v>1.1909722222222223E-2</v>
      </c>
      <c r="K131" s="34">
        <v>4</v>
      </c>
      <c r="L131" s="34">
        <v>1.48</v>
      </c>
      <c r="M131" s="56">
        <f t="shared" si="6"/>
        <v>1.1909722222222223E-2</v>
      </c>
      <c r="N131" s="57">
        <f t="shared" si="7"/>
        <v>4</v>
      </c>
      <c r="O131" s="54">
        <f t="shared" si="8"/>
        <v>1.1909722222222223E-2</v>
      </c>
      <c r="P131" s="55">
        <f t="shared" si="9"/>
        <v>4</v>
      </c>
      <c r="Q131" s="74"/>
      <c r="R131" s="74"/>
    </row>
    <row r="132" spans="1:18" x14ac:dyDescent="0.25">
      <c r="A132" s="39">
        <v>113</v>
      </c>
      <c r="B132" s="42" t="s">
        <v>175</v>
      </c>
      <c r="C132" s="40" t="s">
        <v>164</v>
      </c>
      <c r="D132" s="40" t="s">
        <v>164</v>
      </c>
      <c r="E132" s="28" t="s">
        <v>32</v>
      </c>
      <c r="F132" s="42">
        <v>1</v>
      </c>
      <c r="G132" s="43">
        <f>IFERROR(SUMIF(Tableau2[Id],Liste_pièces[ID],Tableau2[Exemplaire]),0)</f>
        <v>1</v>
      </c>
      <c r="H132" s="32">
        <v>6.627314814814815E-2</v>
      </c>
      <c r="I132" s="33"/>
      <c r="J132" s="56">
        <f t="shared" si="11"/>
        <v>6.627314814814815E-2</v>
      </c>
      <c r="K132" s="34">
        <v>15.8</v>
      </c>
      <c r="L132" s="34">
        <v>5.85</v>
      </c>
      <c r="M132" s="56">
        <f t="shared" si="6"/>
        <v>6.627314814814815E-2</v>
      </c>
      <c r="N132" s="57">
        <f t="shared" si="7"/>
        <v>15.8</v>
      </c>
      <c r="O132" s="54">
        <f t="shared" si="8"/>
        <v>6.627314814814815E-2</v>
      </c>
      <c r="P132" s="55">
        <f t="shared" si="9"/>
        <v>15.8</v>
      </c>
      <c r="Q132" s="74"/>
      <c r="R132" s="74"/>
    </row>
    <row r="133" spans="1:18" x14ac:dyDescent="0.25">
      <c r="A133" s="39">
        <v>112</v>
      </c>
      <c r="B133" s="40" t="s">
        <v>176</v>
      </c>
      <c r="C133" s="40" t="s">
        <v>164</v>
      </c>
      <c r="D133" s="40" t="s">
        <v>164</v>
      </c>
      <c r="E133" s="28" t="s">
        <v>46</v>
      </c>
      <c r="F133" s="42">
        <v>1</v>
      </c>
      <c r="G133" s="43">
        <f>IFERROR(SUMIF(Tableau2[Id],Liste_pièces[ID],Tableau2[Exemplaire]),0)</f>
        <v>1</v>
      </c>
      <c r="H133" s="30">
        <v>8.892361111111112E-2</v>
      </c>
      <c r="I133" s="33"/>
      <c r="J133" s="56">
        <f t="shared" si="11"/>
        <v>8.892361111111112E-2</v>
      </c>
      <c r="K133" s="34">
        <v>27</v>
      </c>
      <c r="L133" s="34">
        <v>10.37</v>
      </c>
      <c r="M133" s="56">
        <f t="shared" si="6"/>
        <v>8.892361111111112E-2</v>
      </c>
      <c r="N133" s="57">
        <f t="shared" si="7"/>
        <v>27</v>
      </c>
      <c r="O133" s="54">
        <f t="shared" si="8"/>
        <v>8.892361111111112E-2</v>
      </c>
      <c r="P133" s="55">
        <f t="shared" si="9"/>
        <v>27</v>
      </c>
      <c r="Q133" s="74"/>
      <c r="R133" s="74"/>
    </row>
    <row r="134" spans="1:18" x14ac:dyDescent="0.25">
      <c r="A134" s="39">
        <v>111</v>
      </c>
      <c r="B134" s="42" t="s">
        <v>177</v>
      </c>
      <c r="C134" s="40" t="s">
        <v>164</v>
      </c>
      <c r="D134" s="40" t="s">
        <v>164</v>
      </c>
      <c r="E134" s="28" t="s">
        <v>46</v>
      </c>
      <c r="F134" s="42">
        <v>1</v>
      </c>
      <c r="G134" s="43">
        <f>IFERROR(SUMIF(Tableau2[Id],Liste_pièces[ID],Tableau2[Exemplaire]),0)</f>
        <v>1</v>
      </c>
      <c r="H134" s="32">
        <v>4.3923611111111115E-2</v>
      </c>
      <c r="I134" s="33"/>
      <c r="J134" s="56">
        <f t="shared" si="11"/>
        <v>4.3923611111111115E-2</v>
      </c>
      <c r="K134" s="34">
        <v>14.1</v>
      </c>
      <c r="L134" s="34">
        <v>5.23</v>
      </c>
      <c r="M134" s="56">
        <f t="shared" si="6"/>
        <v>4.3923611111111115E-2</v>
      </c>
      <c r="N134" s="57">
        <f t="shared" si="7"/>
        <v>14.1</v>
      </c>
      <c r="O134" s="54">
        <f t="shared" si="8"/>
        <v>4.3923611111111115E-2</v>
      </c>
      <c r="P134" s="55">
        <f t="shared" si="9"/>
        <v>14.1</v>
      </c>
      <c r="Q134" s="74"/>
      <c r="R134" s="74"/>
    </row>
    <row r="135" spans="1:18" x14ac:dyDescent="0.25">
      <c r="A135" s="39">
        <v>110</v>
      </c>
      <c r="B135" s="40" t="s">
        <v>178</v>
      </c>
      <c r="C135" s="40" t="s">
        <v>164</v>
      </c>
      <c r="D135" s="40" t="s">
        <v>164</v>
      </c>
      <c r="E135" s="28" t="s">
        <v>32</v>
      </c>
      <c r="F135" s="42">
        <v>1</v>
      </c>
      <c r="G135" s="43">
        <f>IFERROR(SUMIF(Tableau2[Id],Liste_pièces[ID],Tableau2[Exemplaire]),0)</f>
        <v>1</v>
      </c>
      <c r="H135" s="32">
        <v>0.14412037037037037</v>
      </c>
      <c r="I135" s="33"/>
      <c r="J135" s="56">
        <f t="shared" si="11"/>
        <v>0.14412037037037037</v>
      </c>
      <c r="K135" s="34">
        <v>40.700000000000003</v>
      </c>
      <c r="L135" s="34">
        <v>15.11</v>
      </c>
      <c r="M135" s="56">
        <f t="shared" si="6"/>
        <v>0.14412037037037037</v>
      </c>
      <c r="N135" s="57">
        <f t="shared" si="7"/>
        <v>40.700000000000003</v>
      </c>
      <c r="O135" s="54">
        <f t="shared" si="8"/>
        <v>0.14412037037037037</v>
      </c>
      <c r="P135" s="55">
        <f t="shared" si="9"/>
        <v>40.700000000000003</v>
      </c>
      <c r="Q135" s="74"/>
      <c r="R135" s="74"/>
    </row>
    <row r="136" spans="1:18" x14ac:dyDescent="0.25">
      <c r="A136" s="39">
        <v>109</v>
      </c>
      <c r="B136" s="42" t="s">
        <v>179</v>
      </c>
      <c r="C136" s="40" t="s">
        <v>164</v>
      </c>
      <c r="D136" s="40" t="s">
        <v>164</v>
      </c>
      <c r="E136" s="28" t="s">
        <v>46</v>
      </c>
      <c r="F136" s="42">
        <v>1</v>
      </c>
      <c r="G136" s="43">
        <f>IFERROR(SUMIF(Tableau2[Id],Liste_pièces[ID],Tableau2[Exemplaire]),0)</f>
        <v>1</v>
      </c>
      <c r="H136" s="32">
        <v>0.26138888888888889</v>
      </c>
      <c r="I136" s="33"/>
      <c r="J136" s="56">
        <f t="shared" si="11"/>
        <v>0.26138888888888889</v>
      </c>
      <c r="K136" s="34">
        <v>73.599999999999994</v>
      </c>
      <c r="L136" s="34">
        <v>27.34</v>
      </c>
      <c r="M136" s="56">
        <f t="shared" si="6"/>
        <v>0.26138888888888889</v>
      </c>
      <c r="N136" s="57">
        <f t="shared" si="7"/>
        <v>73.599999999999994</v>
      </c>
      <c r="O136" s="54">
        <f t="shared" si="8"/>
        <v>0.26138888888888889</v>
      </c>
      <c r="P136" s="55">
        <f t="shared" si="9"/>
        <v>73.599999999999994</v>
      </c>
      <c r="Q136" s="74"/>
      <c r="R136" s="74"/>
    </row>
    <row r="137" spans="1:18" x14ac:dyDescent="0.25">
      <c r="A137" s="39">
        <v>108</v>
      </c>
      <c r="B137" s="42" t="s">
        <v>180</v>
      </c>
      <c r="C137" s="40" t="s">
        <v>164</v>
      </c>
      <c r="D137" s="40" t="s">
        <v>164</v>
      </c>
      <c r="E137" s="28" t="s">
        <v>46</v>
      </c>
      <c r="F137" s="42">
        <v>1</v>
      </c>
      <c r="G137" s="43">
        <f>IFERROR(SUMIF(Tableau2[Id],Liste_pièces[ID],Tableau2[Exemplaire]),0)</f>
        <v>1</v>
      </c>
      <c r="H137" s="32">
        <v>0.26347222222222222</v>
      </c>
      <c r="I137" s="33"/>
      <c r="J137" s="56">
        <f t="shared" si="11"/>
        <v>0.26347222222222222</v>
      </c>
      <c r="K137" s="34">
        <v>74.099999999999994</v>
      </c>
      <c r="L137" s="34">
        <v>27.51</v>
      </c>
      <c r="M137" s="56">
        <f t="shared" ref="M137:M200" si="12">$J137*$F137</f>
        <v>0.26347222222222222</v>
      </c>
      <c r="N137" s="57">
        <f t="shared" ref="N137:N200" si="13">F137*K137</f>
        <v>74.099999999999994</v>
      </c>
      <c r="O137" s="54">
        <f t="shared" ref="O137:O200" si="14">$J137*$G137</f>
        <v>0.26347222222222222</v>
      </c>
      <c r="P137" s="55">
        <f t="shared" ref="P137:P200" si="15">$G137*$K137</f>
        <v>74.099999999999994</v>
      </c>
      <c r="Q137" s="74"/>
      <c r="R137" s="74"/>
    </row>
    <row r="138" spans="1:18" x14ac:dyDescent="0.25">
      <c r="A138" s="39">
        <v>107</v>
      </c>
      <c r="B138" s="41" t="s">
        <v>181</v>
      </c>
      <c r="C138" s="40" t="s">
        <v>164</v>
      </c>
      <c r="D138" s="40" t="s">
        <v>164</v>
      </c>
      <c r="E138" s="28" t="s">
        <v>32</v>
      </c>
      <c r="F138" s="42">
        <v>1</v>
      </c>
      <c r="G138" s="43">
        <f>IFERROR(SUMIF(Tableau2[Id],Liste_pièces[ID],Tableau2[Exemplaire]),0)</f>
        <v>1</v>
      </c>
      <c r="H138" s="36">
        <v>0.23993055555555554</v>
      </c>
      <c r="I138" s="33"/>
      <c r="J138" s="56">
        <f t="shared" ref="J138:J150" si="16">H138</f>
        <v>0.23993055555555554</v>
      </c>
      <c r="K138" s="34">
        <v>60.9</v>
      </c>
      <c r="L138" s="34">
        <v>22.6</v>
      </c>
      <c r="M138" s="56">
        <f t="shared" si="12"/>
        <v>0.23993055555555554</v>
      </c>
      <c r="N138" s="57">
        <f t="shared" si="13"/>
        <v>60.9</v>
      </c>
      <c r="O138" s="54">
        <f t="shared" si="14"/>
        <v>0.23993055555555554</v>
      </c>
      <c r="P138" s="55">
        <f t="shared" si="15"/>
        <v>60.9</v>
      </c>
      <c r="Q138" s="74"/>
      <c r="R138" s="74"/>
    </row>
    <row r="139" spans="1:18" x14ac:dyDescent="0.25">
      <c r="A139" s="39">
        <v>106</v>
      </c>
      <c r="B139" s="40" t="s">
        <v>182</v>
      </c>
      <c r="C139" s="40" t="s">
        <v>164</v>
      </c>
      <c r="D139" s="40" t="s">
        <v>164</v>
      </c>
      <c r="E139" s="28" t="s">
        <v>32</v>
      </c>
      <c r="F139" s="42">
        <v>1</v>
      </c>
      <c r="G139" s="43">
        <f>IFERROR(SUMIF(Tableau2[Id],Liste_pièces[ID],Tableau2[Exemplaire]),0)</f>
        <v>1</v>
      </c>
      <c r="H139" s="32">
        <v>0.23997685185185183</v>
      </c>
      <c r="I139" s="33"/>
      <c r="J139" s="56">
        <f t="shared" si="16"/>
        <v>0.23997685185185183</v>
      </c>
      <c r="K139" s="34">
        <v>60.9</v>
      </c>
      <c r="L139" s="34">
        <v>22.61</v>
      </c>
      <c r="M139" s="56">
        <f t="shared" si="12"/>
        <v>0.23997685185185183</v>
      </c>
      <c r="N139" s="57">
        <f t="shared" si="13"/>
        <v>60.9</v>
      </c>
      <c r="O139" s="54">
        <f t="shared" si="14"/>
        <v>0.23997685185185183</v>
      </c>
      <c r="P139" s="55">
        <f t="shared" si="15"/>
        <v>60.9</v>
      </c>
      <c r="Q139" s="74"/>
      <c r="R139" s="74"/>
    </row>
    <row r="140" spans="1:18" x14ac:dyDescent="0.25">
      <c r="A140" s="39">
        <v>105</v>
      </c>
      <c r="B140" s="42" t="s">
        <v>183</v>
      </c>
      <c r="C140" s="40" t="s">
        <v>164</v>
      </c>
      <c r="D140" s="40" t="s">
        <v>164</v>
      </c>
      <c r="E140" s="28" t="s">
        <v>32</v>
      </c>
      <c r="F140" s="42">
        <v>1</v>
      </c>
      <c r="G140" s="43">
        <f>IFERROR(SUMIF(Tableau2[Id],Liste_pièces[ID],Tableau2[Exemplaire]),0)</f>
        <v>1</v>
      </c>
      <c r="H140" s="32">
        <v>0.18913194444444445</v>
      </c>
      <c r="I140" s="33"/>
      <c r="J140" s="56">
        <f t="shared" si="16"/>
        <v>0.18913194444444445</v>
      </c>
      <c r="K140" s="34">
        <v>51.9</v>
      </c>
      <c r="L140" s="34">
        <v>19.27</v>
      </c>
      <c r="M140" s="56">
        <f t="shared" si="12"/>
        <v>0.18913194444444445</v>
      </c>
      <c r="N140" s="57">
        <f t="shared" si="13"/>
        <v>51.9</v>
      </c>
      <c r="O140" s="54">
        <f t="shared" si="14"/>
        <v>0.18913194444444445</v>
      </c>
      <c r="P140" s="55">
        <f t="shared" si="15"/>
        <v>51.9</v>
      </c>
      <c r="Q140" s="74"/>
      <c r="R140" s="74"/>
    </row>
    <row r="141" spans="1:18" x14ac:dyDescent="0.25">
      <c r="A141" s="39">
        <v>104</v>
      </c>
      <c r="B141" s="42" t="s">
        <v>184</v>
      </c>
      <c r="C141" s="40" t="s">
        <v>164</v>
      </c>
      <c r="D141" s="40" t="s">
        <v>164</v>
      </c>
      <c r="E141" s="28" t="s">
        <v>32</v>
      </c>
      <c r="F141" s="42">
        <v>1</v>
      </c>
      <c r="G141" s="43">
        <f>IFERROR(SUMIF(Tableau2[Id],Liste_pièces[ID],Tableau2[Exemplaire]),0)</f>
        <v>1</v>
      </c>
      <c r="H141" s="32">
        <v>0.18891203703703704</v>
      </c>
      <c r="I141" s="33"/>
      <c r="J141" s="56">
        <f t="shared" si="16"/>
        <v>0.18891203703703704</v>
      </c>
      <c r="K141" s="34">
        <v>51.8</v>
      </c>
      <c r="L141" s="34">
        <v>19.239999999999998</v>
      </c>
      <c r="M141" s="56">
        <f t="shared" si="12"/>
        <v>0.18891203703703704</v>
      </c>
      <c r="N141" s="57">
        <f t="shared" si="13"/>
        <v>51.8</v>
      </c>
      <c r="O141" s="54">
        <f t="shared" si="14"/>
        <v>0.18891203703703704</v>
      </c>
      <c r="P141" s="55">
        <f t="shared" si="15"/>
        <v>51.8</v>
      </c>
      <c r="Q141" s="74"/>
      <c r="R141" s="74"/>
    </row>
    <row r="142" spans="1:18" x14ac:dyDescent="0.25">
      <c r="A142" s="39">
        <v>103</v>
      </c>
      <c r="B142" s="40" t="s">
        <v>185</v>
      </c>
      <c r="C142" s="40" t="s">
        <v>164</v>
      </c>
      <c r="D142" s="40" t="s">
        <v>164</v>
      </c>
      <c r="E142" s="28" t="s">
        <v>46</v>
      </c>
      <c r="F142" s="42">
        <v>1</v>
      </c>
      <c r="G142" s="43">
        <f>IFERROR(SUMIF(Tableau2[Id],Liste_pièces[ID],Tableau2[Exemplaire]),0)</f>
        <v>1</v>
      </c>
      <c r="H142" s="30">
        <v>0.11785879629629629</v>
      </c>
      <c r="I142" s="33"/>
      <c r="J142" s="56">
        <f t="shared" si="16"/>
        <v>0.11785879629629629</v>
      </c>
      <c r="K142" s="34">
        <v>38.1</v>
      </c>
      <c r="L142" s="34">
        <v>14.15</v>
      </c>
      <c r="M142" s="56">
        <f t="shared" si="12"/>
        <v>0.11785879629629629</v>
      </c>
      <c r="N142" s="57">
        <f t="shared" si="13"/>
        <v>38.1</v>
      </c>
      <c r="O142" s="54">
        <f t="shared" si="14"/>
        <v>0.11785879629629629</v>
      </c>
      <c r="P142" s="55">
        <f t="shared" si="15"/>
        <v>38.1</v>
      </c>
      <c r="Q142" s="74"/>
      <c r="R142" s="74"/>
    </row>
    <row r="143" spans="1:18" x14ac:dyDescent="0.25">
      <c r="A143" s="39">
        <v>102</v>
      </c>
      <c r="B143" s="42" t="s">
        <v>186</v>
      </c>
      <c r="C143" s="40" t="s">
        <v>164</v>
      </c>
      <c r="D143" s="40" t="s">
        <v>164</v>
      </c>
      <c r="E143" s="28" t="s">
        <v>46</v>
      </c>
      <c r="F143" s="42">
        <v>1</v>
      </c>
      <c r="G143" s="43">
        <f>IFERROR(SUMIF(Tableau2[Id],Liste_pièces[ID],Tableau2[Exemplaire]),0)</f>
        <v>1</v>
      </c>
      <c r="H143" s="32">
        <v>2.8136574074074074E-2</v>
      </c>
      <c r="I143" s="33"/>
      <c r="J143" s="56">
        <f t="shared" si="16"/>
        <v>2.8136574074074074E-2</v>
      </c>
      <c r="K143" s="34">
        <v>9.1</v>
      </c>
      <c r="L143" s="34">
        <v>3.39</v>
      </c>
      <c r="M143" s="56">
        <f t="shared" si="12"/>
        <v>2.8136574074074074E-2</v>
      </c>
      <c r="N143" s="57">
        <f t="shared" si="13"/>
        <v>9.1</v>
      </c>
      <c r="O143" s="54">
        <f t="shared" si="14"/>
        <v>2.8136574074074074E-2</v>
      </c>
      <c r="P143" s="55">
        <f t="shared" si="15"/>
        <v>9.1</v>
      </c>
      <c r="Q143" s="74"/>
      <c r="R143" s="74"/>
    </row>
    <row r="144" spans="1:18" x14ac:dyDescent="0.25">
      <c r="A144" s="39">
        <v>101</v>
      </c>
      <c r="B144" s="42" t="s">
        <v>187</v>
      </c>
      <c r="C144" s="40" t="s">
        <v>164</v>
      </c>
      <c r="D144" s="40" t="s">
        <v>164</v>
      </c>
      <c r="E144" s="28" t="s">
        <v>46</v>
      </c>
      <c r="F144" s="42">
        <v>1</v>
      </c>
      <c r="G144" s="43">
        <f>IFERROR(SUMIF(Tableau2[Id],Liste_pièces[ID],Tableau2[Exemplaire]),0)</f>
        <v>1</v>
      </c>
      <c r="H144" s="32">
        <v>4.3935185185185188E-2</v>
      </c>
      <c r="I144" s="33"/>
      <c r="J144" s="56">
        <f t="shared" si="16"/>
        <v>4.3935185185185188E-2</v>
      </c>
      <c r="K144" s="34">
        <v>14.2</v>
      </c>
      <c r="L144" s="34">
        <v>5.26</v>
      </c>
      <c r="M144" s="56">
        <f t="shared" si="12"/>
        <v>4.3935185185185188E-2</v>
      </c>
      <c r="N144" s="57">
        <f t="shared" si="13"/>
        <v>14.2</v>
      </c>
      <c r="O144" s="54">
        <f t="shared" si="14"/>
        <v>4.3935185185185188E-2</v>
      </c>
      <c r="P144" s="55">
        <f t="shared" si="15"/>
        <v>14.2</v>
      </c>
      <c r="Q144" s="74"/>
      <c r="R144" s="74"/>
    </row>
    <row r="145" spans="1:18" x14ac:dyDescent="0.25">
      <c r="A145" s="39">
        <v>100</v>
      </c>
      <c r="B145" s="42" t="s">
        <v>188</v>
      </c>
      <c r="C145" s="40" t="s">
        <v>49</v>
      </c>
      <c r="D145" s="40" t="s">
        <v>49</v>
      </c>
      <c r="E145" s="28"/>
      <c r="F145" s="42">
        <v>1</v>
      </c>
      <c r="G145" s="43">
        <f>IFERROR(SUMIF(Tableau2[Id],Liste_pièces[ID],Tableau2[Exemplaire]),0)</f>
        <v>1</v>
      </c>
      <c r="H145" s="32">
        <v>9.7222222222222224E-2</v>
      </c>
      <c r="I145" s="33"/>
      <c r="J145" s="56">
        <f t="shared" si="16"/>
        <v>9.7222222222222224E-2</v>
      </c>
      <c r="K145" s="34">
        <v>22.19</v>
      </c>
      <c r="L145" s="34"/>
      <c r="M145" s="56">
        <f t="shared" si="12"/>
        <v>9.7222222222222224E-2</v>
      </c>
      <c r="N145" s="57">
        <f t="shared" si="13"/>
        <v>22.19</v>
      </c>
      <c r="O145" s="54">
        <f t="shared" si="14"/>
        <v>9.7222222222222224E-2</v>
      </c>
      <c r="P145" s="55">
        <f t="shared" si="15"/>
        <v>22.19</v>
      </c>
      <c r="Q145" s="74"/>
      <c r="R145" s="74"/>
    </row>
    <row r="146" spans="1:18" x14ac:dyDescent="0.25">
      <c r="A146" s="39">
        <v>99</v>
      </c>
      <c r="B146" s="42" t="s">
        <v>189</v>
      </c>
      <c r="C146" s="40" t="s">
        <v>164</v>
      </c>
      <c r="D146" s="40" t="s">
        <v>164</v>
      </c>
      <c r="E146" s="28" t="s">
        <v>46</v>
      </c>
      <c r="F146" s="42">
        <v>1</v>
      </c>
      <c r="G146" s="43">
        <f>IFERROR(SUMIF(Tableau2[Id],Liste_pièces[ID],Tableau2[Exemplaire]),0)</f>
        <v>1</v>
      </c>
      <c r="H146" s="32">
        <v>2.8078703703703703E-2</v>
      </c>
      <c r="I146" s="33"/>
      <c r="J146" s="56">
        <f t="shared" si="16"/>
        <v>2.8078703703703703E-2</v>
      </c>
      <c r="K146" s="34">
        <v>9.1</v>
      </c>
      <c r="L146" s="34">
        <v>3.39</v>
      </c>
      <c r="M146" s="56">
        <f t="shared" si="12"/>
        <v>2.8078703703703703E-2</v>
      </c>
      <c r="N146" s="57">
        <f t="shared" si="13"/>
        <v>9.1</v>
      </c>
      <c r="O146" s="54">
        <f t="shared" si="14"/>
        <v>2.8078703703703703E-2</v>
      </c>
      <c r="P146" s="55">
        <f t="shared" si="15"/>
        <v>9.1</v>
      </c>
      <c r="Q146" s="74"/>
      <c r="R146" s="74"/>
    </row>
    <row r="147" spans="1:18" x14ac:dyDescent="0.25">
      <c r="A147" s="39">
        <v>98</v>
      </c>
      <c r="B147" s="42" t="s">
        <v>190</v>
      </c>
      <c r="C147" s="40" t="s">
        <v>164</v>
      </c>
      <c r="D147" s="40" t="s">
        <v>164</v>
      </c>
      <c r="E147" s="28" t="s">
        <v>46</v>
      </c>
      <c r="F147" s="42">
        <v>1</v>
      </c>
      <c r="G147" s="43">
        <f>IFERROR(SUMIF(Tableau2[Id],Liste_pièces[ID],Tableau2[Exemplaire]),0)</f>
        <v>1</v>
      </c>
      <c r="H147" s="32">
        <v>2.2129629629629628E-2</v>
      </c>
      <c r="I147" s="33"/>
      <c r="J147" s="56">
        <f t="shared" si="16"/>
        <v>2.2129629629629628E-2</v>
      </c>
      <c r="K147" s="34">
        <v>4.7</v>
      </c>
      <c r="L147" s="34">
        <v>1.73</v>
      </c>
      <c r="M147" s="56">
        <f t="shared" si="12"/>
        <v>2.2129629629629628E-2</v>
      </c>
      <c r="N147" s="57">
        <f t="shared" si="13"/>
        <v>4.7</v>
      </c>
      <c r="O147" s="54">
        <f t="shared" si="14"/>
        <v>2.2129629629629628E-2</v>
      </c>
      <c r="P147" s="55">
        <f t="shared" si="15"/>
        <v>4.7</v>
      </c>
      <c r="Q147" s="74"/>
      <c r="R147" s="74"/>
    </row>
    <row r="148" spans="1:18" x14ac:dyDescent="0.25">
      <c r="A148" s="39">
        <v>97</v>
      </c>
      <c r="B148" s="42" t="s">
        <v>191</v>
      </c>
      <c r="C148" s="40" t="s">
        <v>49</v>
      </c>
      <c r="D148" s="40" t="s">
        <v>49</v>
      </c>
      <c r="E148" s="28"/>
      <c r="F148" s="42">
        <v>1</v>
      </c>
      <c r="G148" s="43">
        <f>IFERROR(SUMIF(Tableau2[Id],Liste_pièces[ID],Tableau2[Exemplaire]),0)</f>
        <v>1</v>
      </c>
      <c r="H148" s="32">
        <v>9.6527777777777768E-2</v>
      </c>
      <c r="I148" s="33"/>
      <c r="J148" s="56">
        <f t="shared" si="16"/>
        <v>9.6527777777777768E-2</v>
      </c>
      <c r="K148" s="34">
        <v>22.01</v>
      </c>
      <c r="L148" s="34"/>
      <c r="M148" s="56">
        <f t="shared" si="12"/>
        <v>9.6527777777777768E-2</v>
      </c>
      <c r="N148" s="57">
        <f t="shared" si="13"/>
        <v>22.01</v>
      </c>
      <c r="O148" s="54">
        <f t="shared" si="14"/>
        <v>9.6527777777777768E-2</v>
      </c>
      <c r="P148" s="55">
        <f t="shared" si="15"/>
        <v>22.01</v>
      </c>
      <c r="Q148" s="74"/>
      <c r="R148" s="74"/>
    </row>
    <row r="149" spans="1:18" x14ac:dyDescent="0.25">
      <c r="A149" s="39">
        <v>96</v>
      </c>
      <c r="B149" s="42" t="s">
        <v>192</v>
      </c>
      <c r="C149" s="40" t="s">
        <v>164</v>
      </c>
      <c r="D149" s="40" t="s">
        <v>164</v>
      </c>
      <c r="E149" s="28" t="s">
        <v>46</v>
      </c>
      <c r="F149" s="42">
        <v>2</v>
      </c>
      <c r="G149" s="43">
        <f>IFERROR(SUMIF(Tableau2[Id],Liste_pièces[ID],Tableau2[Exemplaire]),0)</f>
        <v>2</v>
      </c>
      <c r="H149" s="32">
        <v>6.7939814814814816E-3</v>
      </c>
      <c r="I149" s="33"/>
      <c r="J149" s="56">
        <f t="shared" si="16"/>
        <v>6.7939814814814816E-3</v>
      </c>
      <c r="K149" s="34">
        <v>1.8</v>
      </c>
      <c r="L149" s="34">
        <v>0.68</v>
      </c>
      <c r="M149" s="56">
        <f t="shared" si="12"/>
        <v>1.3587962962962963E-2</v>
      </c>
      <c r="N149" s="57">
        <f t="shared" si="13"/>
        <v>3.6</v>
      </c>
      <c r="O149" s="54">
        <f t="shared" si="14"/>
        <v>1.3587962962962963E-2</v>
      </c>
      <c r="P149" s="55">
        <f t="shared" si="15"/>
        <v>3.6</v>
      </c>
      <c r="Q149" s="74"/>
      <c r="R149" s="74"/>
    </row>
    <row r="150" spans="1:18" x14ac:dyDescent="0.25">
      <c r="A150" s="39">
        <v>95</v>
      </c>
      <c r="B150" s="42" t="s">
        <v>193</v>
      </c>
      <c r="C150" s="40" t="s">
        <v>164</v>
      </c>
      <c r="D150" s="40" t="s">
        <v>164</v>
      </c>
      <c r="E150" s="28" t="s">
        <v>46</v>
      </c>
      <c r="F150" s="42">
        <v>1</v>
      </c>
      <c r="G150" s="43">
        <f>IFERROR(SUMIF(Tableau2[Id],Liste_pièces[ID],Tableau2[Exemplaire]),0)</f>
        <v>1</v>
      </c>
      <c r="H150" s="32">
        <v>9.9270833333333322E-2</v>
      </c>
      <c r="I150" s="33"/>
      <c r="J150" s="56">
        <f t="shared" si="16"/>
        <v>9.9270833333333322E-2</v>
      </c>
      <c r="K150" s="34">
        <v>27.2</v>
      </c>
      <c r="L150" s="34">
        <v>10.1</v>
      </c>
      <c r="M150" s="56">
        <f t="shared" si="12"/>
        <v>9.9270833333333322E-2</v>
      </c>
      <c r="N150" s="57">
        <f t="shared" si="13"/>
        <v>27.2</v>
      </c>
      <c r="O150" s="54">
        <f t="shared" si="14"/>
        <v>9.9270833333333322E-2</v>
      </c>
      <c r="P150" s="55">
        <f t="shared" si="15"/>
        <v>27.2</v>
      </c>
      <c r="Q150" s="74"/>
      <c r="R150" s="74"/>
    </row>
    <row r="151" spans="1:18" x14ac:dyDescent="0.25">
      <c r="A151" s="39">
        <v>94</v>
      </c>
      <c r="B151" s="42" t="s">
        <v>194</v>
      </c>
      <c r="C151" s="40" t="s">
        <v>164</v>
      </c>
      <c r="D151" s="40" t="s">
        <v>164</v>
      </c>
      <c r="E151" s="28" t="s">
        <v>46</v>
      </c>
      <c r="F151" s="42">
        <v>1</v>
      </c>
      <c r="G151" s="43">
        <f>IFERROR(SUMIF(Tableau2[Id],Liste_pièces[ID],Tableau2[Exemplaire]),0)</f>
        <v>1</v>
      </c>
      <c r="H151" s="32">
        <v>2.2164351851851852E-2</v>
      </c>
      <c r="I151" s="33"/>
      <c r="J151" s="56">
        <f>$H151</f>
        <v>2.2164351851851852E-2</v>
      </c>
      <c r="K151" s="34">
        <v>4.7</v>
      </c>
      <c r="L151" s="34">
        <v>1.74</v>
      </c>
      <c r="M151" s="56">
        <f t="shared" si="12"/>
        <v>2.2164351851851852E-2</v>
      </c>
      <c r="N151" s="57">
        <f t="shared" si="13"/>
        <v>4.7</v>
      </c>
      <c r="O151" s="54">
        <f t="shared" si="14"/>
        <v>2.2164351851851852E-2</v>
      </c>
      <c r="P151" s="55">
        <f t="shared" si="15"/>
        <v>4.7</v>
      </c>
      <c r="Q151" s="74"/>
      <c r="R151" s="74"/>
    </row>
    <row r="152" spans="1:18" x14ac:dyDescent="0.25">
      <c r="A152" s="39">
        <v>93</v>
      </c>
      <c r="B152" s="42" t="s">
        <v>195</v>
      </c>
      <c r="C152" s="40" t="s">
        <v>49</v>
      </c>
      <c r="D152" s="40" t="s">
        <v>49</v>
      </c>
      <c r="E152" s="28" t="s">
        <v>32</v>
      </c>
      <c r="F152" s="42">
        <v>1</v>
      </c>
      <c r="G152" s="43">
        <f>IFERROR(SUMIF(Tableau2[Id],Liste_pièces[ID],Tableau2[Exemplaire]),0)</f>
        <v>1</v>
      </c>
      <c r="H152" s="32">
        <v>3.6111111111111115E-2</v>
      </c>
      <c r="I152" s="33"/>
      <c r="J152" s="56">
        <f t="shared" ref="J152:J183" si="17">H152</f>
        <v>3.6111111111111115E-2</v>
      </c>
      <c r="K152" s="34">
        <v>7.49</v>
      </c>
      <c r="L152" s="34"/>
      <c r="M152" s="56">
        <f t="shared" si="12"/>
        <v>3.6111111111111115E-2</v>
      </c>
      <c r="N152" s="57">
        <f t="shared" si="13"/>
        <v>7.49</v>
      </c>
      <c r="O152" s="54">
        <f t="shared" si="14"/>
        <v>3.6111111111111115E-2</v>
      </c>
      <c r="P152" s="55">
        <f t="shared" si="15"/>
        <v>7.49</v>
      </c>
      <c r="Q152" s="74"/>
      <c r="R152" s="74"/>
    </row>
    <row r="153" spans="1:18" x14ac:dyDescent="0.25">
      <c r="A153" s="39">
        <v>92</v>
      </c>
      <c r="B153" s="40" t="s">
        <v>196</v>
      </c>
      <c r="C153" s="40" t="s">
        <v>164</v>
      </c>
      <c r="D153" s="40" t="s">
        <v>164</v>
      </c>
      <c r="E153" s="28" t="s">
        <v>46</v>
      </c>
      <c r="F153" s="42">
        <v>1</v>
      </c>
      <c r="G153" s="43">
        <f>IFERROR(SUMIF(Tableau2[Id],Liste_pièces[ID],Tableau2[Exemplaire]),0)</f>
        <v>1</v>
      </c>
      <c r="H153" s="32">
        <v>2.1238425925925924E-2</v>
      </c>
      <c r="I153" s="33"/>
      <c r="J153" s="56">
        <f t="shared" si="17"/>
        <v>2.1238425925925924E-2</v>
      </c>
      <c r="K153" s="34">
        <v>7.2</v>
      </c>
      <c r="L153" s="34">
        <v>2.69</v>
      </c>
      <c r="M153" s="56">
        <f t="shared" si="12"/>
        <v>2.1238425925925924E-2</v>
      </c>
      <c r="N153" s="57">
        <f t="shared" si="13"/>
        <v>7.2</v>
      </c>
      <c r="O153" s="54">
        <f t="shared" si="14"/>
        <v>2.1238425925925924E-2</v>
      </c>
      <c r="P153" s="55">
        <f t="shared" si="15"/>
        <v>7.2</v>
      </c>
      <c r="Q153" s="74"/>
      <c r="R153" s="74"/>
    </row>
    <row r="154" spans="1:18" x14ac:dyDescent="0.25">
      <c r="A154" s="39">
        <v>91</v>
      </c>
      <c r="B154" s="42" t="s">
        <v>197</v>
      </c>
      <c r="C154" s="40" t="s">
        <v>49</v>
      </c>
      <c r="D154" s="40" t="s">
        <v>49</v>
      </c>
      <c r="E154" s="28" t="s">
        <v>32</v>
      </c>
      <c r="F154" s="42">
        <v>1</v>
      </c>
      <c r="G154" s="43">
        <f>IFERROR(SUMIF(Tableau2[Id],Liste_pièces[ID],Tableau2[Exemplaire]),0)</f>
        <v>1</v>
      </c>
      <c r="H154" s="32">
        <v>0.14444444444444446</v>
      </c>
      <c r="I154" s="33"/>
      <c r="J154" s="56">
        <f t="shared" si="17"/>
        <v>0.14444444444444446</v>
      </c>
      <c r="K154" s="34">
        <v>25.89</v>
      </c>
      <c r="L154" s="34"/>
      <c r="M154" s="56">
        <f t="shared" si="12"/>
        <v>0.14444444444444446</v>
      </c>
      <c r="N154" s="57">
        <f t="shared" si="13"/>
        <v>25.89</v>
      </c>
      <c r="O154" s="54">
        <f t="shared" si="14"/>
        <v>0.14444444444444446</v>
      </c>
      <c r="P154" s="55">
        <f t="shared" si="15"/>
        <v>25.89</v>
      </c>
      <c r="Q154" s="74"/>
      <c r="R154" s="74"/>
    </row>
    <row r="155" spans="1:18" x14ac:dyDescent="0.25">
      <c r="A155" s="39">
        <v>90</v>
      </c>
      <c r="B155" s="42" t="s">
        <v>198</v>
      </c>
      <c r="C155" s="40" t="s">
        <v>49</v>
      </c>
      <c r="D155" s="40" t="s">
        <v>49</v>
      </c>
      <c r="E155" s="28" t="s">
        <v>32</v>
      </c>
      <c r="F155" s="42">
        <v>1</v>
      </c>
      <c r="G155" s="43">
        <f>IFERROR(SUMIF(Tableau2[Id],Liste_pièces[ID],Tableau2[Exemplaire]),0)</f>
        <v>1</v>
      </c>
      <c r="H155" s="32">
        <v>2.2222222222222223E-2</v>
      </c>
      <c r="I155" s="33"/>
      <c r="J155" s="56">
        <f t="shared" si="17"/>
        <v>2.2222222222222223E-2</v>
      </c>
      <c r="K155" s="34">
        <v>4.8499999999999996</v>
      </c>
      <c r="L155" s="34"/>
      <c r="M155" s="56">
        <f t="shared" si="12"/>
        <v>2.2222222222222223E-2</v>
      </c>
      <c r="N155" s="57">
        <f t="shared" si="13"/>
        <v>4.8499999999999996</v>
      </c>
      <c r="O155" s="54">
        <f t="shared" si="14"/>
        <v>2.2222222222222223E-2</v>
      </c>
      <c r="P155" s="55">
        <f t="shared" si="15"/>
        <v>4.8499999999999996</v>
      </c>
      <c r="Q155" s="74"/>
      <c r="R155" s="74"/>
    </row>
    <row r="156" spans="1:18" x14ac:dyDescent="0.25">
      <c r="A156" s="39">
        <v>89</v>
      </c>
      <c r="B156" s="42" t="s">
        <v>199</v>
      </c>
      <c r="C156" s="40" t="s">
        <v>49</v>
      </c>
      <c r="D156" s="40" t="s">
        <v>49</v>
      </c>
      <c r="E156" s="28" t="s">
        <v>32</v>
      </c>
      <c r="F156" s="42">
        <v>1</v>
      </c>
      <c r="G156" s="43">
        <f>IFERROR(SUMIF(Tableau2[Id],Liste_pièces[ID],Tableau2[Exemplaire]),0)</f>
        <v>1</v>
      </c>
      <c r="H156" s="32">
        <v>0.3743055555555555</v>
      </c>
      <c r="I156" s="33"/>
      <c r="J156" s="56">
        <f t="shared" si="17"/>
        <v>0.3743055555555555</v>
      </c>
      <c r="K156" s="34">
        <v>83.04</v>
      </c>
      <c r="L156" s="34"/>
      <c r="M156" s="56">
        <f t="shared" si="12"/>
        <v>0.3743055555555555</v>
      </c>
      <c r="N156" s="57">
        <f t="shared" si="13"/>
        <v>83.04</v>
      </c>
      <c r="O156" s="54">
        <f t="shared" si="14"/>
        <v>0.3743055555555555</v>
      </c>
      <c r="P156" s="55">
        <f t="shared" si="15"/>
        <v>83.04</v>
      </c>
      <c r="Q156" s="74"/>
      <c r="R156" s="74"/>
    </row>
    <row r="157" spans="1:18" x14ac:dyDescent="0.25">
      <c r="A157" s="39">
        <v>88</v>
      </c>
      <c r="B157" s="42" t="s">
        <v>200</v>
      </c>
      <c r="C157" s="40" t="s">
        <v>49</v>
      </c>
      <c r="D157" s="40" t="s">
        <v>49</v>
      </c>
      <c r="E157" s="28" t="s">
        <v>32</v>
      </c>
      <c r="F157" s="42">
        <v>1</v>
      </c>
      <c r="G157" s="43">
        <f>IFERROR(SUMIF(Tableau2[Id],Liste_pièces[ID],Tableau2[Exemplaire]),0)</f>
        <v>1</v>
      </c>
      <c r="H157" s="32">
        <v>0.31736111111111115</v>
      </c>
      <c r="I157" s="33"/>
      <c r="J157" s="56">
        <f t="shared" si="17"/>
        <v>0.31736111111111115</v>
      </c>
      <c r="K157" s="34">
        <v>58.23</v>
      </c>
      <c r="L157" s="34"/>
      <c r="M157" s="56">
        <f t="shared" si="12"/>
        <v>0.31736111111111115</v>
      </c>
      <c r="N157" s="57">
        <f t="shared" si="13"/>
        <v>58.23</v>
      </c>
      <c r="O157" s="54">
        <f t="shared" si="14"/>
        <v>0.31736111111111115</v>
      </c>
      <c r="P157" s="55">
        <f t="shared" si="15"/>
        <v>58.23</v>
      </c>
      <c r="Q157" s="74"/>
      <c r="R157" s="74"/>
    </row>
    <row r="158" spans="1:18" x14ac:dyDescent="0.25">
      <c r="A158" s="39">
        <v>87</v>
      </c>
      <c r="B158" s="42" t="s">
        <v>201</v>
      </c>
      <c r="C158" s="40" t="s">
        <v>49</v>
      </c>
      <c r="D158" s="40" t="s">
        <v>49</v>
      </c>
      <c r="E158" s="28"/>
      <c r="F158" s="42">
        <v>1</v>
      </c>
      <c r="G158" s="43">
        <f>IFERROR(SUMIF(Tableau2[Id],Liste_pièces[ID],Tableau2[Exemplaire]),0)</f>
        <v>1</v>
      </c>
      <c r="H158" s="32">
        <v>0.24861111111111112</v>
      </c>
      <c r="I158" s="33"/>
      <c r="J158" s="56">
        <f t="shared" si="17"/>
        <v>0.24861111111111112</v>
      </c>
      <c r="K158" s="34">
        <v>71.41</v>
      </c>
      <c r="L158" s="34"/>
      <c r="M158" s="56">
        <f t="shared" si="12"/>
        <v>0.24861111111111112</v>
      </c>
      <c r="N158" s="57">
        <f t="shared" si="13"/>
        <v>71.41</v>
      </c>
      <c r="O158" s="54">
        <f t="shared" si="14"/>
        <v>0.24861111111111112</v>
      </c>
      <c r="P158" s="55">
        <f t="shared" si="15"/>
        <v>71.41</v>
      </c>
      <c r="Q158" s="74"/>
      <c r="R158" s="74"/>
    </row>
    <row r="159" spans="1:18" x14ac:dyDescent="0.25">
      <c r="A159" s="39">
        <v>86</v>
      </c>
      <c r="B159" s="42" t="s">
        <v>202</v>
      </c>
      <c r="C159" s="40" t="s">
        <v>49</v>
      </c>
      <c r="D159" s="40" t="s">
        <v>49</v>
      </c>
      <c r="E159" s="28"/>
      <c r="F159" s="42">
        <v>1</v>
      </c>
      <c r="G159" s="43">
        <f>IFERROR(SUMIF(Tableau2[Id],Liste_pièces[ID],Tableau2[Exemplaire]),0)</f>
        <v>1</v>
      </c>
      <c r="H159" s="32">
        <v>0.22013888888888888</v>
      </c>
      <c r="I159" s="33"/>
      <c r="J159" s="56">
        <f t="shared" si="17"/>
        <v>0.22013888888888888</v>
      </c>
      <c r="K159" s="34">
        <v>51.63</v>
      </c>
      <c r="L159" s="34"/>
      <c r="M159" s="56">
        <f t="shared" si="12"/>
        <v>0.22013888888888888</v>
      </c>
      <c r="N159" s="57">
        <f t="shared" si="13"/>
        <v>51.63</v>
      </c>
      <c r="O159" s="54">
        <f t="shared" si="14"/>
        <v>0.22013888888888888</v>
      </c>
      <c r="P159" s="55">
        <f t="shared" si="15"/>
        <v>51.63</v>
      </c>
      <c r="Q159" s="74"/>
      <c r="R159" s="74"/>
    </row>
    <row r="160" spans="1:18" x14ac:dyDescent="0.25">
      <c r="A160" s="39">
        <v>85</v>
      </c>
      <c r="B160" s="42" t="s">
        <v>203</v>
      </c>
      <c r="C160" s="40" t="s">
        <v>49</v>
      </c>
      <c r="D160" s="40" t="s">
        <v>49</v>
      </c>
      <c r="E160" s="28"/>
      <c r="F160" s="42">
        <v>1</v>
      </c>
      <c r="G160" s="43">
        <f>IFERROR(SUMIF(Tableau2[Id],Liste_pièces[ID],Tableau2[Exemplaire]),0)</f>
        <v>1</v>
      </c>
      <c r="H160" s="32">
        <v>0.22013888888888888</v>
      </c>
      <c r="I160" s="33"/>
      <c r="J160" s="56">
        <f t="shared" si="17"/>
        <v>0.22013888888888888</v>
      </c>
      <c r="K160" s="34">
        <v>51.56</v>
      </c>
      <c r="L160" s="34"/>
      <c r="M160" s="56">
        <f t="shared" si="12"/>
        <v>0.22013888888888888</v>
      </c>
      <c r="N160" s="57">
        <f t="shared" si="13"/>
        <v>51.56</v>
      </c>
      <c r="O160" s="54">
        <f t="shared" si="14"/>
        <v>0.22013888888888888</v>
      </c>
      <c r="P160" s="55">
        <f t="shared" si="15"/>
        <v>51.56</v>
      </c>
      <c r="Q160" s="74"/>
      <c r="R160" s="74"/>
    </row>
    <row r="161" spans="1:18" x14ac:dyDescent="0.25">
      <c r="A161" s="39">
        <v>84</v>
      </c>
      <c r="B161" s="42" t="s">
        <v>204</v>
      </c>
      <c r="C161" s="40" t="s">
        <v>49</v>
      </c>
      <c r="D161" s="40" t="s">
        <v>49</v>
      </c>
      <c r="E161" s="28" t="s">
        <v>32</v>
      </c>
      <c r="F161" s="42">
        <v>1</v>
      </c>
      <c r="G161" s="43">
        <f>IFERROR(SUMIF(Tableau2[Id],Liste_pièces[ID],Tableau2[Exemplaire]),0)</f>
        <v>1</v>
      </c>
      <c r="H161" s="32">
        <v>0.17083333333333331</v>
      </c>
      <c r="I161" s="33"/>
      <c r="J161" s="56">
        <f t="shared" si="17"/>
        <v>0.17083333333333331</v>
      </c>
      <c r="K161" s="34">
        <v>35.520000000000003</v>
      </c>
      <c r="L161" s="34"/>
      <c r="M161" s="56">
        <f t="shared" si="12"/>
        <v>0.17083333333333331</v>
      </c>
      <c r="N161" s="57">
        <f t="shared" si="13"/>
        <v>35.520000000000003</v>
      </c>
      <c r="O161" s="54">
        <f t="shared" si="14"/>
        <v>0.17083333333333331</v>
      </c>
      <c r="P161" s="55">
        <f t="shared" si="15"/>
        <v>35.520000000000003</v>
      </c>
      <c r="Q161" s="74"/>
      <c r="R161" s="74"/>
    </row>
    <row r="162" spans="1:18" x14ac:dyDescent="0.25">
      <c r="A162" s="39">
        <v>83</v>
      </c>
      <c r="B162" s="42" t="s">
        <v>205</v>
      </c>
      <c r="C162" s="40" t="s">
        <v>49</v>
      </c>
      <c r="D162" s="40" t="s">
        <v>49</v>
      </c>
      <c r="E162" s="28"/>
      <c r="F162" s="42">
        <v>1</v>
      </c>
      <c r="G162" s="43">
        <f>IFERROR(SUMIF(Tableau2[Id],Liste_pièces[ID],Tableau2[Exemplaire]),0)</f>
        <v>1</v>
      </c>
      <c r="H162" s="32">
        <v>0.16666666666666666</v>
      </c>
      <c r="I162" s="33"/>
      <c r="J162" s="56">
        <f t="shared" si="17"/>
        <v>0.16666666666666666</v>
      </c>
      <c r="K162" s="34">
        <v>37</v>
      </c>
      <c r="L162" s="34"/>
      <c r="M162" s="56">
        <f t="shared" si="12"/>
        <v>0.16666666666666666</v>
      </c>
      <c r="N162" s="57">
        <f t="shared" si="13"/>
        <v>37</v>
      </c>
      <c r="O162" s="54">
        <f t="shared" si="14"/>
        <v>0.16666666666666666</v>
      </c>
      <c r="P162" s="55">
        <f t="shared" si="15"/>
        <v>37</v>
      </c>
      <c r="Q162" s="74"/>
      <c r="R162" s="74"/>
    </row>
    <row r="163" spans="1:18" x14ac:dyDescent="0.25">
      <c r="A163" s="39">
        <v>82</v>
      </c>
      <c r="B163" s="42" t="s">
        <v>206</v>
      </c>
      <c r="C163" s="40" t="s">
        <v>49</v>
      </c>
      <c r="D163" s="40" t="s">
        <v>50</v>
      </c>
      <c r="E163" s="28"/>
      <c r="F163" s="42">
        <v>2</v>
      </c>
      <c r="G163" s="43">
        <f>IFERROR(SUMIF(Tableau2[Id],Liste_pièces[ID],Tableau2[Exemplaire]),0)</f>
        <v>2</v>
      </c>
      <c r="H163" s="32">
        <v>8.1944444444444445E-2</v>
      </c>
      <c r="I163" s="33"/>
      <c r="J163" s="56">
        <f t="shared" si="17"/>
        <v>8.1944444444444445E-2</v>
      </c>
      <c r="K163" s="34">
        <v>28.03</v>
      </c>
      <c r="L163" s="34"/>
      <c r="M163" s="56">
        <f t="shared" si="12"/>
        <v>0.16388888888888889</v>
      </c>
      <c r="N163" s="57">
        <f t="shared" si="13"/>
        <v>56.06</v>
      </c>
      <c r="O163" s="54">
        <f t="shared" si="14"/>
        <v>0.16388888888888889</v>
      </c>
      <c r="P163" s="55">
        <f t="shared" si="15"/>
        <v>56.06</v>
      </c>
      <c r="Q163" s="74"/>
      <c r="R163" s="74"/>
    </row>
    <row r="164" spans="1:18" x14ac:dyDescent="0.25">
      <c r="A164" s="39">
        <v>81</v>
      </c>
      <c r="B164" s="42" t="s">
        <v>207</v>
      </c>
      <c r="C164" s="40" t="s">
        <v>49</v>
      </c>
      <c r="D164" s="40" t="s">
        <v>49</v>
      </c>
      <c r="E164" s="28" t="s">
        <v>46</v>
      </c>
      <c r="F164" s="42">
        <v>1</v>
      </c>
      <c r="G164" s="43">
        <f>IFERROR(SUMIF(Tableau2[Id],Liste_pièces[ID],Tableau2[Exemplaire]),0)</f>
        <v>1</v>
      </c>
      <c r="H164" s="32">
        <v>9.0277777777777776E-2</v>
      </c>
      <c r="I164" s="33"/>
      <c r="J164" s="56">
        <f t="shared" si="17"/>
        <v>9.0277777777777776E-2</v>
      </c>
      <c r="K164" s="34">
        <v>20.2</v>
      </c>
      <c r="L164" s="34"/>
      <c r="M164" s="56">
        <f t="shared" si="12"/>
        <v>9.0277777777777776E-2</v>
      </c>
      <c r="N164" s="57">
        <f t="shared" si="13"/>
        <v>20.2</v>
      </c>
      <c r="O164" s="54">
        <f t="shared" si="14"/>
        <v>9.0277777777777776E-2</v>
      </c>
      <c r="P164" s="55">
        <f t="shared" si="15"/>
        <v>20.2</v>
      </c>
      <c r="Q164" s="74"/>
      <c r="R164" s="74"/>
    </row>
    <row r="165" spans="1:18" x14ac:dyDescent="0.25">
      <c r="A165" s="39">
        <v>80</v>
      </c>
      <c r="B165" s="42" t="s">
        <v>208</v>
      </c>
      <c r="C165" s="40" t="s">
        <v>49</v>
      </c>
      <c r="D165" s="40" t="s">
        <v>49</v>
      </c>
      <c r="E165" s="28" t="s">
        <v>46</v>
      </c>
      <c r="F165" s="42">
        <v>1</v>
      </c>
      <c r="G165" s="43">
        <f>IFERROR(SUMIF(Tableau2[Id],Liste_pièces[ID],Tableau2[Exemplaire]),0)</f>
        <v>1</v>
      </c>
      <c r="H165" s="32">
        <v>9.0277777777777776E-2</v>
      </c>
      <c r="I165" s="33"/>
      <c r="J165" s="56">
        <f t="shared" si="17"/>
        <v>9.0277777777777776E-2</v>
      </c>
      <c r="K165" s="34">
        <v>20.3</v>
      </c>
      <c r="L165" s="34"/>
      <c r="M165" s="56">
        <f t="shared" si="12"/>
        <v>9.0277777777777776E-2</v>
      </c>
      <c r="N165" s="57">
        <f t="shared" si="13"/>
        <v>20.3</v>
      </c>
      <c r="O165" s="54">
        <f t="shared" si="14"/>
        <v>9.0277777777777776E-2</v>
      </c>
      <c r="P165" s="55">
        <f t="shared" si="15"/>
        <v>20.3</v>
      </c>
      <c r="Q165" s="74"/>
      <c r="R165" s="74"/>
    </row>
    <row r="166" spans="1:18" x14ac:dyDescent="0.25">
      <c r="A166" s="39">
        <v>79</v>
      </c>
      <c r="B166" s="42" t="s">
        <v>209</v>
      </c>
      <c r="C166" s="40" t="s">
        <v>49</v>
      </c>
      <c r="D166" s="40" t="s">
        <v>50</v>
      </c>
      <c r="E166" s="28"/>
      <c r="F166" s="42">
        <v>1</v>
      </c>
      <c r="G166" s="43">
        <f>IFERROR(SUMIF(Tableau2[Id],Liste_pièces[ID],Tableau2[Exemplaire]),0)</f>
        <v>1</v>
      </c>
      <c r="H166" s="32">
        <v>9.8611111111111108E-2</v>
      </c>
      <c r="I166" s="33"/>
      <c r="J166" s="56">
        <f t="shared" si="17"/>
        <v>9.8611111111111108E-2</v>
      </c>
      <c r="K166" s="34">
        <v>31.39</v>
      </c>
      <c r="L166" s="34"/>
      <c r="M166" s="56">
        <f t="shared" si="12"/>
        <v>9.8611111111111108E-2</v>
      </c>
      <c r="N166" s="57">
        <f t="shared" si="13"/>
        <v>31.39</v>
      </c>
      <c r="O166" s="54">
        <f t="shared" si="14"/>
        <v>9.8611111111111108E-2</v>
      </c>
      <c r="P166" s="55">
        <f t="shared" si="15"/>
        <v>31.39</v>
      </c>
      <c r="Q166" s="74"/>
      <c r="R166" s="74"/>
    </row>
    <row r="167" spans="1:18" x14ac:dyDescent="0.25">
      <c r="A167" s="39">
        <v>78</v>
      </c>
      <c r="B167" s="40" t="s">
        <v>210</v>
      </c>
      <c r="C167" s="40" t="s">
        <v>49</v>
      </c>
      <c r="D167" s="40" t="s">
        <v>50</v>
      </c>
      <c r="E167" s="28"/>
      <c r="F167" s="42">
        <v>1</v>
      </c>
      <c r="G167" s="43">
        <f>IFERROR(SUMIF(Tableau2[Id],Liste_pièces[ID],Tableau2[Exemplaire]),0)</f>
        <v>1</v>
      </c>
      <c r="H167" s="32">
        <v>0.14097222222222222</v>
      </c>
      <c r="I167" s="33"/>
      <c r="J167" s="56">
        <f t="shared" si="17"/>
        <v>0.14097222222222222</v>
      </c>
      <c r="K167" s="34">
        <v>48.55</v>
      </c>
      <c r="L167" s="34"/>
      <c r="M167" s="56">
        <f t="shared" si="12"/>
        <v>0.14097222222222222</v>
      </c>
      <c r="N167" s="57">
        <f t="shared" si="13"/>
        <v>48.55</v>
      </c>
      <c r="O167" s="54">
        <f t="shared" si="14"/>
        <v>0.14097222222222222</v>
      </c>
      <c r="P167" s="55">
        <f t="shared" si="15"/>
        <v>48.55</v>
      </c>
      <c r="Q167" s="74"/>
      <c r="R167" s="74"/>
    </row>
    <row r="168" spans="1:18" x14ac:dyDescent="0.25">
      <c r="A168" s="39">
        <v>77</v>
      </c>
      <c r="B168" s="40" t="s">
        <v>211</v>
      </c>
      <c r="C168" s="40" t="s">
        <v>49</v>
      </c>
      <c r="D168" s="40" t="s">
        <v>50</v>
      </c>
      <c r="E168" s="28"/>
      <c r="F168" s="42">
        <v>2</v>
      </c>
      <c r="G168" s="43">
        <f>IFERROR(SUMIF(Tableau2[Id],Liste_pièces[ID],Tableau2[Exemplaire]),0)</f>
        <v>2</v>
      </c>
      <c r="H168" s="30">
        <v>6.3194444444444442E-2</v>
      </c>
      <c r="I168" s="33"/>
      <c r="J168" s="56">
        <f t="shared" si="17"/>
        <v>6.3194444444444442E-2</v>
      </c>
      <c r="K168" s="34">
        <v>19.71</v>
      </c>
      <c r="L168" s="34"/>
      <c r="M168" s="56">
        <f t="shared" si="12"/>
        <v>0.12638888888888888</v>
      </c>
      <c r="N168" s="57">
        <f t="shared" si="13"/>
        <v>39.42</v>
      </c>
      <c r="O168" s="54">
        <f t="shared" si="14"/>
        <v>0.12638888888888888</v>
      </c>
      <c r="P168" s="55">
        <f t="shared" si="15"/>
        <v>39.42</v>
      </c>
      <c r="Q168" s="74"/>
      <c r="R168" s="74"/>
    </row>
    <row r="169" spans="1:18" x14ac:dyDescent="0.25">
      <c r="A169" s="39">
        <v>76</v>
      </c>
      <c r="B169" s="40" t="s">
        <v>212</v>
      </c>
      <c r="C169" s="40" t="s">
        <v>49</v>
      </c>
      <c r="D169" s="40" t="s">
        <v>50</v>
      </c>
      <c r="E169" s="28"/>
      <c r="F169" s="42">
        <v>1</v>
      </c>
      <c r="G169" s="43">
        <f>IFERROR(SUMIF(Tableau2[Id],Liste_pièces[ID],Tableau2[Exemplaire]),0)</f>
        <v>1</v>
      </c>
      <c r="H169" s="32">
        <v>8.0555555555555561E-2</v>
      </c>
      <c r="I169" s="33"/>
      <c r="J169" s="56">
        <f t="shared" si="17"/>
        <v>8.0555555555555561E-2</v>
      </c>
      <c r="K169" s="34">
        <v>22.86</v>
      </c>
      <c r="L169" s="34"/>
      <c r="M169" s="56">
        <f t="shared" si="12"/>
        <v>8.0555555555555561E-2</v>
      </c>
      <c r="N169" s="57">
        <f t="shared" si="13"/>
        <v>22.86</v>
      </c>
      <c r="O169" s="54">
        <f t="shared" si="14"/>
        <v>8.0555555555555561E-2</v>
      </c>
      <c r="P169" s="55">
        <f t="shared" si="15"/>
        <v>22.86</v>
      </c>
      <c r="Q169" s="74"/>
      <c r="R169" s="74"/>
    </row>
    <row r="170" spans="1:18" x14ac:dyDescent="0.25">
      <c r="A170" s="39">
        <v>75</v>
      </c>
      <c r="B170" s="40" t="s">
        <v>213</v>
      </c>
      <c r="C170" s="40" t="s">
        <v>49</v>
      </c>
      <c r="D170" s="40" t="s">
        <v>50</v>
      </c>
      <c r="E170" s="28"/>
      <c r="F170" s="42">
        <v>2</v>
      </c>
      <c r="G170" s="43">
        <f>IFERROR(SUMIF(Tableau2[Id],Liste_pièces[ID],Tableau2[Exemplaire]),0)</f>
        <v>2</v>
      </c>
      <c r="H170" s="30">
        <v>4.5833333333333337E-2</v>
      </c>
      <c r="I170" s="33"/>
      <c r="J170" s="56">
        <f t="shared" si="17"/>
        <v>4.5833333333333337E-2</v>
      </c>
      <c r="K170" s="34">
        <v>15.75</v>
      </c>
      <c r="L170" s="34"/>
      <c r="M170" s="56">
        <f t="shared" si="12"/>
        <v>9.1666666666666674E-2</v>
      </c>
      <c r="N170" s="57">
        <f t="shared" si="13"/>
        <v>31.5</v>
      </c>
      <c r="O170" s="54">
        <f t="shared" si="14"/>
        <v>9.1666666666666674E-2</v>
      </c>
      <c r="P170" s="55">
        <f t="shared" si="15"/>
        <v>31.5</v>
      </c>
      <c r="Q170" s="74"/>
      <c r="R170" s="74"/>
    </row>
    <row r="171" spans="1:18" x14ac:dyDescent="0.25">
      <c r="A171" s="39">
        <v>74</v>
      </c>
      <c r="B171" s="40" t="s">
        <v>214</v>
      </c>
      <c r="C171" s="40" t="s">
        <v>49</v>
      </c>
      <c r="D171" s="40" t="s">
        <v>50</v>
      </c>
      <c r="E171" s="28"/>
      <c r="F171" s="42">
        <v>1</v>
      </c>
      <c r="G171" s="43">
        <f>IFERROR(SUMIF(Tableau2[Id],Liste_pièces[ID],Tableau2[Exemplaire]),0)</f>
        <v>1</v>
      </c>
      <c r="H171" s="30">
        <v>8.819444444444445E-2</v>
      </c>
      <c r="I171" s="33"/>
      <c r="J171" s="56">
        <f t="shared" si="17"/>
        <v>8.819444444444445E-2</v>
      </c>
      <c r="K171" s="34">
        <v>27.71</v>
      </c>
      <c r="L171" s="34"/>
      <c r="M171" s="56">
        <f t="shared" si="12"/>
        <v>8.819444444444445E-2</v>
      </c>
      <c r="N171" s="57">
        <f t="shared" si="13"/>
        <v>27.71</v>
      </c>
      <c r="O171" s="54">
        <f t="shared" si="14"/>
        <v>8.819444444444445E-2</v>
      </c>
      <c r="P171" s="55">
        <f t="shared" si="15"/>
        <v>27.71</v>
      </c>
      <c r="Q171" s="74"/>
      <c r="R171" s="74"/>
    </row>
    <row r="172" spans="1:18" x14ac:dyDescent="0.25">
      <c r="A172" s="39">
        <v>73</v>
      </c>
      <c r="B172" s="40" t="s">
        <v>215</v>
      </c>
      <c r="C172" s="40" t="s">
        <v>49</v>
      </c>
      <c r="D172" s="40" t="s">
        <v>50</v>
      </c>
      <c r="E172" s="28"/>
      <c r="F172" s="42">
        <v>1</v>
      </c>
      <c r="G172" s="43">
        <f>IFERROR(SUMIF(Tableau2[Id],Liste_pièces[ID],Tableau2[Exemplaire]),0)</f>
        <v>1</v>
      </c>
      <c r="H172" s="30">
        <v>9.0972222222222218E-2</v>
      </c>
      <c r="I172" s="33"/>
      <c r="J172" s="56">
        <f t="shared" si="17"/>
        <v>9.0972222222222218E-2</v>
      </c>
      <c r="K172" s="34">
        <v>29.74</v>
      </c>
      <c r="L172" s="34"/>
      <c r="M172" s="56">
        <f t="shared" si="12"/>
        <v>9.0972222222222218E-2</v>
      </c>
      <c r="N172" s="57">
        <f t="shared" si="13"/>
        <v>29.74</v>
      </c>
      <c r="O172" s="54">
        <f t="shared" si="14"/>
        <v>9.0972222222222218E-2</v>
      </c>
      <c r="P172" s="55">
        <f t="shared" si="15"/>
        <v>29.74</v>
      </c>
      <c r="Q172" s="74"/>
      <c r="R172" s="74"/>
    </row>
    <row r="173" spans="1:18" x14ac:dyDescent="0.25">
      <c r="A173" s="39">
        <v>72</v>
      </c>
      <c r="B173" s="40" t="s">
        <v>216</v>
      </c>
      <c r="C173" s="40" t="s">
        <v>49</v>
      </c>
      <c r="D173" s="40" t="s">
        <v>50</v>
      </c>
      <c r="E173" s="28"/>
      <c r="F173" s="42">
        <v>1</v>
      </c>
      <c r="G173" s="43">
        <f>IFERROR(SUMIF(Tableau2[Id],Liste_pièces[ID],Tableau2[Exemplaire]),0)</f>
        <v>1</v>
      </c>
      <c r="H173" s="30">
        <v>7.9166666666666663E-2</v>
      </c>
      <c r="I173" s="33"/>
      <c r="J173" s="56">
        <f t="shared" si="17"/>
        <v>7.9166666666666663E-2</v>
      </c>
      <c r="K173" s="34">
        <v>24.72</v>
      </c>
      <c r="L173" s="34"/>
      <c r="M173" s="56">
        <f t="shared" si="12"/>
        <v>7.9166666666666663E-2</v>
      </c>
      <c r="N173" s="57">
        <f t="shared" si="13"/>
        <v>24.72</v>
      </c>
      <c r="O173" s="54">
        <f t="shared" si="14"/>
        <v>7.9166666666666663E-2</v>
      </c>
      <c r="P173" s="55">
        <f t="shared" si="15"/>
        <v>24.72</v>
      </c>
      <c r="Q173" s="74"/>
      <c r="R173" s="74"/>
    </row>
    <row r="174" spans="1:18" x14ac:dyDescent="0.25">
      <c r="A174" s="39">
        <v>71</v>
      </c>
      <c r="B174" s="40" t="s">
        <v>217</v>
      </c>
      <c r="C174" s="40" t="s">
        <v>49</v>
      </c>
      <c r="D174" s="40" t="s">
        <v>50</v>
      </c>
      <c r="E174" s="28"/>
      <c r="F174" s="42">
        <v>1</v>
      </c>
      <c r="G174" s="43">
        <f>IFERROR(SUMIF(Tableau2[Id],Liste_pièces[ID],Tableau2[Exemplaire]),0)</f>
        <v>1</v>
      </c>
      <c r="H174" s="30">
        <v>7.3611111111111113E-2</v>
      </c>
      <c r="I174" s="33"/>
      <c r="J174" s="56">
        <f t="shared" si="17"/>
        <v>7.3611111111111113E-2</v>
      </c>
      <c r="K174" s="34">
        <v>22.54</v>
      </c>
      <c r="L174" s="34"/>
      <c r="M174" s="56">
        <f t="shared" si="12"/>
        <v>7.3611111111111113E-2</v>
      </c>
      <c r="N174" s="57">
        <f t="shared" si="13"/>
        <v>22.54</v>
      </c>
      <c r="O174" s="54">
        <f t="shared" si="14"/>
        <v>7.3611111111111113E-2</v>
      </c>
      <c r="P174" s="55">
        <f t="shared" si="15"/>
        <v>22.54</v>
      </c>
      <c r="Q174" s="74"/>
      <c r="R174" s="74"/>
    </row>
    <row r="175" spans="1:18" x14ac:dyDescent="0.25">
      <c r="A175" s="39">
        <v>70</v>
      </c>
      <c r="B175" s="40" t="s">
        <v>218</v>
      </c>
      <c r="C175" s="40" t="s">
        <v>49</v>
      </c>
      <c r="D175" s="40" t="s">
        <v>50</v>
      </c>
      <c r="E175" s="28"/>
      <c r="F175" s="42">
        <v>1</v>
      </c>
      <c r="G175" s="43">
        <f>IFERROR(SUMIF(Tableau2[Id],Liste_pièces[ID],Tableau2[Exemplaire]),0)</f>
        <v>1</v>
      </c>
      <c r="H175" s="30">
        <v>7.4305555555555555E-2</v>
      </c>
      <c r="I175" s="33"/>
      <c r="J175" s="56">
        <f t="shared" si="17"/>
        <v>7.4305555555555555E-2</v>
      </c>
      <c r="K175" s="34">
        <v>23.11</v>
      </c>
      <c r="L175" s="34"/>
      <c r="M175" s="56">
        <f t="shared" si="12"/>
        <v>7.4305555555555555E-2</v>
      </c>
      <c r="N175" s="57">
        <f t="shared" si="13"/>
        <v>23.11</v>
      </c>
      <c r="O175" s="54">
        <f t="shared" si="14"/>
        <v>7.4305555555555555E-2</v>
      </c>
      <c r="P175" s="55">
        <f t="shared" si="15"/>
        <v>23.11</v>
      </c>
      <c r="Q175" s="74"/>
      <c r="R175" s="74"/>
    </row>
    <row r="176" spans="1:18" x14ac:dyDescent="0.25">
      <c r="A176" s="39">
        <v>69</v>
      </c>
      <c r="B176" s="41" t="s">
        <v>219</v>
      </c>
      <c r="C176" s="40" t="s">
        <v>49</v>
      </c>
      <c r="D176" s="40" t="s">
        <v>50</v>
      </c>
      <c r="E176" s="28"/>
      <c r="F176" s="42">
        <v>1</v>
      </c>
      <c r="G176" s="43">
        <f>IFERROR(SUMIF(Tableau2[Id],Liste_pièces[ID],Tableau2[Exemplaire]),0)</f>
        <v>1</v>
      </c>
      <c r="H176" s="62">
        <v>8.1250000000000003E-2</v>
      </c>
      <c r="I176" s="33"/>
      <c r="J176" s="56">
        <f t="shared" si="17"/>
        <v>8.1250000000000003E-2</v>
      </c>
      <c r="K176" s="34">
        <v>25.98</v>
      </c>
      <c r="L176" s="34"/>
      <c r="M176" s="56">
        <f t="shared" si="12"/>
        <v>8.1250000000000003E-2</v>
      </c>
      <c r="N176" s="57">
        <f t="shared" si="13"/>
        <v>25.98</v>
      </c>
      <c r="O176" s="54">
        <f t="shared" si="14"/>
        <v>8.1250000000000003E-2</v>
      </c>
      <c r="P176" s="55">
        <f t="shared" si="15"/>
        <v>25.98</v>
      </c>
      <c r="Q176" s="74"/>
      <c r="R176" s="74"/>
    </row>
    <row r="177" spans="1:18" x14ac:dyDescent="0.25">
      <c r="A177" s="39">
        <v>68</v>
      </c>
      <c r="B177" s="40" t="s">
        <v>220</v>
      </c>
      <c r="C177" s="40" t="s">
        <v>49</v>
      </c>
      <c r="D177" s="40" t="s">
        <v>50</v>
      </c>
      <c r="E177" s="28"/>
      <c r="F177" s="42">
        <v>2</v>
      </c>
      <c r="G177" s="43">
        <f>IFERROR(SUMIF(Tableau2[Id],Liste_pièces[ID],Tableau2[Exemplaire]),0)</f>
        <v>2</v>
      </c>
      <c r="H177" s="32">
        <v>0.11319444444444444</v>
      </c>
      <c r="I177" s="33"/>
      <c r="J177" s="56">
        <f t="shared" si="17"/>
        <v>0.11319444444444444</v>
      </c>
      <c r="K177" s="34">
        <v>34.76</v>
      </c>
      <c r="L177" s="34"/>
      <c r="M177" s="56">
        <f t="shared" si="12"/>
        <v>0.22638888888888889</v>
      </c>
      <c r="N177" s="57">
        <f t="shared" si="13"/>
        <v>69.52</v>
      </c>
      <c r="O177" s="54">
        <f t="shared" si="14"/>
        <v>0.22638888888888889</v>
      </c>
      <c r="P177" s="55">
        <f t="shared" si="15"/>
        <v>69.52</v>
      </c>
      <c r="Q177" s="74"/>
      <c r="R177" s="74"/>
    </row>
    <row r="178" spans="1:18" x14ac:dyDescent="0.25">
      <c r="A178" s="39">
        <v>67</v>
      </c>
      <c r="B178" s="40" t="s">
        <v>221</v>
      </c>
      <c r="C178" s="40" t="s">
        <v>49</v>
      </c>
      <c r="D178" s="40" t="s">
        <v>50</v>
      </c>
      <c r="E178" s="28"/>
      <c r="F178" s="42">
        <v>2</v>
      </c>
      <c r="G178" s="43">
        <f>IFERROR(SUMIF(Tableau2[Id],Liste_pièces[ID],Tableau2[Exemplaire]),0)</f>
        <v>2</v>
      </c>
      <c r="H178" s="32">
        <v>0.14583333333333334</v>
      </c>
      <c r="I178" s="33"/>
      <c r="J178" s="56">
        <f t="shared" si="17"/>
        <v>0.14583333333333334</v>
      </c>
      <c r="K178" s="34">
        <v>46.69</v>
      </c>
      <c r="L178" s="34"/>
      <c r="M178" s="56">
        <f t="shared" si="12"/>
        <v>0.29166666666666669</v>
      </c>
      <c r="N178" s="57">
        <f t="shared" si="13"/>
        <v>93.38</v>
      </c>
      <c r="O178" s="54">
        <f t="shared" si="14"/>
        <v>0.29166666666666669</v>
      </c>
      <c r="P178" s="55">
        <f t="shared" si="15"/>
        <v>93.38</v>
      </c>
      <c r="Q178" s="74"/>
      <c r="R178" s="74"/>
    </row>
    <row r="179" spans="1:18" x14ac:dyDescent="0.25">
      <c r="A179" s="39">
        <v>66</v>
      </c>
      <c r="B179" s="40" t="s">
        <v>222</v>
      </c>
      <c r="C179" s="40" t="s">
        <v>49</v>
      </c>
      <c r="D179" s="40" t="s">
        <v>50</v>
      </c>
      <c r="E179" s="28"/>
      <c r="F179" s="42">
        <v>2</v>
      </c>
      <c r="G179" s="43">
        <f>IFERROR(SUMIF(Tableau2[Id],Liste_pièces[ID],Tableau2[Exemplaire]),0)</f>
        <v>2</v>
      </c>
      <c r="H179" s="30">
        <v>7.6388888888888895E-2</v>
      </c>
      <c r="I179" s="33"/>
      <c r="J179" s="56">
        <f t="shared" si="17"/>
        <v>7.6388888888888895E-2</v>
      </c>
      <c r="K179" s="34">
        <v>24.88</v>
      </c>
      <c r="L179" s="34"/>
      <c r="M179" s="56">
        <f t="shared" si="12"/>
        <v>0.15277777777777779</v>
      </c>
      <c r="N179" s="57">
        <f t="shared" si="13"/>
        <v>49.76</v>
      </c>
      <c r="O179" s="54">
        <f t="shared" si="14"/>
        <v>0.15277777777777779</v>
      </c>
      <c r="P179" s="55">
        <f t="shared" si="15"/>
        <v>49.76</v>
      </c>
      <c r="Q179" s="74"/>
      <c r="R179" s="74"/>
    </row>
    <row r="180" spans="1:18" x14ac:dyDescent="0.25">
      <c r="A180" s="39">
        <v>65</v>
      </c>
      <c r="B180" s="40" t="s">
        <v>223</v>
      </c>
      <c r="C180" s="40" t="s">
        <v>49</v>
      </c>
      <c r="D180" s="40" t="s">
        <v>50</v>
      </c>
      <c r="E180" s="28"/>
      <c r="F180" s="42">
        <v>2</v>
      </c>
      <c r="G180" s="43">
        <f>IFERROR(SUMIF(Tableau2[Id],Liste_pièces[ID],Tableau2[Exemplaire]),0)</f>
        <v>2</v>
      </c>
      <c r="H180" s="30">
        <v>0.10555555555555556</v>
      </c>
      <c r="I180" s="33"/>
      <c r="J180" s="56">
        <f t="shared" si="17"/>
        <v>0.10555555555555556</v>
      </c>
      <c r="K180" s="34">
        <v>34.26</v>
      </c>
      <c r="L180" s="34"/>
      <c r="M180" s="56">
        <f t="shared" si="12"/>
        <v>0.21111111111111111</v>
      </c>
      <c r="N180" s="57">
        <f t="shared" si="13"/>
        <v>68.52</v>
      </c>
      <c r="O180" s="54">
        <f t="shared" si="14"/>
        <v>0.21111111111111111</v>
      </c>
      <c r="P180" s="55">
        <f t="shared" si="15"/>
        <v>68.52</v>
      </c>
      <c r="Q180" s="74"/>
      <c r="R180" s="74"/>
    </row>
    <row r="181" spans="1:18" x14ac:dyDescent="0.25">
      <c r="A181" s="39">
        <v>64</v>
      </c>
      <c r="B181" s="40" t="s">
        <v>224</v>
      </c>
      <c r="C181" s="40" t="s">
        <v>49</v>
      </c>
      <c r="D181" s="40" t="s">
        <v>50</v>
      </c>
      <c r="E181" s="28"/>
      <c r="F181" s="42">
        <v>2</v>
      </c>
      <c r="G181" s="43">
        <f>IFERROR(SUMIF(Tableau2[Id],Liste_pièces[ID],Tableau2[Exemplaire]),0)</f>
        <v>2</v>
      </c>
      <c r="H181" s="30">
        <v>9.1666666666666674E-2</v>
      </c>
      <c r="I181" s="33"/>
      <c r="J181" s="56">
        <f t="shared" si="17"/>
        <v>9.1666666666666674E-2</v>
      </c>
      <c r="K181" s="34">
        <v>32.479999999999997</v>
      </c>
      <c r="L181" s="34"/>
      <c r="M181" s="56">
        <f t="shared" si="12"/>
        <v>0.18333333333333335</v>
      </c>
      <c r="N181" s="57">
        <f t="shared" si="13"/>
        <v>64.959999999999994</v>
      </c>
      <c r="O181" s="54">
        <f t="shared" si="14"/>
        <v>0.18333333333333335</v>
      </c>
      <c r="P181" s="55">
        <f t="shared" si="15"/>
        <v>64.959999999999994</v>
      </c>
      <c r="Q181" s="74"/>
      <c r="R181" s="74"/>
    </row>
    <row r="182" spans="1:18" x14ac:dyDescent="0.25">
      <c r="A182" s="39">
        <v>63</v>
      </c>
      <c r="B182" s="40" t="s">
        <v>225</v>
      </c>
      <c r="C182" s="40" t="s">
        <v>93</v>
      </c>
      <c r="D182" s="40" t="s">
        <v>93</v>
      </c>
      <c r="E182" s="28"/>
      <c r="F182" s="42">
        <v>2</v>
      </c>
      <c r="G182" s="43">
        <f>IFERROR(SUMIF(Tableau2[Id],Liste_pièces[ID],Tableau2[Exemplaire]),0)</f>
        <v>2</v>
      </c>
      <c r="H182" s="30">
        <v>0.21736111111111112</v>
      </c>
      <c r="I182" s="33"/>
      <c r="J182" s="56">
        <f t="shared" si="17"/>
        <v>0.21736111111111112</v>
      </c>
      <c r="K182" s="34">
        <v>28.73</v>
      </c>
      <c r="L182" s="34"/>
      <c r="M182" s="56">
        <f t="shared" si="12"/>
        <v>0.43472222222222223</v>
      </c>
      <c r="N182" s="57">
        <f t="shared" si="13"/>
        <v>57.46</v>
      </c>
      <c r="O182" s="54">
        <f t="shared" si="14"/>
        <v>0.43472222222222223</v>
      </c>
      <c r="P182" s="55">
        <f t="shared" si="15"/>
        <v>57.46</v>
      </c>
      <c r="Q182" s="74"/>
      <c r="R182" s="74"/>
    </row>
    <row r="183" spans="1:18" x14ac:dyDescent="0.25">
      <c r="A183" s="39">
        <v>62</v>
      </c>
      <c r="B183" s="40" t="s">
        <v>226</v>
      </c>
      <c r="C183" s="40" t="s">
        <v>93</v>
      </c>
      <c r="D183" s="40" t="s">
        <v>93</v>
      </c>
      <c r="E183" s="28"/>
      <c r="F183" s="42">
        <v>4</v>
      </c>
      <c r="G183" s="43">
        <f>IFERROR(SUMIF(Tableau2[Id],Liste_pièces[ID],Tableau2[Exemplaire]),0)</f>
        <v>4</v>
      </c>
      <c r="H183" s="30">
        <v>5.1388888888888894E-2</v>
      </c>
      <c r="I183" s="33"/>
      <c r="J183" s="56">
        <f t="shared" si="17"/>
        <v>5.1388888888888894E-2</v>
      </c>
      <c r="K183" s="34">
        <v>19.350000000000001</v>
      </c>
      <c r="L183" s="34"/>
      <c r="M183" s="56">
        <f t="shared" si="12"/>
        <v>0.20555555555555557</v>
      </c>
      <c r="N183" s="57">
        <f t="shared" si="13"/>
        <v>77.400000000000006</v>
      </c>
      <c r="O183" s="54">
        <f t="shared" si="14"/>
        <v>0.20555555555555557</v>
      </c>
      <c r="P183" s="55">
        <f t="shared" si="15"/>
        <v>77.400000000000006</v>
      </c>
      <c r="Q183" s="74"/>
      <c r="R183" s="74"/>
    </row>
    <row r="184" spans="1:18" x14ac:dyDescent="0.25">
      <c r="A184" s="39">
        <v>61</v>
      </c>
      <c r="B184" s="40" t="s">
        <v>227</v>
      </c>
      <c r="C184" s="41" t="s">
        <v>93</v>
      </c>
      <c r="D184" s="40" t="s">
        <v>93</v>
      </c>
      <c r="E184" s="28"/>
      <c r="F184" s="42">
        <v>2</v>
      </c>
      <c r="G184" s="43">
        <f>IFERROR(SUMIF(Tableau2[Id],Liste_pièces[ID],Tableau2[Exemplaire]),0)</f>
        <v>2</v>
      </c>
      <c r="H184" s="30">
        <v>0.11597222222222221</v>
      </c>
      <c r="I184" s="33"/>
      <c r="J184" s="56">
        <f t="shared" ref="J184:J215" si="18">H184</f>
        <v>0.11597222222222221</v>
      </c>
      <c r="K184" s="34">
        <v>22.43</v>
      </c>
      <c r="L184" s="34"/>
      <c r="M184" s="56">
        <f t="shared" si="12"/>
        <v>0.23194444444444443</v>
      </c>
      <c r="N184" s="57">
        <f t="shared" si="13"/>
        <v>44.86</v>
      </c>
      <c r="O184" s="54">
        <f t="shared" si="14"/>
        <v>0.23194444444444443</v>
      </c>
      <c r="P184" s="55">
        <f t="shared" si="15"/>
        <v>44.86</v>
      </c>
      <c r="Q184" s="74"/>
      <c r="R184" s="74"/>
    </row>
    <row r="185" spans="1:18" x14ac:dyDescent="0.25">
      <c r="A185" s="39">
        <v>60</v>
      </c>
      <c r="B185" s="40" t="s">
        <v>228</v>
      </c>
      <c r="C185" s="40" t="s">
        <v>93</v>
      </c>
      <c r="D185" s="40" t="s">
        <v>93</v>
      </c>
      <c r="E185" s="28"/>
      <c r="F185" s="42">
        <v>2</v>
      </c>
      <c r="G185" s="43">
        <f>IFERROR(SUMIF(Tableau2[Id],Liste_pièces[ID],Tableau2[Exemplaire]),0)</f>
        <v>2</v>
      </c>
      <c r="H185" s="30">
        <v>0.11041666666666666</v>
      </c>
      <c r="I185" s="33"/>
      <c r="J185" s="56">
        <f t="shared" si="18"/>
        <v>0.11041666666666666</v>
      </c>
      <c r="K185" s="34">
        <v>35.18</v>
      </c>
      <c r="L185" s="34"/>
      <c r="M185" s="56">
        <f t="shared" si="12"/>
        <v>0.22083333333333333</v>
      </c>
      <c r="N185" s="57">
        <f t="shared" si="13"/>
        <v>70.36</v>
      </c>
      <c r="O185" s="54">
        <f t="shared" si="14"/>
        <v>0.22083333333333333</v>
      </c>
      <c r="P185" s="55">
        <f t="shared" si="15"/>
        <v>70.36</v>
      </c>
      <c r="Q185" s="74"/>
      <c r="R185" s="74"/>
    </row>
    <row r="186" spans="1:18" x14ac:dyDescent="0.25">
      <c r="A186" s="39">
        <v>59</v>
      </c>
      <c r="B186" s="40" t="s">
        <v>229</v>
      </c>
      <c r="C186" s="40" t="s">
        <v>93</v>
      </c>
      <c r="D186" s="40" t="s">
        <v>93</v>
      </c>
      <c r="E186" s="28"/>
      <c r="F186" s="42">
        <v>2</v>
      </c>
      <c r="G186" s="43">
        <f>IFERROR(SUMIF(Tableau2[Id],Liste_pièces[ID],Tableau2[Exemplaire]),0)</f>
        <v>2</v>
      </c>
      <c r="H186" s="30">
        <v>0.10208333333333335</v>
      </c>
      <c r="I186" s="33"/>
      <c r="J186" s="56">
        <f t="shared" si="18"/>
        <v>0.10208333333333335</v>
      </c>
      <c r="K186" s="34">
        <v>31.71</v>
      </c>
      <c r="L186" s="34"/>
      <c r="M186" s="56">
        <f t="shared" si="12"/>
        <v>0.20416666666666669</v>
      </c>
      <c r="N186" s="57">
        <f t="shared" si="13"/>
        <v>63.42</v>
      </c>
      <c r="O186" s="54">
        <f t="shared" si="14"/>
        <v>0.20416666666666669</v>
      </c>
      <c r="P186" s="55">
        <f t="shared" si="15"/>
        <v>63.42</v>
      </c>
      <c r="Q186" s="74"/>
      <c r="R186" s="74"/>
    </row>
    <row r="187" spans="1:18" x14ac:dyDescent="0.25">
      <c r="A187" s="39">
        <v>58</v>
      </c>
      <c r="B187" s="41" t="s">
        <v>230</v>
      </c>
      <c r="C187" s="40" t="s">
        <v>93</v>
      </c>
      <c r="D187" s="40" t="s">
        <v>93</v>
      </c>
      <c r="E187" s="28"/>
      <c r="F187" s="42">
        <v>4</v>
      </c>
      <c r="G187" s="43">
        <f>IFERROR(SUMIF(Tableau2[Id],Liste_pièces[ID],Tableau2[Exemplaire]),0)</f>
        <v>4</v>
      </c>
      <c r="H187" s="36">
        <v>1.3194444444444444E-2</v>
      </c>
      <c r="I187" s="33"/>
      <c r="J187" s="56">
        <f t="shared" si="18"/>
        <v>1.3194444444444444E-2</v>
      </c>
      <c r="K187" s="34">
        <v>3.68</v>
      </c>
      <c r="L187" s="34"/>
      <c r="M187" s="56">
        <f t="shared" si="12"/>
        <v>5.2777777777777778E-2</v>
      </c>
      <c r="N187" s="57">
        <f t="shared" si="13"/>
        <v>14.72</v>
      </c>
      <c r="O187" s="54">
        <f t="shared" si="14"/>
        <v>5.2777777777777778E-2</v>
      </c>
      <c r="P187" s="55">
        <f t="shared" si="15"/>
        <v>14.72</v>
      </c>
      <c r="Q187" s="74"/>
      <c r="R187" s="74"/>
    </row>
    <row r="188" spans="1:18" x14ac:dyDescent="0.25">
      <c r="A188" s="39">
        <v>57</v>
      </c>
      <c r="B188" s="40" t="s">
        <v>231</v>
      </c>
      <c r="C188" s="40" t="s">
        <v>93</v>
      </c>
      <c r="D188" s="40" t="s">
        <v>232</v>
      </c>
      <c r="E188" s="28"/>
      <c r="F188" s="42">
        <v>1</v>
      </c>
      <c r="G188" s="43">
        <f>IFERROR(SUMIF(Tableau2[Id],Liste_pièces[ID],Tableau2[Exemplaire]),0)</f>
        <v>1</v>
      </c>
      <c r="H188" s="30">
        <v>0.14305555555555557</v>
      </c>
      <c r="I188" s="33"/>
      <c r="J188" s="56">
        <f t="shared" si="18"/>
        <v>0.14305555555555557</v>
      </c>
      <c r="K188" s="34">
        <v>39.880000000000003</v>
      </c>
      <c r="L188" s="34"/>
      <c r="M188" s="56">
        <f t="shared" si="12"/>
        <v>0.14305555555555557</v>
      </c>
      <c r="N188" s="57">
        <f t="shared" si="13"/>
        <v>39.880000000000003</v>
      </c>
      <c r="O188" s="54">
        <f t="shared" si="14"/>
        <v>0.14305555555555557</v>
      </c>
      <c r="P188" s="55">
        <f t="shared" si="15"/>
        <v>39.880000000000003</v>
      </c>
      <c r="Q188" s="74"/>
      <c r="R188" s="74"/>
    </row>
    <row r="189" spans="1:18" x14ac:dyDescent="0.25">
      <c r="A189" s="39">
        <v>56</v>
      </c>
      <c r="B189" s="40" t="s">
        <v>233</v>
      </c>
      <c r="C189" s="40" t="s">
        <v>93</v>
      </c>
      <c r="D189" s="40" t="s">
        <v>93</v>
      </c>
      <c r="E189" s="28"/>
      <c r="F189" s="42">
        <v>2</v>
      </c>
      <c r="G189" s="43">
        <f>IFERROR(SUMIF(Tableau2[Id],Liste_pièces[ID],Tableau2[Exemplaire]),0)</f>
        <v>2</v>
      </c>
      <c r="H189" s="30">
        <v>8.2638888888888887E-2</v>
      </c>
      <c r="I189" s="33"/>
      <c r="J189" s="56">
        <f t="shared" si="18"/>
        <v>8.2638888888888887E-2</v>
      </c>
      <c r="K189" s="34">
        <v>16.920000000000002</v>
      </c>
      <c r="L189" s="34"/>
      <c r="M189" s="56">
        <f t="shared" si="12"/>
        <v>0.16527777777777777</v>
      </c>
      <c r="N189" s="57">
        <f t="shared" si="13"/>
        <v>33.840000000000003</v>
      </c>
      <c r="O189" s="54">
        <f t="shared" si="14"/>
        <v>0.16527777777777777</v>
      </c>
      <c r="P189" s="55">
        <f t="shared" si="15"/>
        <v>33.840000000000003</v>
      </c>
      <c r="Q189" s="74"/>
      <c r="R189" s="74"/>
    </row>
    <row r="190" spans="1:18" x14ac:dyDescent="0.25">
      <c r="A190" s="39">
        <v>55</v>
      </c>
      <c r="B190" s="40" t="s">
        <v>234</v>
      </c>
      <c r="C190" s="40" t="s">
        <v>93</v>
      </c>
      <c r="D190" s="40" t="s">
        <v>232</v>
      </c>
      <c r="E190" s="28"/>
      <c r="F190" s="42">
        <v>1</v>
      </c>
      <c r="G190" s="43">
        <f>IFERROR(SUMIF(Tableau2[Id],Liste_pièces[ID],Tableau2[Exemplaire]),0)</f>
        <v>1</v>
      </c>
      <c r="H190" s="30">
        <v>0.1076388888888889</v>
      </c>
      <c r="I190" s="33"/>
      <c r="J190" s="56">
        <f t="shared" si="18"/>
        <v>0.1076388888888889</v>
      </c>
      <c r="K190" s="34">
        <v>29.74</v>
      </c>
      <c r="L190" s="34"/>
      <c r="M190" s="56">
        <f t="shared" si="12"/>
        <v>0.1076388888888889</v>
      </c>
      <c r="N190" s="57">
        <f t="shared" si="13"/>
        <v>29.74</v>
      </c>
      <c r="O190" s="54">
        <f t="shared" si="14"/>
        <v>0.1076388888888889</v>
      </c>
      <c r="P190" s="55">
        <f t="shared" si="15"/>
        <v>29.74</v>
      </c>
      <c r="Q190" s="74"/>
      <c r="R190" s="74"/>
    </row>
    <row r="191" spans="1:18" x14ac:dyDescent="0.25">
      <c r="A191" s="39">
        <v>54</v>
      </c>
      <c r="B191" s="42" t="s">
        <v>235</v>
      </c>
      <c r="C191" s="40" t="s">
        <v>93</v>
      </c>
      <c r="D191" s="40" t="s">
        <v>93</v>
      </c>
      <c r="E191" s="28"/>
      <c r="F191" s="42">
        <v>2</v>
      </c>
      <c r="G191" s="43">
        <f>IFERROR(SUMIF(Tableau2[Id],Liste_pièces[ID],Tableau2[Exemplaire]),0)</f>
        <v>2</v>
      </c>
      <c r="H191" s="32">
        <v>0.10208333333333335</v>
      </c>
      <c r="I191" s="33"/>
      <c r="J191" s="56">
        <f t="shared" si="18"/>
        <v>0.10208333333333335</v>
      </c>
      <c r="K191" s="34">
        <v>32.520000000000003</v>
      </c>
      <c r="L191" s="34"/>
      <c r="M191" s="56">
        <f t="shared" si="12"/>
        <v>0.20416666666666669</v>
      </c>
      <c r="N191" s="57">
        <f t="shared" si="13"/>
        <v>65.040000000000006</v>
      </c>
      <c r="O191" s="54">
        <f t="shared" si="14"/>
        <v>0.20416666666666669</v>
      </c>
      <c r="P191" s="55">
        <f t="shared" si="15"/>
        <v>65.040000000000006</v>
      </c>
      <c r="Q191" s="74"/>
      <c r="R191" s="74"/>
    </row>
    <row r="192" spans="1:18" x14ac:dyDescent="0.25">
      <c r="A192" s="39">
        <v>53</v>
      </c>
      <c r="B192" s="40" t="s">
        <v>236</v>
      </c>
      <c r="C192" s="40" t="s">
        <v>93</v>
      </c>
      <c r="D192" s="40" t="s">
        <v>232</v>
      </c>
      <c r="E192" s="28"/>
      <c r="F192" s="42">
        <v>1</v>
      </c>
      <c r="G192" s="43">
        <f>IFERROR(SUMIF(Tableau2[Id],Liste_pièces[ID],Tableau2[Exemplaire]),0)</f>
        <v>1</v>
      </c>
      <c r="H192" s="30">
        <v>5.9027777777777783E-2</v>
      </c>
      <c r="I192" s="33"/>
      <c r="J192" s="56">
        <f t="shared" si="18"/>
        <v>5.9027777777777783E-2</v>
      </c>
      <c r="K192" s="34">
        <v>14.97</v>
      </c>
      <c r="L192" s="34"/>
      <c r="M192" s="56">
        <f t="shared" si="12"/>
        <v>5.9027777777777783E-2</v>
      </c>
      <c r="N192" s="57">
        <f t="shared" si="13"/>
        <v>14.97</v>
      </c>
      <c r="O192" s="54">
        <f t="shared" si="14"/>
        <v>5.9027777777777783E-2</v>
      </c>
      <c r="P192" s="55">
        <f t="shared" si="15"/>
        <v>14.97</v>
      </c>
      <c r="Q192" s="74"/>
      <c r="R192" s="74"/>
    </row>
    <row r="193" spans="1:18" x14ac:dyDescent="0.25">
      <c r="A193" s="39">
        <v>52</v>
      </c>
      <c r="B193" s="42" t="s">
        <v>48</v>
      </c>
      <c r="C193" s="40" t="s">
        <v>93</v>
      </c>
      <c r="D193" s="40" t="s">
        <v>93</v>
      </c>
      <c r="E193" s="28"/>
      <c r="F193" s="42">
        <v>2</v>
      </c>
      <c r="G193" s="43">
        <f>IFERROR(SUMIF(Tableau2[Id],Liste_pièces[ID],Tableau2[Exemplaire]),0)</f>
        <v>2</v>
      </c>
      <c r="H193" s="32">
        <v>8.3333333333333329E-2</v>
      </c>
      <c r="I193" s="33"/>
      <c r="J193" s="56">
        <f t="shared" si="18"/>
        <v>8.3333333333333329E-2</v>
      </c>
      <c r="K193" s="34">
        <v>23.16</v>
      </c>
      <c r="L193" s="34"/>
      <c r="M193" s="56">
        <f t="shared" si="12"/>
        <v>0.16666666666666666</v>
      </c>
      <c r="N193" s="57">
        <f t="shared" si="13"/>
        <v>46.32</v>
      </c>
      <c r="O193" s="54">
        <f t="shared" si="14"/>
        <v>0.16666666666666666</v>
      </c>
      <c r="P193" s="55">
        <f t="shared" si="15"/>
        <v>46.32</v>
      </c>
      <c r="Q193" s="74"/>
      <c r="R193" s="74"/>
    </row>
    <row r="194" spans="1:18" x14ac:dyDescent="0.25">
      <c r="A194" s="39">
        <v>51</v>
      </c>
      <c r="B194" s="42" t="s">
        <v>237</v>
      </c>
      <c r="C194" s="40" t="s">
        <v>93</v>
      </c>
      <c r="D194" s="40" t="s">
        <v>93</v>
      </c>
      <c r="E194" s="28"/>
      <c r="F194" s="42">
        <v>2</v>
      </c>
      <c r="G194" s="43">
        <f>IFERROR(SUMIF(Tableau2[Id],Liste_pièces[ID],Tableau2[Exemplaire]),0)</f>
        <v>2</v>
      </c>
      <c r="H194" s="32">
        <v>5.7638888888888885E-2</v>
      </c>
      <c r="I194" s="33"/>
      <c r="J194" s="56">
        <f t="shared" si="18"/>
        <v>5.7638888888888885E-2</v>
      </c>
      <c r="K194" s="34">
        <v>11.24</v>
      </c>
      <c r="L194" s="34"/>
      <c r="M194" s="56">
        <f t="shared" si="12"/>
        <v>0.11527777777777777</v>
      </c>
      <c r="N194" s="57">
        <f t="shared" si="13"/>
        <v>22.48</v>
      </c>
      <c r="O194" s="54">
        <f t="shared" si="14"/>
        <v>0.11527777777777777</v>
      </c>
      <c r="P194" s="55">
        <f t="shared" si="15"/>
        <v>22.48</v>
      </c>
      <c r="Q194" s="74"/>
      <c r="R194" s="74"/>
    </row>
    <row r="195" spans="1:18" x14ac:dyDescent="0.25">
      <c r="A195" s="39">
        <v>50</v>
      </c>
      <c r="B195" s="40" t="s">
        <v>238</v>
      </c>
      <c r="C195" s="40" t="s">
        <v>93</v>
      </c>
      <c r="D195" s="40" t="s">
        <v>232</v>
      </c>
      <c r="E195" s="28"/>
      <c r="F195" s="42">
        <v>1</v>
      </c>
      <c r="G195" s="43">
        <f>IFERROR(SUMIF(Tableau2[Id],Liste_pièces[ID],Tableau2[Exemplaire]),0)</f>
        <v>1</v>
      </c>
      <c r="H195" s="30">
        <v>0.23263888888888887</v>
      </c>
      <c r="I195" s="33"/>
      <c r="J195" s="56">
        <f t="shared" si="18"/>
        <v>0.23263888888888887</v>
      </c>
      <c r="K195" s="34">
        <v>58.14</v>
      </c>
      <c r="L195" s="34"/>
      <c r="M195" s="56">
        <f t="shared" si="12"/>
        <v>0.23263888888888887</v>
      </c>
      <c r="N195" s="57">
        <f t="shared" si="13"/>
        <v>58.14</v>
      </c>
      <c r="O195" s="54">
        <f t="shared" si="14"/>
        <v>0.23263888888888887</v>
      </c>
      <c r="P195" s="55">
        <f t="shared" si="15"/>
        <v>58.14</v>
      </c>
      <c r="Q195" s="74"/>
      <c r="R195" s="74"/>
    </row>
    <row r="196" spans="1:18" x14ac:dyDescent="0.25">
      <c r="A196" s="39">
        <v>49</v>
      </c>
      <c r="B196" s="42" t="s">
        <v>239</v>
      </c>
      <c r="C196" s="40" t="s">
        <v>45</v>
      </c>
      <c r="D196" s="40" t="s">
        <v>45</v>
      </c>
      <c r="E196" s="28" t="s">
        <v>32</v>
      </c>
      <c r="F196" s="42">
        <v>2</v>
      </c>
      <c r="G196" s="43">
        <f>IFERROR(SUMIF(Tableau2[Id],Liste_pièces[ID],Tableau2[Exemplaire]),0)</f>
        <v>2</v>
      </c>
      <c r="H196" s="32">
        <v>0.37083333333333335</v>
      </c>
      <c r="I196" s="33"/>
      <c r="J196" s="56">
        <f t="shared" si="18"/>
        <v>0.37083333333333335</v>
      </c>
      <c r="K196" s="34">
        <v>70.88</v>
      </c>
      <c r="L196" s="34"/>
      <c r="M196" s="56">
        <f t="shared" si="12"/>
        <v>0.7416666666666667</v>
      </c>
      <c r="N196" s="57">
        <f t="shared" si="13"/>
        <v>141.76</v>
      </c>
      <c r="O196" s="54">
        <f t="shared" si="14"/>
        <v>0.7416666666666667</v>
      </c>
      <c r="P196" s="55">
        <f t="shared" si="15"/>
        <v>141.76</v>
      </c>
      <c r="Q196" s="74"/>
      <c r="R196" s="74"/>
    </row>
    <row r="197" spans="1:18" x14ac:dyDescent="0.25">
      <c r="A197" s="39">
        <v>48</v>
      </c>
      <c r="B197" s="42" t="s">
        <v>240</v>
      </c>
      <c r="C197" s="40" t="s">
        <v>45</v>
      </c>
      <c r="D197" s="40" t="s">
        <v>45</v>
      </c>
      <c r="E197" s="28" t="s">
        <v>32</v>
      </c>
      <c r="F197" s="42">
        <v>2</v>
      </c>
      <c r="G197" s="43">
        <f>IFERROR(SUMIF(Tableau2[Id],Liste_pièces[ID],Tableau2[Exemplaire]),0)</f>
        <v>2</v>
      </c>
      <c r="H197" s="32">
        <v>0.25763888888888892</v>
      </c>
      <c r="I197" s="33"/>
      <c r="J197" s="56">
        <f t="shared" si="18"/>
        <v>0.25763888888888892</v>
      </c>
      <c r="K197" s="34">
        <v>47.45</v>
      </c>
      <c r="L197" s="34"/>
      <c r="M197" s="56">
        <f t="shared" si="12"/>
        <v>0.51527777777777783</v>
      </c>
      <c r="N197" s="57">
        <f t="shared" si="13"/>
        <v>94.9</v>
      </c>
      <c r="O197" s="54">
        <f t="shared" si="14"/>
        <v>0.51527777777777783</v>
      </c>
      <c r="P197" s="55">
        <f t="shared" si="15"/>
        <v>94.9</v>
      </c>
      <c r="Q197" s="74"/>
      <c r="R197" s="74"/>
    </row>
    <row r="198" spans="1:18" x14ac:dyDescent="0.25">
      <c r="A198" s="39">
        <v>47</v>
      </c>
      <c r="B198" s="42" t="s">
        <v>241</v>
      </c>
      <c r="C198" s="40" t="s">
        <v>45</v>
      </c>
      <c r="D198" s="40" t="s">
        <v>45</v>
      </c>
      <c r="E198" s="28" t="s">
        <v>46</v>
      </c>
      <c r="F198" s="42">
        <v>4</v>
      </c>
      <c r="G198" s="43">
        <f>IFERROR(SUMIF(Tableau2[Id],Liste_pièces[ID],Tableau2[Exemplaire]),0)</f>
        <v>4</v>
      </c>
      <c r="H198" s="32">
        <v>0.10347222222222223</v>
      </c>
      <c r="I198" s="33"/>
      <c r="J198" s="56">
        <f t="shared" si="18"/>
        <v>0.10347222222222223</v>
      </c>
      <c r="K198" s="34">
        <v>32.96</v>
      </c>
      <c r="L198" s="34"/>
      <c r="M198" s="56">
        <f t="shared" si="12"/>
        <v>0.41388888888888892</v>
      </c>
      <c r="N198" s="57">
        <f t="shared" si="13"/>
        <v>131.84</v>
      </c>
      <c r="O198" s="54">
        <f t="shared" si="14"/>
        <v>0.41388888888888892</v>
      </c>
      <c r="P198" s="55">
        <f t="shared" si="15"/>
        <v>131.84</v>
      </c>
      <c r="Q198" s="74"/>
      <c r="R198" s="74"/>
    </row>
    <row r="199" spans="1:18" x14ac:dyDescent="0.25">
      <c r="A199" s="39">
        <v>46</v>
      </c>
      <c r="B199" s="42" t="s">
        <v>242</v>
      </c>
      <c r="C199" s="40" t="s">
        <v>45</v>
      </c>
      <c r="D199" s="40" t="s">
        <v>243</v>
      </c>
      <c r="E199" s="28" t="s">
        <v>46</v>
      </c>
      <c r="F199" s="42">
        <v>1</v>
      </c>
      <c r="G199" s="43">
        <f>IFERROR(SUMIF(Tableau2[Id],Liste_pièces[ID],Tableau2[Exemplaire]),0)</f>
        <v>1</v>
      </c>
      <c r="H199" s="32">
        <v>0.20208333333333331</v>
      </c>
      <c r="I199" s="33"/>
      <c r="J199" s="56">
        <f t="shared" si="18"/>
        <v>0.20208333333333331</v>
      </c>
      <c r="K199" s="34">
        <v>49.36</v>
      </c>
      <c r="L199" s="34"/>
      <c r="M199" s="56">
        <f t="shared" si="12"/>
        <v>0.20208333333333331</v>
      </c>
      <c r="N199" s="57">
        <f t="shared" si="13"/>
        <v>49.36</v>
      </c>
      <c r="O199" s="54">
        <f t="shared" si="14"/>
        <v>0.20208333333333331</v>
      </c>
      <c r="P199" s="55">
        <f t="shared" si="15"/>
        <v>49.36</v>
      </c>
      <c r="Q199" s="74"/>
      <c r="R199" s="74"/>
    </row>
    <row r="200" spans="1:18" x14ac:dyDescent="0.25">
      <c r="A200" s="39">
        <v>45</v>
      </c>
      <c r="B200" s="42" t="s">
        <v>244</v>
      </c>
      <c r="C200" s="40" t="s">
        <v>45</v>
      </c>
      <c r="D200" s="40" t="s">
        <v>45</v>
      </c>
      <c r="E200" s="28" t="s">
        <v>32</v>
      </c>
      <c r="F200" s="42">
        <v>2</v>
      </c>
      <c r="G200" s="43">
        <f>IFERROR(SUMIF(Tableau2[Id],Liste_pièces[ID],Tableau2[Exemplaire]),0)</f>
        <v>2</v>
      </c>
      <c r="H200" s="32">
        <v>0.1763888888888889</v>
      </c>
      <c r="I200" s="33"/>
      <c r="J200" s="56">
        <f t="shared" si="18"/>
        <v>0.1763888888888889</v>
      </c>
      <c r="K200" s="34">
        <v>33.9</v>
      </c>
      <c r="L200" s="34"/>
      <c r="M200" s="56">
        <f t="shared" si="12"/>
        <v>0.3527777777777778</v>
      </c>
      <c r="N200" s="57">
        <f t="shared" si="13"/>
        <v>67.8</v>
      </c>
      <c r="O200" s="54">
        <f t="shared" si="14"/>
        <v>0.3527777777777778</v>
      </c>
      <c r="P200" s="55">
        <f t="shared" si="15"/>
        <v>67.8</v>
      </c>
      <c r="Q200" s="74"/>
      <c r="R200" s="74"/>
    </row>
    <row r="201" spans="1:18" x14ac:dyDescent="0.25">
      <c r="A201" s="39">
        <v>44</v>
      </c>
      <c r="B201" s="42" t="s">
        <v>245</v>
      </c>
      <c r="C201" s="40" t="s">
        <v>45</v>
      </c>
      <c r="D201" s="40" t="s">
        <v>45</v>
      </c>
      <c r="E201" s="28" t="s">
        <v>46</v>
      </c>
      <c r="F201" s="42">
        <v>4</v>
      </c>
      <c r="G201" s="43">
        <f>IFERROR(SUMIF(Tableau2[Id],Liste_pièces[ID],Tableau2[Exemplaire]),0)</f>
        <v>4</v>
      </c>
      <c r="H201" s="32">
        <v>8.5416666666666655E-2</v>
      </c>
      <c r="I201" s="33"/>
      <c r="J201" s="56">
        <f t="shared" si="18"/>
        <v>8.5416666666666655E-2</v>
      </c>
      <c r="K201" s="34">
        <v>26.5</v>
      </c>
      <c r="L201" s="34"/>
      <c r="M201" s="56">
        <f t="shared" ref="M201:M245" si="19">$J201*$F201</f>
        <v>0.34166666666666662</v>
      </c>
      <c r="N201" s="57">
        <f t="shared" ref="N201:N240" si="20">F201*K201</f>
        <v>106</v>
      </c>
      <c r="O201" s="54">
        <f t="shared" ref="O201:O245" si="21">$J201*$G201</f>
        <v>0.34166666666666662</v>
      </c>
      <c r="P201" s="55">
        <f t="shared" ref="P201:P245" si="22">$G201*$K201</f>
        <v>106</v>
      </c>
      <c r="Q201" s="74"/>
      <c r="R201" s="74"/>
    </row>
    <row r="202" spans="1:18" x14ac:dyDescent="0.25">
      <c r="A202" s="39">
        <v>43</v>
      </c>
      <c r="B202" s="42" t="s">
        <v>246</v>
      </c>
      <c r="C202" s="40" t="s">
        <v>45</v>
      </c>
      <c r="D202" s="40" t="s">
        <v>45</v>
      </c>
      <c r="E202" s="28" t="s">
        <v>46</v>
      </c>
      <c r="F202" s="42">
        <v>4</v>
      </c>
      <c r="G202" s="43">
        <f>IFERROR(SUMIF(Tableau2[Id],Liste_pièces[ID],Tableau2[Exemplaire]),0)</f>
        <v>4</v>
      </c>
      <c r="H202" s="32">
        <v>4.5833333333333337E-2</v>
      </c>
      <c r="I202" s="33"/>
      <c r="J202" s="56">
        <f t="shared" si="18"/>
        <v>4.5833333333333337E-2</v>
      </c>
      <c r="K202" s="34">
        <v>11.48</v>
      </c>
      <c r="L202" s="34"/>
      <c r="M202" s="56">
        <f t="shared" si="19"/>
        <v>0.18333333333333335</v>
      </c>
      <c r="N202" s="57">
        <f t="shared" si="20"/>
        <v>45.92</v>
      </c>
      <c r="O202" s="54">
        <f t="shared" si="21"/>
        <v>0.18333333333333335</v>
      </c>
      <c r="P202" s="55">
        <f t="shared" si="22"/>
        <v>45.92</v>
      </c>
      <c r="Q202" s="74"/>
      <c r="R202" s="74"/>
    </row>
    <row r="203" spans="1:18" x14ac:dyDescent="0.25">
      <c r="A203" s="39">
        <v>42</v>
      </c>
      <c r="B203" s="42" t="s">
        <v>247</v>
      </c>
      <c r="C203" s="40" t="s">
        <v>45</v>
      </c>
      <c r="D203" s="40" t="s">
        <v>45</v>
      </c>
      <c r="E203" s="28" t="s">
        <v>46</v>
      </c>
      <c r="F203" s="42">
        <v>2</v>
      </c>
      <c r="G203" s="43">
        <f>IFERROR(SUMIF(Tableau2[Id],Liste_pièces[ID],Tableau2[Exemplaire]),0)</f>
        <v>2</v>
      </c>
      <c r="H203" s="32">
        <v>7.6388888888888895E-2</v>
      </c>
      <c r="I203" s="33"/>
      <c r="J203" s="56">
        <f t="shared" si="18"/>
        <v>7.6388888888888895E-2</v>
      </c>
      <c r="K203" s="34">
        <v>14.81</v>
      </c>
      <c r="L203" s="34"/>
      <c r="M203" s="56">
        <f t="shared" si="19"/>
        <v>0.15277777777777779</v>
      </c>
      <c r="N203" s="57">
        <f t="shared" si="20"/>
        <v>29.62</v>
      </c>
      <c r="O203" s="54">
        <f t="shared" si="21"/>
        <v>0.15277777777777779</v>
      </c>
      <c r="P203" s="55">
        <f t="shared" si="22"/>
        <v>29.62</v>
      </c>
      <c r="Q203" s="74"/>
      <c r="R203" s="74"/>
    </row>
    <row r="204" spans="1:18" x14ac:dyDescent="0.25">
      <c r="A204" s="39">
        <v>41</v>
      </c>
      <c r="B204" s="42" t="s">
        <v>248</v>
      </c>
      <c r="C204" s="40" t="s">
        <v>45</v>
      </c>
      <c r="D204" s="40" t="s">
        <v>45</v>
      </c>
      <c r="E204" s="28" t="s">
        <v>46</v>
      </c>
      <c r="F204" s="42">
        <v>2</v>
      </c>
      <c r="G204" s="43">
        <f>IFERROR(SUMIF(Tableau2[Id],Liste_pièces[ID],Tableau2[Exemplaire]),0)</f>
        <v>2</v>
      </c>
      <c r="H204" s="30">
        <v>6.6666666666666666E-2</v>
      </c>
      <c r="I204" s="33"/>
      <c r="J204" s="56">
        <f t="shared" si="18"/>
        <v>6.6666666666666666E-2</v>
      </c>
      <c r="K204" s="34">
        <v>18.760000000000002</v>
      </c>
      <c r="L204" s="34"/>
      <c r="M204" s="56">
        <f t="shared" si="19"/>
        <v>0.13333333333333333</v>
      </c>
      <c r="N204" s="57">
        <f t="shared" si="20"/>
        <v>37.520000000000003</v>
      </c>
      <c r="O204" s="54">
        <f t="shared" si="21"/>
        <v>0.13333333333333333</v>
      </c>
      <c r="P204" s="55">
        <f t="shared" si="22"/>
        <v>37.520000000000003</v>
      </c>
      <c r="Q204" s="74"/>
      <c r="R204" s="74"/>
    </row>
    <row r="205" spans="1:18" x14ac:dyDescent="0.25">
      <c r="A205" s="39">
        <v>40</v>
      </c>
      <c r="B205" s="42" t="s">
        <v>249</v>
      </c>
      <c r="C205" s="40" t="s">
        <v>45</v>
      </c>
      <c r="D205" s="40" t="s">
        <v>243</v>
      </c>
      <c r="E205" s="28" t="s">
        <v>46</v>
      </c>
      <c r="F205" s="42">
        <v>1</v>
      </c>
      <c r="G205" s="43">
        <f>IFERROR(SUMIF(Tableau2[Id],Liste_pièces[ID],Tableau2[Exemplaire]),0)</f>
        <v>1</v>
      </c>
      <c r="H205" s="32">
        <v>9.2361111111111116E-2</v>
      </c>
      <c r="I205" s="33"/>
      <c r="J205" s="56">
        <f t="shared" si="18"/>
        <v>9.2361111111111116E-2</v>
      </c>
      <c r="K205" s="34">
        <v>26.58</v>
      </c>
      <c r="L205" s="34"/>
      <c r="M205" s="56">
        <f t="shared" si="19"/>
        <v>9.2361111111111116E-2</v>
      </c>
      <c r="N205" s="57">
        <f t="shared" si="20"/>
        <v>26.58</v>
      </c>
      <c r="O205" s="54">
        <f t="shared" si="21"/>
        <v>9.2361111111111116E-2</v>
      </c>
      <c r="P205" s="55">
        <f t="shared" si="22"/>
        <v>26.58</v>
      </c>
      <c r="Q205" s="74"/>
      <c r="R205" s="74"/>
    </row>
    <row r="206" spans="1:18" x14ac:dyDescent="0.25">
      <c r="A206" s="39">
        <v>39</v>
      </c>
      <c r="B206" s="40" t="s">
        <v>235</v>
      </c>
      <c r="C206" s="40" t="s">
        <v>45</v>
      </c>
      <c r="D206" s="40" t="s">
        <v>45</v>
      </c>
      <c r="E206" s="28" t="s">
        <v>46</v>
      </c>
      <c r="F206" s="42">
        <v>2</v>
      </c>
      <c r="G206" s="43">
        <f>IFERROR(SUMIF(Tableau2[Id],Liste_pièces[ID],Tableau2[Exemplaire]),0)</f>
        <v>3</v>
      </c>
      <c r="H206" s="30">
        <v>0.1125</v>
      </c>
      <c r="I206" s="33"/>
      <c r="J206" s="56">
        <f t="shared" si="18"/>
        <v>0.1125</v>
      </c>
      <c r="K206" s="34">
        <v>23.91</v>
      </c>
      <c r="L206" s="34"/>
      <c r="M206" s="56">
        <f t="shared" si="19"/>
        <v>0.22500000000000001</v>
      </c>
      <c r="N206" s="57">
        <f t="shared" si="20"/>
        <v>47.82</v>
      </c>
      <c r="O206" s="54">
        <f t="shared" si="21"/>
        <v>0.33750000000000002</v>
      </c>
      <c r="P206" s="55">
        <f t="shared" si="22"/>
        <v>71.73</v>
      </c>
      <c r="Q206" s="74"/>
      <c r="R206" s="74"/>
    </row>
    <row r="207" spans="1:18" x14ac:dyDescent="0.25">
      <c r="A207" s="39">
        <v>38</v>
      </c>
      <c r="B207" s="42" t="s">
        <v>250</v>
      </c>
      <c r="C207" s="40" t="s">
        <v>45</v>
      </c>
      <c r="D207" s="40" t="s">
        <v>45</v>
      </c>
      <c r="E207" s="28" t="s">
        <v>46</v>
      </c>
      <c r="F207" s="42">
        <v>2</v>
      </c>
      <c r="G207" s="43">
        <f>IFERROR(SUMIF(Tableau2[Id],Liste_pièces[ID],Tableau2[Exemplaire]),0)</f>
        <v>2</v>
      </c>
      <c r="H207" s="32">
        <v>5.8333333333333327E-2</v>
      </c>
      <c r="I207" s="33"/>
      <c r="J207" s="56">
        <f t="shared" si="18"/>
        <v>5.8333333333333327E-2</v>
      </c>
      <c r="K207" s="34">
        <v>14.44</v>
      </c>
      <c r="L207" s="34"/>
      <c r="M207" s="56">
        <f t="shared" si="19"/>
        <v>0.11666666666666665</v>
      </c>
      <c r="N207" s="57">
        <f t="shared" si="20"/>
        <v>28.88</v>
      </c>
      <c r="O207" s="54">
        <f t="shared" si="21"/>
        <v>0.11666666666666665</v>
      </c>
      <c r="P207" s="55">
        <f t="shared" si="22"/>
        <v>28.88</v>
      </c>
      <c r="Q207" s="74"/>
      <c r="R207" s="74"/>
    </row>
    <row r="208" spans="1:18" x14ac:dyDescent="0.25">
      <c r="A208" s="39">
        <v>37</v>
      </c>
      <c r="B208" s="42" t="s">
        <v>251</v>
      </c>
      <c r="C208" s="40" t="s">
        <v>45</v>
      </c>
      <c r="D208" s="40" t="s">
        <v>45</v>
      </c>
      <c r="E208" s="28" t="s">
        <v>46</v>
      </c>
      <c r="F208" s="42">
        <v>2</v>
      </c>
      <c r="G208" s="43">
        <f>IFERROR(SUMIF(Tableau2[Id],Liste_pièces[ID],Tableau2[Exemplaire]),0)</f>
        <v>2</v>
      </c>
      <c r="H208" s="32">
        <v>5.4166666666666669E-2</v>
      </c>
      <c r="I208" s="33"/>
      <c r="J208" s="56">
        <f t="shared" si="18"/>
        <v>5.4166666666666669E-2</v>
      </c>
      <c r="K208" s="34">
        <v>10.53</v>
      </c>
      <c r="L208" s="34"/>
      <c r="M208" s="56">
        <f t="shared" si="19"/>
        <v>0.10833333333333334</v>
      </c>
      <c r="N208" s="57">
        <f t="shared" si="20"/>
        <v>21.06</v>
      </c>
      <c r="O208" s="54">
        <f t="shared" si="21"/>
        <v>0.10833333333333334</v>
      </c>
      <c r="P208" s="55">
        <f t="shared" si="22"/>
        <v>21.06</v>
      </c>
      <c r="Q208" s="74"/>
      <c r="R208" s="74"/>
    </row>
    <row r="209" spans="1:18" x14ac:dyDescent="0.25">
      <c r="A209" s="39">
        <v>36</v>
      </c>
      <c r="B209" s="42" t="s">
        <v>252</v>
      </c>
      <c r="C209" s="40" t="s">
        <v>45</v>
      </c>
      <c r="D209" s="40" t="s">
        <v>45</v>
      </c>
      <c r="E209" s="28" t="s">
        <v>46</v>
      </c>
      <c r="F209" s="42">
        <v>2</v>
      </c>
      <c r="G209" s="43">
        <f>IFERROR(SUMIF(Tableau2[Id],Liste_pièces[ID],Tableau2[Exemplaire]),0)</f>
        <v>2</v>
      </c>
      <c r="H209" s="32">
        <v>0.12569444444444444</v>
      </c>
      <c r="I209" s="33"/>
      <c r="J209" s="56">
        <f t="shared" si="18"/>
        <v>0.12569444444444444</v>
      </c>
      <c r="K209" s="34">
        <v>20.34</v>
      </c>
      <c r="L209" s="34"/>
      <c r="M209" s="56">
        <f t="shared" si="19"/>
        <v>0.25138888888888888</v>
      </c>
      <c r="N209" s="57">
        <f t="shared" si="20"/>
        <v>40.68</v>
      </c>
      <c r="O209" s="54">
        <f t="shared" si="21"/>
        <v>0.25138888888888888</v>
      </c>
      <c r="P209" s="55">
        <f t="shared" si="22"/>
        <v>40.68</v>
      </c>
      <c r="Q209" s="74"/>
      <c r="R209" s="74"/>
    </row>
    <row r="210" spans="1:18" x14ac:dyDescent="0.25">
      <c r="A210" s="39">
        <v>35</v>
      </c>
      <c r="B210" s="42" t="s">
        <v>253</v>
      </c>
      <c r="C210" s="40" t="s">
        <v>45</v>
      </c>
      <c r="D210" s="40" t="s">
        <v>45</v>
      </c>
      <c r="E210" s="28" t="s">
        <v>46</v>
      </c>
      <c r="F210" s="42">
        <v>2</v>
      </c>
      <c r="G210" s="43">
        <f>IFERROR(SUMIF(Tableau2[Id],Liste_pièces[ID],Tableau2[Exemplaire]),0)</f>
        <v>2</v>
      </c>
      <c r="H210" s="30">
        <v>2.5694444444444447E-2</v>
      </c>
      <c r="I210" s="33"/>
      <c r="J210" s="56">
        <f t="shared" si="18"/>
        <v>2.5694444444444447E-2</v>
      </c>
      <c r="K210" s="34">
        <v>8.52</v>
      </c>
      <c r="L210" s="34"/>
      <c r="M210" s="56">
        <f t="shared" si="19"/>
        <v>5.1388888888888894E-2</v>
      </c>
      <c r="N210" s="57">
        <f t="shared" si="20"/>
        <v>17.04</v>
      </c>
      <c r="O210" s="54">
        <f t="shared" si="21"/>
        <v>5.1388888888888894E-2</v>
      </c>
      <c r="P210" s="55">
        <f t="shared" si="22"/>
        <v>17.04</v>
      </c>
      <c r="Q210" s="74"/>
      <c r="R210" s="74"/>
    </row>
    <row r="211" spans="1:18" x14ac:dyDescent="0.25">
      <c r="A211" s="39">
        <v>34</v>
      </c>
      <c r="B211" s="42" t="s">
        <v>254</v>
      </c>
      <c r="C211" s="40" t="s">
        <v>45</v>
      </c>
      <c r="D211" s="40" t="s">
        <v>45</v>
      </c>
      <c r="E211" s="28" t="s">
        <v>46</v>
      </c>
      <c r="F211" s="42">
        <v>2</v>
      </c>
      <c r="G211" s="43">
        <f>IFERROR(SUMIF(Tableau2[Id],Liste_pièces[ID],Tableau2[Exemplaire]),0)</f>
        <v>2</v>
      </c>
      <c r="H211" s="32">
        <v>0.12847222222222224</v>
      </c>
      <c r="I211" s="33"/>
      <c r="J211" s="56">
        <f t="shared" si="18"/>
        <v>0.12847222222222224</v>
      </c>
      <c r="K211" s="34">
        <v>27.69</v>
      </c>
      <c r="L211" s="34"/>
      <c r="M211" s="56">
        <f t="shared" si="19"/>
        <v>0.25694444444444448</v>
      </c>
      <c r="N211" s="57">
        <f t="shared" si="20"/>
        <v>55.38</v>
      </c>
      <c r="O211" s="54">
        <f t="shared" si="21"/>
        <v>0.25694444444444448</v>
      </c>
      <c r="P211" s="55">
        <f t="shared" si="22"/>
        <v>55.38</v>
      </c>
      <c r="Q211" s="74"/>
      <c r="R211" s="74"/>
    </row>
    <row r="212" spans="1:18" x14ac:dyDescent="0.25">
      <c r="A212" s="39">
        <v>33</v>
      </c>
      <c r="B212" s="42" t="s">
        <v>159</v>
      </c>
      <c r="C212" s="40" t="s">
        <v>45</v>
      </c>
      <c r="D212" s="40" t="s">
        <v>45</v>
      </c>
      <c r="E212" s="28" t="s">
        <v>46</v>
      </c>
      <c r="F212" s="42">
        <v>2</v>
      </c>
      <c r="G212" s="43">
        <f>IFERROR(SUMIF(Tableau2[Id],Liste_pièces[ID],Tableau2[Exemplaire]),0)</f>
        <v>2</v>
      </c>
      <c r="H212" s="32">
        <v>1.5972222222222224E-2</v>
      </c>
      <c r="I212" s="33"/>
      <c r="J212" s="56">
        <f t="shared" si="18"/>
        <v>1.5972222222222224E-2</v>
      </c>
      <c r="K212" s="34">
        <v>3.15</v>
      </c>
      <c r="L212" s="34"/>
      <c r="M212" s="56">
        <f t="shared" si="19"/>
        <v>3.1944444444444449E-2</v>
      </c>
      <c r="N212" s="57">
        <f t="shared" si="20"/>
        <v>6.3</v>
      </c>
      <c r="O212" s="54">
        <f t="shared" si="21"/>
        <v>3.1944444444444449E-2</v>
      </c>
      <c r="P212" s="55">
        <f t="shared" si="22"/>
        <v>6.3</v>
      </c>
      <c r="Q212" s="74"/>
      <c r="R212" s="74"/>
    </row>
    <row r="213" spans="1:18" x14ac:dyDescent="0.25">
      <c r="A213" s="39">
        <v>32</v>
      </c>
      <c r="B213" s="42" t="s">
        <v>255</v>
      </c>
      <c r="C213" s="40" t="s">
        <v>45</v>
      </c>
      <c r="D213" s="40" t="s">
        <v>45</v>
      </c>
      <c r="E213" s="28" t="s">
        <v>46</v>
      </c>
      <c r="F213" s="42">
        <v>0</v>
      </c>
      <c r="G213" s="43">
        <f>IFERROR(SUMIF(Tableau2[Id],Liste_pièces[ID],Tableau2[Exemplaire]),0)</f>
        <v>0</v>
      </c>
      <c r="H213" s="32">
        <v>1.3194444444444444E-2</v>
      </c>
      <c r="I213" s="33"/>
      <c r="J213" s="56">
        <f t="shared" si="18"/>
        <v>1.3194444444444444E-2</v>
      </c>
      <c r="K213" s="34">
        <v>3.68</v>
      </c>
      <c r="L213" s="34"/>
      <c r="M213" s="56">
        <f t="shared" si="19"/>
        <v>0</v>
      </c>
      <c r="N213" s="57">
        <f t="shared" si="20"/>
        <v>0</v>
      </c>
      <c r="O213" s="54">
        <f t="shared" si="21"/>
        <v>0</v>
      </c>
      <c r="P213" s="55">
        <f t="shared" si="22"/>
        <v>0</v>
      </c>
      <c r="Q213" s="74"/>
      <c r="R213" s="74"/>
    </row>
    <row r="214" spans="1:18" x14ac:dyDescent="0.25">
      <c r="A214" s="39">
        <v>31</v>
      </c>
      <c r="B214" s="42" t="s">
        <v>256</v>
      </c>
      <c r="C214" s="40" t="s">
        <v>45</v>
      </c>
      <c r="D214" s="40" t="s">
        <v>45</v>
      </c>
      <c r="E214" s="28" t="s">
        <v>46</v>
      </c>
      <c r="F214" s="42">
        <v>2</v>
      </c>
      <c r="G214" s="43">
        <f>IFERROR(SUMIF(Tableau2[Id],Liste_pièces[ID],Tableau2[Exemplaire]),0)</f>
        <v>2</v>
      </c>
      <c r="H214" s="32">
        <v>0.12708333333333333</v>
      </c>
      <c r="I214" s="33"/>
      <c r="J214" s="56">
        <f t="shared" si="18"/>
        <v>0.12708333333333333</v>
      </c>
      <c r="K214" s="34">
        <v>34.950000000000003</v>
      </c>
      <c r="L214" s="34"/>
      <c r="M214" s="56">
        <f t="shared" si="19"/>
        <v>0.25416666666666665</v>
      </c>
      <c r="N214" s="57">
        <f t="shared" si="20"/>
        <v>69.900000000000006</v>
      </c>
      <c r="O214" s="54">
        <f t="shared" si="21"/>
        <v>0.25416666666666665</v>
      </c>
      <c r="P214" s="55">
        <f t="shared" si="22"/>
        <v>69.900000000000006</v>
      </c>
      <c r="Q214" s="74"/>
      <c r="R214" s="74"/>
    </row>
    <row r="215" spans="1:18" x14ac:dyDescent="0.25">
      <c r="A215" s="39">
        <v>30</v>
      </c>
      <c r="B215" s="42" t="s">
        <v>257</v>
      </c>
      <c r="C215" s="40" t="s">
        <v>45</v>
      </c>
      <c r="D215" s="40" t="s">
        <v>45</v>
      </c>
      <c r="E215" s="28" t="s">
        <v>46</v>
      </c>
      <c r="F215" s="42">
        <v>2</v>
      </c>
      <c r="G215" s="43">
        <f>IFERROR(SUMIF(Tableau2[Id],Liste_pièces[ID],Tableau2[Exemplaire]),0)</f>
        <v>2</v>
      </c>
      <c r="H215" s="32">
        <v>1.1111111111111112E-2</v>
      </c>
      <c r="I215" s="33"/>
      <c r="J215" s="56">
        <f t="shared" si="18"/>
        <v>1.1111111111111112E-2</v>
      </c>
      <c r="K215" s="34">
        <v>2.2400000000000002</v>
      </c>
      <c r="L215" s="34"/>
      <c r="M215" s="56">
        <f t="shared" si="19"/>
        <v>2.2222222222222223E-2</v>
      </c>
      <c r="N215" s="57">
        <f t="shared" si="20"/>
        <v>4.4800000000000004</v>
      </c>
      <c r="O215" s="54">
        <f t="shared" si="21"/>
        <v>2.2222222222222223E-2</v>
      </c>
      <c r="P215" s="55">
        <f t="shared" si="22"/>
        <v>4.4800000000000004</v>
      </c>
      <c r="Q215" s="74"/>
      <c r="R215" s="74"/>
    </row>
    <row r="216" spans="1:18" x14ac:dyDescent="0.25">
      <c r="A216" s="39">
        <v>29</v>
      </c>
      <c r="B216" s="42" t="s">
        <v>258</v>
      </c>
      <c r="C216" s="40" t="s">
        <v>30</v>
      </c>
      <c r="D216" s="40" t="s">
        <v>259</v>
      </c>
      <c r="E216" s="28" t="s">
        <v>46</v>
      </c>
      <c r="F216" s="42">
        <v>1</v>
      </c>
      <c r="G216" s="43">
        <f>IFERROR(SUMIF(Tableau2[Id],Liste_pièces[ID],Tableau2[Exemplaire]),0)</f>
        <v>1</v>
      </c>
      <c r="H216" s="32">
        <v>0.16755787037037037</v>
      </c>
      <c r="I216" s="66">
        <v>0.3</v>
      </c>
      <c r="J216" s="56">
        <f t="shared" ref="J216:J246" si="23">H216</f>
        <v>0.16755787037037037</v>
      </c>
      <c r="K216" s="34">
        <v>46.1</v>
      </c>
      <c r="L216" s="34">
        <v>17.12</v>
      </c>
      <c r="M216" s="56">
        <f t="shared" si="19"/>
        <v>0.16755787037037037</v>
      </c>
      <c r="N216" s="57">
        <f t="shared" si="20"/>
        <v>46.1</v>
      </c>
      <c r="O216" s="54">
        <f t="shared" si="21"/>
        <v>0.16755787037037037</v>
      </c>
      <c r="P216" s="55">
        <f t="shared" si="22"/>
        <v>46.1</v>
      </c>
      <c r="Q216" s="74"/>
      <c r="R216" s="74"/>
    </row>
    <row r="217" spans="1:18" x14ac:dyDescent="0.25">
      <c r="A217" s="39">
        <v>28</v>
      </c>
      <c r="B217" s="42" t="s">
        <v>260</v>
      </c>
      <c r="C217" s="40" t="s">
        <v>30</v>
      </c>
      <c r="D217" s="40" t="s">
        <v>259</v>
      </c>
      <c r="E217" s="28" t="s">
        <v>46</v>
      </c>
      <c r="F217" s="42">
        <v>1</v>
      </c>
      <c r="G217" s="43">
        <f>IFERROR(SUMIF(Tableau2[Id],Liste_pièces[ID],Tableau2[Exemplaire]),0)</f>
        <v>1</v>
      </c>
      <c r="H217" s="32">
        <v>8.1828703703703709E-2</v>
      </c>
      <c r="I217" s="65"/>
      <c r="J217" s="56">
        <f t="shared" si="23"/>
        <v>8.1828703703703709E-2</v>
      </c>
      <c r="K217" s="34">
        <v>25.8</v>
      </c>
      <c r="L217" s="34">
        <v>9.59</v>
      </c>
      <c r="M217" s="56">
        <f t="shared" si="19"/>
        <v>8.1828703703703709E-2</v>
      </c>
      <c r="N217" s="57">
        <f t="shared" si="20"/>
        <v>25.8</v>
      </c>
      <c r="O217" s="54">
        <f t="shared" si="21"/>
        <v>8.1828703703703709E-2</v>
      </c>
      <c r="P217" s="55">
        <f t="shared" si="22"/>
        <v>25.8</v>
      </c>
      <c r="Q217" s="74"/>
      <c r="R217" s="74"/>
    </row>
    <row r="218" spans="1:18" x14ac:dyDescent="0.25">
      <c r="A218" s="39">
        <v>27</v>
      </c>
      <c r="B218" s="42" t="s">
        <v>261</v>
      </c>
      <c r="C218" s="40" t="s">
        <v>30</v>
      </c>
      <c r="D218" s="40" t="s">
        <v>262</v>
      </c>
      <c r="E218" s="28" t="s">
        <v>32</v>
      </c>
      <c r="F218" s="42">
        <v>2</v>
      </c>
      <c r="G218" s="43">
        <f>IFERROR(SUMIF(Tableau2[Id],Liste_pièces[ID],Tableau2[Exemplaire]),0)</f>
        <v>2</v>
      </c>
      <c r="H218" s="32">
        <v>4.6296296296296301E-2</v>
      </c>
      <c r="I218" s="65"/>
      <c r="J218" s="56">
        <f t="shared" si="23"/>
        <v>4.6296296296296301E-2</v>
      </c>
      <c r="K218" s="34">
        <v>12</v>
      </c>
      <c r="L218" s="34">
        <v>4.45</v>
      </c>
      <c r="M218" s="56">
        <f t="shared" si="19"/>
        <v>9.2592592592592601E-2</v>
      </c>
      <c r="N218" s="57">
        <f t="shared" si="20"/>
        <v>24</v>
      </c>
      <c r="O218" s="54">
        <f t="shared" si="21"/>
        <v>9.2592592592592601E-2</v>
      </c>
      <c r="P218" s="55">
        <f t="shared" si="22"/>
        <v>24</v>
      </c>
      <c r="Q218" s="74"/>
      <c r="R218" s="74"/>
    </row>
    <row r="219" spans="1:18" x14ac:dyDescent="0.25">
      <c r="A219" s="39">
        <v>26</v>
      </c>
      <c r="B219" s="42" t="s">
        <v>263</v>
      </c>
      <c r="C219" s="40" t="s">
        <v>30</v>
      </c>
      <c r="D219" s="40" t="s">
        <v>262</v>
      </c>
      <c r="E219" s="28" t="s">
        <v>32</v>
      </c>
      <c r="F219" s="42">
        <v>2</v>
      </c>
      <c r="G219" s="43">
        <f>IFERROR(SUMIF(Tableau2[Id],Liste_pièces[ID],Tableau2[Exemplaire]),0)</f>
        <v>2</v>
      </c>
      <c r="H219" s="32">
        <v>4.040509259259259E-2</v>
      </c>
      <c r="I219" s="65"/>
      <c r="J219" s="56">
        <f t="shared" si="23"/>
        <v>4.040509259259259E-2</v>
      </c>
      <c r="K219" s="34">
        <v>12</v>
      </c>
      <c r="L219" s="34">
        <v>4.45</v>
      </c>
      <c r="M219" s="56">
        <f t="shared" si="19"/>
        <v>8.0810185185185179E-2</v>
      </c>
      <c r="N219" s="57">
        <f t="shared" si="20"/>
        <v>24</v>
      </c>
      <c r="O219" s="54">
        <f t="shared" si="21"/>
        <v>8.0810185185185179E-2</v>
      </c>
      <c r="P219" s="55">
        <f t="shared" si="22"/>
        <v>24</v>
      </c>
      <c r="Q219" s="74"/>
      <c r="R219" s="74"/>
    </row>
    <row r="220" spans="1:18" x14ac:dyDescent="0.25">
      <c r="A220" s="39">
        <v>25</v>
      </c>
      <c r="B220" s="40" t="s">
        <v>264</v>
      </c>
      <c r="C220" s="40" t="s">
        <v>38</v>
      </c>
      <c r="D220" s="40" t="s">
        <v>38</v>
      </c>
      <c r="E220" s="28" t="s">
        <v>32</v>
      </c>
      <c r="F220" s="42">
        <v>0</v>
      </c>
      <c r="G220" s="43">
        <f>IFERROR(SUMIF(Tableau2[Id],Liste_pièces[ID],Tableau2[Exemplaire]),0)</f>
        <v>0</v>
      </c>
      <c r="H220" s="30">
        <v>5.6238425925925928E-2</v>
      </c>
      <c r="I220" s="33"/>
      <c r="J220" s="56">
        <f t="shared" si="23"/>
        <v>5.6238425925925928E-2</v>
      </c>
      <c r="K220" s="34">
        <v>16.600000000000001</v>
      </c>
      <c r="L220" s="34">
        <v>6.17</v>
      </c>
      <c r="M220" s="56">
        <f t="shared" si="19"/>
        <v>0</v>
      </c>
      <c r="N220" s="57">
        <f t="shared" si="20"/>
        <v>0</v>
      </c>
      <c r="O220" s="54">
        <f t="shared" si="21"/>
        <v>0</v>
      </c>
      <c r="P220" s="55">
        <f t="shared" si="22"/>
        <v>0</v>
      </c>
      <c r="Q220" s="74"/>
      <c r="R220" s="74"/>
    </row>
    <row r="221" spans="1:18" x14ac:dyDescent="0.25">
      <c r="A221" s="39">
        <v>24</v>
      </c>
      <c r="B221" s="42" t="s">
        <v>265</v>
      </c>
      <c r="C221" s="40" t="s">
        <v>30</v>
      </c>
      <c r="D221" s="40" t="s">
        <v>259</v>
      </c>
      <c r="E221" s="28" t="s">
        <v>32</v>
      </c>
      <c r="F221" s="42">
        <v>1</v>
      </c>
      <c r="G221" s="43">
        <f>IFERROR(SUMIF(Tableau2[Id],Liste_pièces[ID],Tableau2[Exemplaire]),0)</f>
        <v>1</v>
      </c>
      <c r="H221" s="32">
        <v>2.5706018518518517E-2</v>
      </c>
      <c r="I221" s="65"/>
      <c r="J221" s="56">
        <f t="shared" si="23"/>
        <v>2.5706018518518517E-2</v>
      </c>
      <c r="K221" s="34">
        <v>7.2</v>
      </c>
      <c r="L221" s="34">
        <v>2.67</v>
      </c>
      <c r="M221" s="56">
        <f t="shared" si="19"/>
        <v>2.5706018518518517E-2</v>
      </c>
      <c r="N221" s="57">
        <f t="shared" si="20"/>
        <v>7.2</v>
      </c>
      <c r="O221" s="54">
        <f t="shared" si="21"/>
        <v>2.5706018518518517E-2</v>
      </c>
      <c r="P221" s="55">
        <f t="shared" si="22"/>
        <v>7.2</v>
      </c>
      <c r="Q221" s="74"/>
      <c r="R221" s="74"/>
    </row>
    <row r="222" spans="1:18" x14ac:dyDescent="0.25">
      <c r="A222" s="39">
        <v>23</v>
      </c>
      <c r="B222" s="40" t="s">
        <v>266</v>
      </c>
      <c r="C222" s="40" t="s">
        <v>30</v>
      </c>
      <c r="D222" s="40" t="s">
        <v>267</v>
      </c>
      <c r="E222" s="28" t="s">
        <v>32</v>
      </c>
      <c r="F222" s="42">
        <v>1</v>
      </c>
      <c r="G222" s="43">
        <f>IFERROR(SUMIF(Tableau2[Id],Liste_pièces[ID],Tableau2[Exemplaire]),0)</f>
        <v>1</v>
      </c>
      <c r="H222" s="30">
        <v>0.24633101851851849</v>
      </c>
      <c r="I222" s="66">
        <v>0.3</v>
      </c>
      <c r="J222" s="56">
        <f t="shared" si="23"/>
        <v>0.24633101851851849</v>
      </c>
      <c r="K222" s="34">
        <v>67.3</v>
      </c>
      <c r="L222" s="34">
        <v>24.97</v>
      </c>
      <c r="M222" s="56">
        <f t="shared" si="19"/>
        <v>0.24633101851851849</v>
      </c>
      <c r="N222" s="57">
        <f t="shared" si="20"/>
        <v>67.3</v>
      </c>
      <c r="O222" s="54">
        <f t="shared" si="21"/>
        <v>0.24633101851851849</v>
      </c>
      <c r="P222" s="55">
        <f t="shared" si="22"/>
        <v>67.3</v>
      </c>
      <c r="Q222" s="74"/>
      <c r="R222" s="74"/>
    </row>
    <row r="223" spans="1:18" x14ac:dyDescent="0.25">
      <c r="A223" s="39">
        <v>22</v>
      </c>
      <c r="B223" s="40" t="s">
        <v>268</v>
      </c>
      <c r="C223" s="40" t="s">
        <v>30</v>
      </c>
      <c r="D223" s="40" t="s">
        <v>267</v>
      </c>
      <c r="E223" s="28" t="s">
        <v>32</v>
      </c>
      <c r="F223" s="42">
        <v>1</v>
      </c>
      <c r="G223" s="43">
        <f>IFERROR(SUMIF(Tableau2[Id],Liste_pièces[ID],Tableau2[Exemplaire]),0)</f>
        <v>1</v>
      </c>
      <c r="H223" s="30">
        <v>0.14539351851851853</v>
      </c>
      <c r="I223" s="66">
        <v>0.3</v>
      </c>
      <c r="J223" s="56">
        <f t="shared" si="23"/>
        <v>0.14539351851851853</v>
      </c>
      <c r="K223" s="34">
        <v>41.8</v>
      </c>
      <c r="L223" s="34">
        <v>15.53</v>
      </c>
      <c r="M223" s="56">
        <f t="shared" si="19"/>
        <v>0.14539351851851853</v>
      </c>
      <c r="N223" s="57">
        <f t="shared" si="20"/>
        <v>41.8</v>
      </c>
      <c r="O223" s="54">
        <f t="shared" si="21"/>
        <v>0.14539351851851853</v>
      </c>
      <c r="P223" s="55">
        <f t="shared" si="22"/>
        <v>41.8</v>
      </c>
      <c r="Q223" s="74"/>
      <c r="R223" s="74"/>
    </row>
    <row r="224" spans="1:18" x14ac:dyDescent="0.25">
      <c r="A224" s="39">
        <v>21</v>
      </c>
      <c r="B224" s="40" t="s">
        <v>269</v>
      </c>
      <c r="C224" s="40" t="s">
        <v>38</v>
      </c>
      <c r="D224" s="40" t="s">
        <v>39</v>
      </c>
      <c r="E224" s="28" t="s">
        <v>32</v>
      </c>
      <c r="F224" s="42">
        <v>1</v>
      </c>
      <c r="G224" s="43">
        <f>IFERROR(SUMIF(Tableau2[Id],Liste_pièces[ID],Tableau2[Exemplaire]),0)</f>
        <v>1</v>
      </c>
      <c r="H224" s="30">
        <v>0.17769675925925923</v>
      </c>
      <c r="I224" s="33"/>
      <c r="J224" s="56">
        <f t="shared" si="23"/>
        <v>0.17769675925925923</v>
      </c>
      <c r="K224" s="34">
        <v>51.3</v>
      </c>
      <c r="L224" s="34">
        <v>19.600000000000001</v>
      </c>
      <c r="M224" s="56">
        <f t="shared" si="19"/>
        <v>0.17769675925925923</v>
      </c>
      <c r="N224" s="57">
        <f t="shared" si="20"/>
        <v>51.3</v>
      </c>
      <c r="O224" s="54">
        <f t="shared" si="21"/>
        <v>0.17769675925925923</v>
      </c>
      <c r="P224" s="55">
        <f t="shared" si="22"/>
        <v>51.3</v>
      </c>
      <c r="Q224" s="74"/>
      <c r="R224" s="74"/>
    </row>
    <row r="225" spans="1:18" x14ac:dyDescent="0.25">
      <c r="A225" s="39">
        <v>20</v>
      </c>
      <c r="B225" s="40" t="s">
        <v>270</v>
      </c>
      <c r="C225" s="40" t="s">
        <v>38</v>
      </c>
      <c r="D225" s="40" t="s">
        <v>38</v>
      </c>
      <c r="E225" s="28" t="s">
        <v>32</v>
      </c>
      <c r="F225" s="42">
        <v>2</v>
      </c>
      <c r="G225" s="43">
        <f>IFERROR(SUMIF(Tableau2[Id],Liste_pièces[ID],Tableau2[Exemplaire]),0)</f>
        <v>2</v>
      </c>
      <c r="H225" s="32">
        <v>4.4189814814814814E-2</v>
      </c>
      <c r="I225" s="33"/>
      <c r="J225" s="56">
        <f t="shared" si="23"/>
        <v>4.4189814814814814E-2</v>
      </c>
      <c r="K225" s="34">
        <v>14.3</v>
      </c>
      <c r="L225" s="34">
        <v>5.31</v>
      </c>
      <c r="M225" s="56">
        <f t="shared" si="19"/>
        <v>8.8379629629629627E-2</v>
      </c>
      <c r="N225" s="57">
        <f t="shared" si="20"/>
        <v>28.6</v>
      </c>
      <c r="O225" s="54">
        <f t="shared" si="21"/>
        <v>8.8379629629629627E-2</v>
      </c>
      <c r="P225" s="55">
        <f t="shared" si="22"/>
        <v>28.6</v>
      </c>
      <c r="Q225" s="74"/>
      <c r="R225" s="74"/>
    </row>
    <row r="226" spans="1:18" x14ac:dyDescent="0.25">
      <c r="A226" s="39">
        <v>18</v>
      </c>
      <c r="B226" s="40" t="s">
        <v>271</v>
      </c>
      <c r="C226" s="40" t="s">
        <v>38</v>
      </c>
      <c r="D226" s="40" t="s">
        <v>39</v>
      </c>
      <c r="E226" s="28" t="s">
        <v>32</v>
      </c>
      <c r="F226" s="42">
        <v>1</v>
      </c>
      <c r="G226" s="43">
        <f>IFERROR(SUMIF(Tableau2[Id],Liste_pièces[ID],Tableau2[Exemplaire]),0)</f>
        <v>1</v>
      </c>
      <c r="H226" s="30">
        <v>4.2546296296296297E-2</v>
      </c>
      <c r="I226" s="33"/>
      <c r="J226" s="56">
        <f t="shared" si="23"/>
        <v>4.2546296296296297E-2</v>
      </c>
      <c r="K226" s="34">
        <v>14.6</v>
      </c>
      <c r="L226" s="34">
        <v>5.41</v>
      </c>
      <c r="M226" s="56">
        <f t="shared" si="19"/>
        <v>4.2546296296296297E-2</v>
      </c>
      <c r="N226" s="57">
        <f t="shared" si="20"/>
        <v>14.6</v>
      </c>
      <c r="O226" s="54">
        <f t="shared" si="21"/>
        <v>4.2546296296296297E-2</v>
      </c>
      <c r="P226" s="55">
        <f t="shared" si="22"/>
        <v>14.6</v>
      </c>
      <c r="Q226" s="74"/>
      <c r="R226" s="74"/>
    </row>
    <row r="227" spans="1:18" x14ac:dyDescent="0.25">
      <c r="A227" s="39">
        <v>17</v>
      </c>
      <c r="B227" s="40" t="s">
        <v>272</v>
      </c>
      <c r="C227" s="40" t="s">
        <v>38</v>
      </c>
      <c r="D227" s="40" t="s">
        <v>39</v>
      </c>
      <c r="E227" s="28" t="s">
        <v>32</v>
      </c>
      <c r="F227" s="42">
        <v>1</v>
      </c>
      <c r="G227" s="43">
        <f>IFERROR(SUMIF(Tableau2[Id],Liste_pièces[ID],Tableau2[Exemplaire]),0)</f>
        <v>1</v>
      </c>
      <c r="H227" s="30">
        <v>2.5300925925925925E-2</v>
      </c>
      <c r="I227" s="33"/>
      <c r="J227" s="56">
        <f t="shared" si="23"/>
        <v>2.5300925925925925E-2</v>
      </c>
      <c r="K227" s="34">
        <v>8.5</v>
      </c>
      <c r="L227" s="34">
        <v>3.14</v>
      </c>
      <c r="M227" s="56">
        <f t="shared" si="19"/>
        <v>2.5300925925925925E-2</v>
      </c>
      <c r="N227" s="57">
        <f t="shared" si="20"/>
        <v>8.5</v>
      </c>
      <c r="O227" s="54">
        <f t="shared" si="21"/>
        <v>2.5300925925925925E-2</v>
      </c>
      <c r="P227" s="55">
        <f t="shared" si="22"/>
        <v>8.5</v>
      </c>
      <c r="Q227" s="74"/>
      <c r="R227" s="74"/>
    </row>
    <row r="228" spans="1:18" x14ac:dyDescent="0.25">
      <c r="A228" s="39">
        <v>16</v>
      </c>
      <c r="B228" s="42" t="s">
        <v>273</v>
      </c>
      <c r="C228" s="40" t="s">
        <v>30</v>
      </c>
      <c r="D228" s="40" t="s">
        <v>267</v>
      </c>
      <c r="E228" s="28" t="s">
        <v>32</v>
      </c>
      <c r="F228" s="42">
        <v>1</v>
      </c>
      <c r="G228" s="43">
        <f>IFERROR(SUMIF(Tableau2[Id],Liste_pièces[ID],Tableau2[Exemplaire]),0)</f>
        <v>1</v>
      </c>
      <c r="H228" s="32">
        <v>0.31041666666666667</v>
      </c>
      <c r="I228" s="66">
        <v>0.3</v>
      </c>
      <c r="J228" s="56">
        <f t="shared" si="23"/>
        <v>0.31041666666666667</v>
      </c>
      <c r="K228" s="34">
        <v>82.8</v>
      </c>
      <c r="L228" s="34">
        <v>30.74</v>
      </c>
      <c r="M228" s="56">
        <f t="shared" si="19"/>
        <v>0.31041666666666667</v>
      </c>
      <c r="N228" s="57">
        <f t="shared" si="20"/>
        <v>82.8</v>
      </c>
      <c r="O228" s="54">
        <f t="shared" si="21"/>
        <v>0.31041666666666667</v>
      </c>
      <c r="P228" s="55">
        <f t="shared" si="22"/>
        <v>82.8</v>
      </c>
      <c r="Q228" s="74"/>
      <c r="R228" s="74"/>
    </row>
    <row r="229" spans="1:18" x14ac:dyDescent="0.25">
      <c r="A229" s="39">
        <v>15</v>
      </c>
      <c r="B229" s="42" t="s">
        <v>274</v>
      </c>
      <c r="C229" s="40" t="s">
        <v>30</v>
      </c>
      <c r="D229" s="40" t="s">
        <v>267</v>
      </c>
      <c r="E229" s="28" t="s">
        <v>32</v>
      </c>
      <c r="F229" s="42">
        <v>1</v>
      </c>
      <c r="G229" s="43">
        <f>IFERROR(SUMIF(Tableau2[Id],Liste_pièces[ID],Tableau2[Exemplaire]),0)</f>
        <v>1</v>
      </c>
      <c r="H229" s="32">
        <v>0.24527777777777779</v>
      </c>
      <c r="I229" s="66">
        <v>0.3</v>
      </c>
      <c r="J229" s="56">
        <f t="shared" si="23"/>
        <v>0.24527777777777779</v>
      </c>
      <c r="K229" s="34">
        <v>67</v>
      </c>
      <c r="L229" s="34">
        <v>24.87</v>
      </c>
      <c r="M229" s="56">
        <f t="shared" si="19"/>
        <v>0.24527777777777779</v>
      </c>
      <c r="N229" s="57">
        <f t="shared" si="20"/>
        <v>67</v>
      </c>
      <c r="O229" s="54">
        <f t="shared" si="21"/>
        <v>0.24527777777777779</v>
      </c>
      <c r="P229" s="55">
        <f t="shared" si="22"/>
        <v>67</v>
      </c>
      <c r="Q229" s="74"/>
      <c r="R229" s="74"/>
    </row>
    <row r="230" spans="1:18" x14ac:dyDescent="0.25">
      <c r="A230" s="39">
        <v>14</v>
      </c>
      <c r="B230" s="42" t="s">
        <v>275</v>
      </c>
      <c r="C230" s="40" t="s">
        <v>30</v>
      </c>
      <c r="D230" s="40" t="s">
        <v>267</v>
      </c>
      <c r="E230" s="28" t="s">
        <v>32</v>
      </c>
      <c r="F230" s="42">
        <v>1</v>
      </c>
      <c r="G230" s="43">
        <f>IFERROR(SUMIF(Tableau2[Id],Liste_pièces[ID],Tableau2[Exemplaire]),0)</f>
        <v>1</v>
      </c>
      <c r="H230" s="32">
        <v>0.19462962962962962</v>
      </c>
      <c r="I230" s="66">
        <v>0.3</v>
      </c>
      <c r="J230" s="56">
        <f t="shared" si="23"/>
        <v>0.19462962962962962</v>
      </c>
      <c r="K230" s="34">
        <v>52.9</v>
      </c>
      <c r="L230" s="34">
        <v>19.64</v>
      </c>
      <c r="M230" s="56">
        <f t="shared" si="19"/>
        <v>0.19462962962962962</v>
      </c>
      <c r="N230" s="57">
        <f t="shared" si="20"/>
        <v>52.9</v>
      </c>
      <c r="O230" s="54">
        <f t="shared" si="21"/>
        <v>0.19462962962962962</v>
      </c>
      <c r="P230" s="55">
        <f t="shared" si="22"/>
        <v>52.9</v>
      </c>
      <c r="Q230" s="74"/>
      <c r="R230" s="74"/>
    </row>
    <row r="231" spans="1:18" x14ac:dyDescent="0.25">
      <c r="A231" s="39">
        <v>13</v>
      </c>
      <c r="B231" s="42" t="s">
        <v>276</v>
      </c>
      <c r="C231" s="40" t="s">
        <v>30</v>
      </c>
      <c r="D231" s="40" t="s">
        <v>267</v>
      </c>
      <c r="E231" s="28" t="s">
        <v>32</v>
      </c>
      <c r="F231" s="42">
        <v>1</v>
      </c>
      <c r="G231" s="43">
        <f>IFERROR(SUMIF(Tableau2[Id],Liste_pièces[ID],Tableau2[Exemplaire]),0)</f>
        <v>1</v>
      </c>
      <c r="H231" s="32">
        <v>0.20759259259259258</v>
      </c>
      <c r="I231" s="65"/>
      <c r="J231" s="56">
        <f t="shared" si="23"/>
        <v>0.20759259259259258</v>
      </c>
      <c r="K231" s="34">
        <v>59.7</v>
      </c>
      <c r="L231" s="34">
        <v>22.18</v>
      </c>
      <c r="M231" s="56">
        <f t="shared" si="19"/>
        <v>0.20759259259259258</v>
      </c>
      <c r="N231" s="57">
        <f t="shared" ref="N231:N233" si="24">F231*K231</f>
        <v>59.7</v>
      </c>
      <c r="O231" s="54">
        <f t="shared" si="21"/>
        <v>0.20759259259259258</v>
      </c>
      <c r="P231" s="55">
        <f t="shared" si="22"/>
        <v>59.7</v>
      </c>
      <c r="Q231" s="74"/>
      <c r="R231" s="74"/>
    </row>
    <row r="232" spans="1:18" x14ac:dyDescent="0.25">
      <c r="A232" s="39">
        <v>12</v>
      </c>
      <c r="B232" s="47" t="s">
        <v>277</v>
      </c>
      <c r="C232" s="44" t="s">
        <v>30</v>
      </c>
      <c r="D232" s="44" t="s">
        <v>267</v>
      </c>
      <c r="E232" s="35" t="s">
        <v>32</v>
      </c>
      <c r="F232" s="47">
        <v>1</v>
      </c>
      <c r="G232" s="43">
        <f>IFERROR(SUMIF(Tableau2[Id],Liste_pièces[ID],Tableau2[Exemplaire]),0)</f>
        <v>1</v>
      </c>
      <c r="H232" s="37">
        <v>0.14554398148148148</v>
      </c>
      <c r="I232" s="69">
        <v>0.3</v>
      </c>
      <c r="J232" s="56">
        <f t="shared" si="23"/>
        <v>0.14554398148148148</v>
      </c>
      <c r="K232" s="38">
        <v>41.8</v>
      </c>
      <c r="L232" s="38">
        <v>15.53</v>
      </c>
      <c r="M232" s="56">
        <f t="shared" si="19"/>
        <v>0.14554398148148148</v>
      </c>
      <c r="N232" s="57">
        <f t="shared" si="24"/>
        <v>41.8</v>
      </c>
      <c r="O232" s="54">
        <f t="shared" si="21"/>
        <v>0.14554398148148148</v>
      </c>
      <c r="P232" s="55">
        <f t="shared" si="22"/>
        <v>41.8</v>
      </c>
      <c r="Q232" s="74"/>
      <c r="R232" s="74"/>
    </row>
    <row r="233" spans="1:18" x14ac:dyDescent="0.25">
      <c r="A233" s="39">
        <v>11</v>
      </c>
      <c r="B233" s="42" t="s">
        <v>278</v>
      </c>
      <c r="C233" s="40" t="s">
        <v>30</v>
      </c>
      <c r="D233" s="40" t="s">
        <v>267</v>
      </c>
      <c r="E233" s="28" t="s">
        <v>32</v>
      </c>
      <c r="F233" s="42">
        <v>1</v>
      </c>
      <c r="G233" s="43">
        <f>IFERROR(SUMIF(Tableau2[Id],Liste_pièces[ID],Tableau2[Exemplaire]),0)</f>
        <v>1</v>
      </c>
      <c r="H233" s="32">
        <v>0.12828703703703703</v>
      </c>
      <c r="I233" s="66"/>
      <c r="J233" s="56">
        <f t="shared" si="23"/>
        <v>0.12828703703703703</v>
      </c>
      <c r="K233" s="34">
        <v>43.2</v>
      </c>
      <c r="L233" s="34">
        <v>16.04</v>
      </c>
      <c r="M233" s="56">
        <f t="shared" si="19"/>
        <v>0.12828703703703703</v>
      </c>
      <c r="N233" s="57">
        <f t="shared" si="24"/>
        <v>43.2</v>
      </c>
      <c r="O233" s="54">
        <f t="shared" si="21"/>
        <v>0.12828703703703703</v>
      </c>
      <c r="P233" s="55">
        <f t="shared" si="22"/>
        <v>43.2</v>
      </c>
      <c r="Q233" s="74"/>
      <c r="R233" s="74"/>
    </row>
    <row r="234" spans="1:18" x14ac:dyDescent="0.25">
      <c r="A234" s="48">
        <v>10</v>
      </c>
      <c r="B234" s="47" t="s">
        <v>279</v>
      </c>
      <c r="C234" s="44" t="s">
        <v>30</v>
      </c>
      <c r="D234" s="44" t="s">
        <v>30</v>
      </c>
      <c r="E234" s="35" t="s">
        <v>32</v>
      </c>
      <c r="F234" s="47">
        <v>2</v>
      </c>
      <c r="G234" s="67">
        <f>IFERROR(SUMIF(Tableau2[Id],Liste_pièces[ID],Tableau2[Exemplaire]),0)</f>
        <v>2</v>
      </c>
      <c r="H234" s="37">
        <v>6.5335648148148143E-2</v>
      </c>
      <c r="I234" s="69">
        <v>0.3</v>
      </c>
      <c r="J234" s="56">
        <f t="shared" si="23"/>
        <v>6.5335648148148143E-2</v>
      </c>
      <c r="K234" s="38">
        <v>17.899999999999999</v>
      </c>
      <c r="L234" s="38">
        <v>6.63</v>
      </c>
      <c r="M234" s="58">
        <f t="shared" si="19"/>
        <v>0.13067129629629629</v>
      </c>
      <c r="N234" s="59">
        <f t="shared" si="20"/>
        <v>35.799999999999997</v>
      </c>
      <c r="O234" s="54">
        <f t="shared" si="21"/>
        <v>0.13067129629629629</v>
      </c>
      <c r="P234" s="55">
        <f t="shared" si="22"/>
        <v>35.799999999999997</v>
      </c>
      <c r="Q234" s="74"/>
      <c r="R234" s="74"/>
    </row>
    <row r="235" spans="1:18" x14ac:dyDescent="0.25">
      <c r="A235" s="48">
        <v>9</v>
      </c>
      <c r="B235" s="42" t="s">
        <v>280</v>
      </c>
      <c r="C235" s="40" t="s">
        <v>30</v>
      </c>
      <c r="D235" s="40" t="s">
        <v>267</v>
      </c>
      <c r="E235" s="28" t="s">
        <v>32</v>
      </c>
      <c r="F235" s="47">
        <v>1</v>
      </c>
      <c r="G235" s="67">
        <f>IFERROR(SUMIF(Tableau2[Id],Liste_pièces[ID],Tableau2[Exemplaire]),0)</f>
        <v>1</v>
      </c>
      <c r="H235" s="37">
        <v>8.2106481481481489E-2</v>
      </c>
      <c r="I235" s="70"/>
      <c r="J235" s="56">
        <f t="shared" si="23"/>
        <v>8.2106481481481489E-2</v>
      </c>
      <c r="K235" s="38">
        <v>25.5</v>
      </c>
      <c r="L235" s="38">
        <v>9.48</v>
      </c>
      <c r="M235" s="56">
        <f t="shared" si="19"/>
        <v>8.2106481481481489E-2</v>
      </c>
      <c r="N235" s="57">
        <f t="shared" si="20"/>
        <v>25.5</v>
      </c>
      <c r="O235" s="54">
        <f t="shared" si="21"/>
        <v>8.2106481481481489E-2</v>
      </c>
      <c r="P235" s="55">
        <f t="shared" si="22"/>
        <v>25.5</v>
      </c>
      <c r="Q235" s="74"/>
      <c r="R235" s="74"/>
    </row>
    <row r="236" spans="1:18" x14ac:dyDescent="0.25">
      <c r="A236" s="48">
        <v>8</v>
      </c>
      <c r="B236" s="42" t="s">
        <v>281</v>
      </c>
      <c r="C236" s="40" t="s">
        <v>30</v>
      </c>
      <c r="D236" s="40" t="s">
        <v>267</v>
      </c>
      <c r="E236" s="28" t="s">
        <v>32</v>
      </c>
      <c r="F236" s="47">
        <v>1</v>
      </c>
      <c r="G236" s="67">
        <f>IFERROR(SUMIF(Tableau2[Id],Liste_pièces[ID],Tableau2[Exemplaire]),0)</f>
        <v>1</v>
      </c>
      <c r="H236" s="37">
        <v>7.2418981481481473E-2</v>
      </c>
      <c r="I236" s="70"/>
      <c r="J236" s="56">
        <f t="shared" si="23"/>
        <v>7.2418981481481473E-2</v>
      </c>
      <c r="K236" s="38">
        <v>26.7</v>
      </c>
      <c r="L236" s="38">
        <v>9.92</v>
      </c>
      <c r="M236" s="56">
        <f t="shared" si="19"/>
        <v>7.2418981481481473E-2</v>
      </c>
      <c r="N236" s="57">
        <f t="shared" si="20"/>
        <v>26.7</v>
      </c>
      <c r="O236" s="54">
        <f t="shared" si="21"/>
        <v>7.2418981481481473E-2</v>
      </c>
      <c r="P236" s="55">
        <f t="shared" si="22"/>
        <v>26.7</v>
      </c>
      <c r="Q236" s="74"/>
      <c r="R236" s="74"/>
    </row>
    <row r="237" spans="1:18" x14ac:dyDescent="0.25">
      <c r="A237" s="48">
        <v>7</v>
      </c>
      <c r="B237" s="42" t="s">
        <v>282</v>
      </c>
      <c r="C237" s="40" t="s">
        <v>30</v>
      </c>
      <c r="D237" s="40" t="s">
        <v>267</v>
      </c>
      <c r="E237" s="28" t="s">
        <v>32</v>
      </c>
      <c r="F237" s="47">
        <v>1</v>
      </c>
      <c r="G237" s="67">
        <f>IFERROR(SUMIF(Tableau2[Id],Liste_pièces[ID],Tableau2[Exemplaire]),0)</f>
        <v>1</v>
      </c>
      <c r="H237" s="37">
        <v>0.10674768518518518</v>
      </c>
      <c r="I237" s="69">
        <v>0.3</v>
      </c>
      <c r="J237" s="56">
        <f t="shared" si="23"/>
        <v>0.10674768518518518</v>
      </c>
      <c r="K237" s="38">
        <v>28.2</v>
      </c>
      <c r="L237" s="38">
        <v>10.48</v>
      </c>
      <c r="M237" s="56">
        <f t="shared" si="19"/>
        <v>0.10674768518518518</v>
      </c>
      <c r="N237" s="57">
        <f t="shared" si="20"/>
        <v>28.2</v>
      </c>
      <c r="O237" s="54">
        <f t="shared" si="21"/>
        <v>0.10674768518518518</v>
      </c>
      <c r="P237" s="55">
        <f t="shared" si="22"/>
        <v>28.2</v>
      </c>
      <c r="Q237" s="74"/>
      <c r="R237" s="74"/>
    </row>
    <row r="238" spans="1:18" x14ac:dyDescent="0.25">
      <c r="A238" s="48">
        <v>6</v>
      </c>
      <c r="B238" s="42" t="s">
        <v>283</v>
      </c>
      <c r="C238" s="40" t="s">
        <v>30</v>
      </c>
      <c r="D238" s="40" t="s">
        <v>30</v>
      </c>
      <c r="E238" s="28" t="s">
        <v>32</v>
      </c>
      <c r="F238" s="47">
        <v>2</v>
      </c>
      <c r="G238" s="67">
        <f>IFERROR(SUMIF(Tableau2[Id],Liste_pièces[ID],Tableau2[Exemplaire]),0)</f>
        <v>2</v>
      </c>
      <c r="H238" s="37">
        <v>5.6319444444444443E-2</v>
      </c>
      <c r="I238" s="69">
        <v>0.3</v>
      </c>
      <c r="J238" s="56">
        <f t="shared" si="23"/>
        <v>5.6319444444444443E-2</v>
      </c>
      <c r="K238" s="38">
        <v>15.1</v>
      </c>
      <c r="L238" s="38">
        <v>5.6</v>
      </c>
      <c r="M238" s="56">
        <f t="shared" si="19"/>
        <v>0.11263888888888889</v>
      </c>
      <c r="N238" s="57">
        <f t="shared" si="20"/>
        <v>30.2</v>
      </c>
      <c r="O238" s="54">
        <f t="shared" si="21"/>
        <v>0.11263888888888889</v>
      </c>
      <c r="P238" s="55">
        <f t="shared" si="22"/>
        <v>30.2</v>
      </c>
      <c r="Q238" s="74"/>
      <c r="R238" s="74"/>
    </row>
    <row r="239" spans="1:18" x14ac:dyDescent="0.25">
      <c r="A239" s="48">
        <v>5</v>
      </c>
      <c r="B239" s="42" t="s">
        <v>284</v>
      </c>
      <c r="C239" s="44" t="s">
        <v>30</v>
      </c>
      <c r="D239" s="44" t="s">
        <v>30</v>
      </c>
      <c r="E239" s="35" t="s">
        <v>32</v>
      </c>
      <c r="F239" s="47">
        <v>2</v>
      </c>
      <c r="G239" s="67">
        <f>IFERROR(SUMIF(Tableau2[Id],Liste_pièces[ID],Tableau2[Exemplaire]),0)</f>
        <v>2</v>
      </c>
      <c r="H239" s="37">
        <v>6.5277777777777782E-2</v>
      </c>
      <c r="I239" s="70"/>
      <c r="J239" s="56">
        <f t="shared" si="23"/>
        <v>6.5277777777777782E-2</v>
      </c>
      <c r="K239" s="38">
        <v>14</v>
      </c>
      <c r="L239" s="38">
        <v>5.21</v>
      </c>
      <c r="M239" s="58">
        <f t="shared" si="19"/>
        <v>0.13055555555555556</v>
      </c>
      <c r="N239" s="59">
        <f t="shared" si="20"/>
        <v>28</v>
      </c>
      <c r="O239" s="54">
        <f t="shared" si="21"/>
        <v>0.13055555555555556</v>
      </c>
      <c r="P239" s="55">
        <f t="shared" si="22"/>
        <v>28</v>
      </c>
      <c r="Q239" s="74"/>
      <c r="R239" s="74"/>
    </row>
    <row r="240" spans="1:18" x14ac:dyDescent="0.25">
      <c r="A240" s="48">
        <v>4</v>
      </c>
      <c r="B240" s="42" t="s">
        <v>285</v>
      </c>
      <c r="C240" s="41" t="s">
        <v>30</v>
      </c>
      <c r="D240" s="40" t="s">
        <v>30</v>
      </c>
      <c r="E240" s="28" t="s">
        <v>32</v>
      </c>
      <c r="F240" s="42">
        <v>2</v>
      </c>
      <c r="G240" s="43">
        <f>IFERROR(SUMIF(Tableau2[Id],Liste_pièces[ID],Tableau2[Exemplaire]),0)</f>
        <v>2</v>
      </c>
      <c r="H240" s="32">
        <v>5.0347222222222217E-2</v>
      </c>
      <c r="I240" s="66">
        <v>0.3</v>
      </c>
      <c r="J240" s="56">
        <f t="shared" si="23"/>
        <v>5.0347222222222217E-2</v>
      </c>
      <c r="K240" s="34">
        <v>13.5</v>
      </c>
      <c r="L240" s="34">
        <v>5.01</v>
      </c>
      <c r="M240" s="58">
        <f t="shared" si="19"/>
        <v>0.10069444444444443</v>
      </c>
      <c r="N240" s="59">
        <f t="shared" si="20"/>
        <v>27</v>
      </c>
      <c r="O240" s="54">
        <f t="shared" si="21"/>
        <v>0.10069444444444443</v>
      </c>
      <c r="P240" s="55">
        <f t="shared" si="22"/>
        <v>27</v>
      </c>
      <c r="Q240" s="74"/>
      <c r="R240" s="74"/>
    </row>
    <row r="241" spans="1:18" x14ac:dyDescent="0.25">
      <c r="A241" s="48">
        <v>3</v>
      </c>
      <c r="B241" s="47" t="s">
        <v>286</v>
      </c>
      <c r="C241" s="44" t="s">
        <v>30</v>
      </c>
      <c r="D241" s="44" t="s">
        <v>267</v>
      </c>
      <c r="E241" s="35" t="s">
        <v>32</v>
      </c>
      <c r="F241" s="47">
        <v>1</v>
      </c>
      <c r="G241" s="67">
        <f>IFERROR(SUMIF(Tableau2[Id],Liste_pièces[ID],Tableau2[Exemplaire]),0)</f>
        <v>1</v>
      </c>
      <c r="H241" s="37">
        <v>4.148148148148148E-2</v>
      </c>
      <c r="I241" s="66">
        <v>0.3</v>
      </c>
      <c r="J241" s="56">
        <f t="shared" si="23"/>
        <v>4.148148148148148E-2</v>
      </c>
      <c r="K241" s="38">
        <v>17.3</v>
      </c>
      <c r="L241" s="38">
        <v>16.440000000000001</v>
      </c>
      <c r="M241" s="58">
        <f t="shared" si="19"/>
        <v>4.148148148148148E-2</v>
      </c>
      <c r="N241" s="59">
        <f t="shared" ref="N241:N242" si="25">F241*K241</f>
        <v>17.3</v>
      </c>
      <c r="O241" s="54">
        <f t="shared" si="21"/>
        <v>4.148148148148148E-2</v>
      </c>
      <c r="P241" s="55">
        <f t="shared" si="22"/>
        <v>17.3</v>
      </c>
      <c r="Q241" s="74"/>
      <c r="R241" s="74"/>
    </row>
    <row r="242" spans="1:18" x14ac:dyDescent="0.25">
      <c r="A242" s="39">
        <v>342</v>
      </c>
      <c r="B242" s="42" t="s">
        <v>287</v>
      </c>
      <c r="C242" s="40" t="s">
        <v>30</v>
      </c>
      <c r="D242" s="40" t="s">
        <v>31</v>
      </c>
      <c r="E242" s="28" t="s">
        <v>32</v>
      </c>
      <c r="F242" s="42">
        <v>1</v>
      </c>
      <c r="G242" s="61">
        <f>IFERROR(SUMIF(Tableau2[Id],Liste_pièces[ID],Tableau2[Exemplaire]),0)</f>
        <v>1</v>
      </c>
      <c r="H242" s="32">
        <v>5.0289351851851849E-2</v>
      </c>
      <c r="I242" s="33"/>
      <c r="J242" s="56">
        <f t="shared" si="23"/>
        <v>5.0289351851851849E-2</v>
      </c>
      <c r="K242" s="38">
        <v>17.399999999999999</v>
      </c>
      <c r="L242" s="38">
        <v>6.46</v>
      </c>
      <c r="M242" s="58">
        <f t="shared" si="19"/>
        <v>5.0289351851851849E-2</v>
      </c>
      <c r="N242" s="59">
        <f t="shared" si="25"/>
        <v>17.399999999999999</v>
      </c>
      <c r="O242" s="54">
        <f>$J242*$G242</f>
        <v>5.0289351851851849E-2</v>
      </c>
      <c r="P242" s="55">
        <f t="shared" si="22"/>
        <v>17.399999999999999</v>
      </c>
      <c r="Q242" s="74"/>
      <c r="R242" s="74"/>
    </row>
    <row r="243" spans="1:18" x14ac:dyDescent="0.25">
      <c r="A243" s="48">
        <v>2</v>
      </c>
      <c r="B243" s="44" t="s">
        <v>288</v>
      </c>
      <c r="C243" s="44" t="s">
        <v>30</v>
      </c>
      <c r="D243" s="44" t="s">
        <v>30</v>
      </c>
      <c r="E243" s="35" t="s">
        <v>32</v>
      </c>
      <c r="F243" s="47">
        <v>2</v>
      </c>
      <c r="G243" s="67">
        <f>IFERROR(SUMIF(Tableau2[Id],Liste_pièces[ID],Tableau2[Exemplaire]),0)</f>
        <v>2</v>
      </c>
      <c r="H243" s="68">
        <v>3.9050925925925926E-2</v>
      </c>
      <c r="I243" s="66">
        <v>0.3</v>
      </c>
      <c r="J243" s="56">
        <f t="shared" si="23"/>
        <v>3.9050925925925926E-2</v>
      </c>
      <c r="K243" s="38">
        <v>10.4</v>
      </c>
      <c r="L243" s="38">
        <v>3.86</v>
      </c>
      <c r="M243" s="58">
        <f t="shared" si="19"/>
        <v>7.8101851851851853E-2</v>
      </c>
      <c r="N243" s="59">
        <f t="shared" ref="N243:N245" si="26">F243*K243</f>
        <v>20.8</v>
      </c>
      <c r="O243" s="54">
        <f>$J243*$G243</f>
        <v>7.8101851851851853E-2</v>
      </c>
      <c r="P243" s="55">
        <f t="shared" si="22"/>
        <v>20.8</v>
      </c>
      <c r="Q243" s="74"/>
      <c r="R243" s="74"/>
    </row>
    <row r="244" spans="1:18" x14ac:dyDescent="0.25">
      <c r="A244" s="39">
        <v>341</v>
      </c>
      <c r="B244" s="42" t="s">
        <v>289</v>
      </c>
      <c r="C244" s="40" t="s">
        <v>30</v>
      </c>
      <c r="D244" s="40" t="s">
        <v>31</v>
      </c>
      <c r="E244" s="28" t="s">
        <v>32</v>
      </c>
      <c r="F244" s="42">
        <v>1</v>
      </c>
      <c r="G244" s="61">
        <f>IFERROR(SUMIF(Tableau2[Id],Liste_pièces[ID],Tableau2[Exemplaire]),0)</f>
        <v>1</v>
      </c>
      <c r="H244" s="32">
        <v>9.4236111111111118E-2</v>
      </c>
      <c r="I244" s="33"/>
      <c r="J244" s="56">
        <f t="shared" si="23"/>
        <v>9.4236111111111118E-2</v>
      </c>
      <c r="K244" s="38">
        <v>28.1</v>
      </c>
      <c r="L244" s="38">
        <v>10.44</v>
      </c>
      <c r="M244" s="58">
        <f t="shared" si="19"/>
        <v>9.4236111111111118E-2</v>
      </c>
      <c r="N244" s="59">
        <f t="shared" si="26"/>
        <v>28.1</v>
      </c>
      <c r="O244" s="54">
        <f t="shared" si="21"/>
        <v>9.4236111111111118E-2</v>
      </c>
      <c r="P244" s="55">
        <f t="shared" si="22"/>
        <v>28.1</v>
      </c>
      <c r="Q244" s="74"/>
      <c r="R244" s="74"/>
    </row>
    <row r="245" spans="1:18" x14ac:dyDescent="0.25">
      <c r="A245" s="39">
        <v>340</v>
      </c>
      <c r="B245" s="42" t="s">
        <v>290</v>
      </c>
      <c r="C245" s="40" t="s">
        <v>30</v>
      </c>
      <c r="D245" s="40" t="s">
        <v>31</v>
      </c>
      <c r="E245" s="28" t="s">
        <v>32</v>
      </c>
      <c r="F245" s="42">
        <v>1</v>
      </c>
      <c r="G245" s="61">
        <f>IFERROR(SUMIF(Tableau2[Id],Liste_pièces[ID],Tableau2[Exemplaire]),0)</f>
        <v>1</v>
      </c>
      <c r="H245" s="32">
        <v>0.21615740740740741</v>
      </c>
      <c r="I245" s="33"/>
      <c r="J245" s="56">
        <f t="shared" si="23"/>
        <v>0.21615740740740741</v>
      </c>
      <c r="K245" s="38">
        <v>61.8</v>
      </c>
      <c r="L245" s="38">
        <v>22.96</v>
      </c>
      <c r="M245" s="58">
        <f t="shared" si="19"/>
        <v>0.21615740740740741</v>
      </c>
      <c r="N245" s="59">
        <f t="shared" si="26"/>
        <v>61.8</v>
      </c>
      <c r="O245" s="54">
        <f t="shared" si="21"/>
        <v>0.21615740740740741</v>
      </c>
      <c r="P245" s="55">
        <f t="shared" si="22"/>
        <v>61.8</v>
      </c>
      <c r="Q245" s="74"/>
      <c r="R245" s="74"/>
    </row>
    <row r="246" spans="1:18" x14ac:dyDescent="0.25">
      <c r="A246" s="48">
        <v>1</v>
      </c>
      <c r="B246" s="47" t="s">
        <v>291</v>
      </c>
      <c r="C246" s="44" t="s">
        <v>30</v>
      </c>
      <c r="D246" s="44" t="s">
        <v>267</v>
      </c>
      <c r="E246" s="35" t="s">
        <v>32</v>
      </c>
      <c r="F246" s="47">
        <v>0</v>
      </c>
      <c r="G246" s="67">
        <f>IFERROR(SUMIF(Tableau2[Id],Liste_pièces[ID],Tableau2[Exemplaire]),0)</f>
        <v>0</v>
      </c>
      <c r="H246" s="37">
        <v>0.15555555555555556</v>
      </c>
      <c r="I246" s="70"/>
      <c r="J246" s="56">
        <f t="shared" si="23"/>
        <v>0.15555555555555556</v>
      </c>
      <c r="K246" s="38">
        <v>29.77</v>
      </c>
      <c r="L246" s="38"/>
      <c r="M246" s="58">
        <f>$J246*$F246</f>
        <v>0</v>
      </c>
      <c r="N246" s="59">
        <f>F246*K246</f>
        <v>0</v>
      </c>
      <c r="O246" s="54">
        <f>$J246*$G246</f>
        <v>0</v>
      </c>
      <c r="P246" s="55">
        <f>$G246*$K246</f>
        <v>0</v>
      </c>
      <c r="Q246" s="74"/>
      <c r="R246" s="74"/>
    </row>
    <row r="247" spans="1:18" x14ac:dyDescent="0.25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</row>
    <row r="248" spans="1:18" x14ac:dyDescent="0.25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</row>
    <row r="249" spans="1:18" x14ac:dyDescent="0.25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</row>
  </sheetData>
  <sheetProtection algorithmName="SHA-512" hashValue="nE7cLdS+69QuA+nP3EOJwThUkoXMMIUsTOtPe0+nv5D3HTrBH7NMJeYCSE9cAuq0t3PvQj6Mw/bf+yr7AQdhug==" saltValue="G3MkdiDmHYmg8txjrs3mwA==" spinCount="100000" sheet="1" sort="0" autoFilter="0" pivotTables="0"/>
  <mergeCells count="12">
    <mergeCell ref="F5:G5"/>
    <mergeCell ref="K2:L3"/>
    <mergeCell ref="K4:L5"/>
    <mergeCell ref="F6:G6"/>
    <mergeCell ref="F2:G2"/>
    <mergeCell ref="F3:G3"/>
    <mergeCell ref="F4:G4"/>
    <mergeCell ref="N2:O3"/>
    <mergeCell ref="N4:O5"/>
    <mergeCell ref="N6:O7"/>
    <mergeCell ref="M4:M5"/>
    <mergeCell ref="M2:M3"/>
  </mergeCells>
  <conditionalFormatting sqref="I234:I239 G8:G233">
    <cfRule type="cellIs" dxfId="66" priority="31" operator="between">
      <formula>2</formula>
      <formula>10</formula>
    </cfRule>
  </conditionalFormatting>
  <conditionalFormatting sqref="G9:G239">
    <cfRule type="expression" dxfId="65" priority="24">
      <formula>$F9&lt;$G9</formula>
    </cfRule>
    <cfRule type="expression" dxfId="64" priority="29">
      <formula>$F9=$G9</formula>
    </cfRule>
  </conditionalFormatting>
  <conditionalFormatting sqref="I234:I239 A235:A246 A9:B234 I9:I232">
    <cfRule type="expression" dxfId="63" priority="28">
      <formula>ISTEXT($I9)</formula>
    </cfRule>
  </conditionalFormatting>
  <conditionalFormatting sqref="E9:E234">
    <cfRule type="containsText" dxfId="62" priority="25" operator="containsText" text="Blanc">
      <formula>NOT(ISERROR(SEARCH("Blanc",E9)))</formula>
    </cfRule>
    <cfRule type="containsText" dxfId="61" priority="26" operator="containsText" text="Bleu">
      <formula>NOT(ISERROR(SEARCH("Bleu",E9)))</formula>
    </cfRule>
  </conditionalFormatting>
  <conditionalFormatting sqref="A235:A246 A9:B234">
    <cfRule type="duplicateValues" dxfId="60" priority="37"/>
  </conditionalFormatting>
  <conditionalFormatting sqref="I233">
    <cfRule type="expression" dxfId="59" priority="23">
      <formula>ISTEXT($I233)</formula>
    </cfRule>
  </conditionalFormatting>
  <conditionalFormatting sqref="B239">
    <cfRule type="expression" dxfId="58" priority="9">
      <formula>ISTEXT($I239)</formula>
    </cfRule>
  </conditionalFormatting>
  <conditionalFormatting sqref="E237:E239">
    <cfRule type="containsText" dxfId="57" priority="11" operator="containsText" text="Blanc">
      <formula>NOT(ISERROR(SEARCH("Blanc",E237)))</formula>
    </cfRule>
    <cfRule type="containsText" dxfId="56" priority="12" operator="containsText" text="Bleu">
      <formula>NOT(ISERROR(SEARCH("Bleu",E237)))</formula>
    </cfRule>
  </conditionalFormatting>
  <conditionalFormatting sqref="B235">
    <cfRule type="expression" dxfId="55" priority="21">
      <formula>ISTEXT($I235)</formula>
    </cfRule>
  </conditionalFormatting>
  <conditionalFormatting sqref="E235">
    <cfRule type="containsText" dxfId="54" priority="19" operator="containsText" text="Blanc">
      <formula>NOT(ISERROR(SEARCH("Blanc",E235)))</formula>
    </cfRule>
    <cfRule type="containsText" dxfId="53" priority="20" operator="containsText" text="Bleu">
      <formula>NOT(ISERROR(SEARCH("Bleu",E235)))</formula>
    </cfRule>
  </conditionalFormatting>
  <conditionalFormatting sqref="B235">
    <cfRule type="duplicateValues" dxfId="52" priority="22"/>
  </conditionalFormatting>
  <conditionalFormatting sqref="B236">
    <cfRule type="expression" dxfId="51" priority="17">
      <formula>ISTEXT($I236)</formula>
    </cfRule>
  </conditionalFormatting>
  <conditionalFormatting sqref="E236">
    <cfRule type="containsText" dxfId="50" priority="15" operator="containsText" text="Blanc">
      <formula>NOT(ISERROR(SEARCH("Blanc",E236)))</formula>
    </cfRule>
    <cfRule type="containsText" dxfId="49" priority="16" operator="containsText" text="Bleu">
      <formula>NOT(ISERROR(SEARCH("Bleu",E236)))</formula>
    </cfRule>
  </conditionalFormatting>
  <conditionalFormatting sqref="B236">
    <cfRule type="duplicateValues" dxfId="48" priority="18"/>
  </conditionalFormatting>
  <conditionalFormatting sqref="B237:B238">
    <cfRule type="expression" dxfId="47" priority="13">
      <formula>ISTEXT($I237)</formula>
    </cfRule>
  </conditionalFormatting>
  <conditionalFormatting sqref="B237:B238">
    <cfRule type="duplicateValues" dxfId="46" priority="14"/>
  </conditionalFormatting>
  <conditionalFormatting sqref="B239">
    <cfRule type="duplicateValues" dxfId="45" priority="10"/>
  </conditionalFormatting>
  <conditionalFormatting sqref="G240:G246">
    <cfRule type="cellIs" dxfId="44" priority="7" operator="between">
      <formula>2</formula>
      <formula>10</formula>
    </cfRule>
  </conditionalFormatting>
  <conditionalFormatting sqref="G240:G246">
    <cfRule type="expression" dxfId="43" priority="2">
      <formula>$F240&lt;$G240</formula>
    </cfRule>
    <cfRule type="expression" dxfId="42" priority="6">
      <formula>$F240=$G240</formula>
    </cfRule>
  </conditionalFormatting>
  <conditionalFormatting sqref="B240:B246 I240:I246">
    <cfRule type="expression" dxfId="41" priority="5">
      <formula>ISTEXT($I240)</formula>
    </cfRule>
  </conditionalFormatting>
  <conditionalFormatting sqref="E240:E246">
    <cfRule type="containsText" dxfId="40" priority="3" operator="containsText" text="Blanc">
      <formula>NOT(ISERROR(SEARCH("Blanc",E240)))</formula>
    </cfRule>
    <cfRule type="containsText" dxfId="39" priority="4" operator="containsText" text="Bleu">
      <formula>NOT(ISERROR(SEARCH("Bleu",E240)))</formula>
    </cfRule>
  </conditionalFormatting>
  <conditionalFormatting sqref="B240:B246">
    <cfRule type="duplicateValues" dxfId="38" priority="8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I343"/>
  <sheetViews>
    <sheetView topLeftCell="A263" zoomScale="115" zoomScaleNormal="115" workbookViewId="0">
      <selection activeCell="I268" sqref="I268"/>
    </sheetView>
  </sheetViews>
  <sheetFormatPr baseColWidth="10" defaultColWidth="11.42578125" defaultRowHeight="15" x14ac:dyDescent="0.25"/>
  <cols>
    <col min="1" max="1" width="11.85546875" style="10" customWidth="1"/>
    <col min="2" max="3" width="11.42578125" style="10"/>
    <col min="4" max="4" width="12.7109375" style="10" customWidth="1"/>
    <col min="5" max="5" width="11.85546875" style="10" customWidth="1"/>
    <col min="6" max="6" width="13.140625" style="10" customWidth="1"/>
    <col min="7" max="7" width="27.5703125" style="10" bestFit="1" customWidth="1"/>
    <col min="8" max="8" width="11.5703125" style="10" customWidth="1"/>
    <col min="9" max="9" width="14.140625" style="10" bestFit="1" customWidth="1"/>
    <col min="10" max="16384" width="11.42578125" style="10"/>
  </cols>
  <sheetData>
    <row r="1" spans="1:9" x14ac:dyDescent="0.25">
      <c r="A1" s="97" t="s">
        <v>292</v>
      </c>
      <c r="B1" s="98"/>
      <c r="C1" s="98"/>
      <c r="D1" s="98"/>
      <c r="E1" s="98"/>
    </row>
    <row r="2" spans="1:9" x14ac:dyDescent="0.25">
      <c r="A2" s="99"/>
      <c r="B2" s="100"/>
      <c r="C2" s="100"/>
      <c r="D2" s="100"/>
      <c r="E2" s="100"/>
      <c r="G2" s="10" t="s">
        <v>293</v>
      </c>
      <c r="H2" s="11">
        <v>43018</v>
      </c>
    </row>
    <row r="3" spans="1:9" ht="15.75" thickBot="1" x14ac:dyDescent="0.3">
      <c r="A3" s="101"/>
      <c r="B3" s="102"/>
      <c r="C3" s="102"/>
      <c r="D3" s="102"/>
      <c r="E3" s="102"/>
    </row>
    <row r="4" spans="1:9" ht="15.75" thickBot="1" x14ac:dyDescent="0.3">
      <c r="A4" s="12"/>
      <c r="B4" s="12"/>
      <c r="C4" s="103" t="s">
        <v>294</v>
      </c>
      <c r="D4" s="104"/>
      <c r="E4" s="76" t="s">
        <v>295</v>
      </c>
      <c r="F4" s="105" t="s">
        <v>296</v>
      </c>
      <c r="G4" s="106"/>
      <c r="H4" s="106"/>
      <c r="I4" s="107"/>
    </row>
    <row r="5" spans="1:9" x14ac:dyDescent="0.25">
      <c r="A5" s="13" t="s">
        <v>297</v>
      </c>
      <c r="B5" s="13" t="s">
        <v>298</v>
      </c>
      <c r="C5" s="14" t="s">
        <v>299</v>
      </c>
      <c r="D5" s="15" t="s">
        <v>300</v>
      </c>
      <c r="E5" s="16" t="s">
        <v>295</v>
      </c>
      <c r="F5" s="16" t="s">
        <v>301</v>
      </c>
      <c r="G5" s="16" t="s">
        <v>302</v>
      </c>
      <c r="H5" s="16" t="s">
        <v>294</v>
      </c>
      <c r="I5" s="16" t="s">
        <v>303</v>
      </c>
    </row>
    <row r="6" spans="1:9" x14ac:dyDescent="0.25">
      <c r="A6" s="2">
        <v>1</v>
      </c>
      <c r="B6" s="13">
        <v>1</v>
      </c>
      <c r="C6" s="21">
        <f>D6</f>
        <v>6.2499999999999995E-3</v>
      </c>
      <c r="D6" s="19">
        <f>IFERROR(Tableau2[Durée]*Tableau2[Exemplaire]," ")</f>
        <v>6.2499999999999995E-3</v>
      </c>
      <c r="E6" s="17">
        <f>_xlfn.IFNA(_xlfn.IFS(ISNUMBER(Tableau2[[#This Row],[Jour]]),WORKDAY.INTL($H$2,Tableau2[[#This Row],[Jour]]-1,11,Calendrier[Date sans impressions]))," ")</f>
        <v>43018</v>
      </c>
      <c r="F6" s="13">
        <v>147</v>
      </c>
      <c r="G6" s="2" t="str">
        <f>IF(ISBLANK(Tableau2[[#This Row],[Id]] )=FALSE,VLOOKUP(Tableau2[[#This Row],[Id]],Liste_pièces[],2,FALSE),"")</f>
        <v>EyeHolderV1</v>
      </c>
      <c r="H6" s="3">
        <f>IF(ISBLANK(Tableau2[[#This Row],[Id]] )=FALSE,VLOOKUP(Tableau2[[#This Row],[Id]],Liste_pièces[],8,FALSE),"")</f>
        <v>6.2499999999999995E-3</v>
      </c>
      <c r="I6" s="13">
        <v>1</v>
      </c>
    </row>
    <row r="7" spans="1:9" x14ac:dyDescent="0.25">
      <c r="A7" s="2">
        <v>2</v>
      </c>
      <c r="B7" s="13">
        <v>1</v>
      </c>
      <c r="C7" s="21">
        <f t="shared" ref="C7:C72" si="0">D7</f>
        <v>4.8611111111111112E-2</v>
      </c>
      <c r="D7" s="19">
        <f>IFERROR(Tableau2[Durée]*Tableau2[Exemplaire]," ")</f>
        <v>4.8611111111111112E-2</v>
      </c>
      <c r="E7" s="17">
        <f>_xlfn.IFNA(_xlfn.IFS(ISNUMBER(Tableau2[[#This Row],[Jour]]),WORKDAY.INTL($H$2,Tableau2[[#This Row],[Jour]]-1,11,Calendrier[Date sans impressions]))," ")</f>
        <v>43018</v>
      </c>
      <c r="F7" s="13">
        <v>144</v>
      </c>
      <c r="G7" s="2" t="str">
        <f>IF(ISBLANK(Tableau2[[#This Row],[Id]] )=FALSE,VLOOKUP(Tableau2[[#This Row],[Id]],Liste_pièces[],2,FALSE),"")</f>
        <v>EyeSupportV4</v>
      </c>
      <c r="H7" s="3">
        <f>IF(ISBLANK(Tableau2[[#This Row],[Id]] )=FALSE,VLOOKUP(Tableau2[[#This Row],[Id]],Liste_pièces[],8,FALSE),"")</f>
        <v>4.8611111111111112E-2</v>
      </c>
      <c r="I7" s="13">
        <v>1</v>
      </c>
    </row>
    <row r="8" spans="1:9" x14ac:dyDescent="0.25">
      <c r="A8" s="2">
        <v>3</v>
      </c>
      <c r="B8" s="13">
        <v>1</v>
      </c>
      <c r="C8" s="21">
        <f t="shared" si="0"/>
        <v>4.4444444444444446E-2</v>
      </c>
      <c r="D8" s="19">
        <f>IFERROR(Tableau2[Durée]*Tableau2[Exemplaire]," ")</f>
        <v>4.4444444444444446E-2</v>
      </c>
      <c r="E8" s="17">
        <f>_xlfn.IFNA(_xlfn.IFS(ISNUMBER(Tableau2[[#This Row],[Jour]]),WORKDAY.INTL($H$2,Tableau2[[#This Row],[Jour]]-1,11,Calendrier[Date sans impressions]))," ")</f>
        <v>43018</v>
      </c>
      <c r="F8" s="13">
        <v>150</v>
      </c>
      <c r="G8" s="2" t="str">
        <f>IF(ISBLANK(Tableau2[[#This Row],[Id]] )=FALSE,VLOOKUP(Tableau2[[#This Row],[Id]],Liste_pièces[],2,FALSE),"")</f>
        <v>2xEyeBallFullV2</v>
      </c>
      <c r="H8" s="3">
        <f>IF(ISBLANK(Tableau2[[#This Row],[Id]] )=FALSE,VLOOKUP(Tableau2[[#This Row],[Id]],Liste_pièces[],8,FALSE),"")</f>
        <v>4.4444444444444446E-2</v>
      </c>
      <c r="I8" s="13">
        <v>1</v>
      </c>
    </row>
    <row r="9" spans="1:9" x14ac:dyDescent="0.25">
      <c r="A9" s="2">
        <v>4</v>
      </c>
      <c r="B9" s="13">
        <v>1</v>
      </c>
      <c r="C9" s="21">
        <f t="shared" si="0"/>
        <v>7.6388888888888886E-3</v>
      </c>
      <c r="D9" s="19">
        <f>IFERROR(Tableau2[Durée]*Tableau2[Exemplaire]," ")</f>
        <v>7.6388888888888886E-3</v>
      </c>
      <c r="E9" s="17">
        <f>_xlfn.IFNA(_xlfn.IFS(ISNUMBER(Tableau2[[#This Row],[Jour]]),WORKDAY.INTL($H$2,Tableau2[[#This Row],[Jour]]-1,11,Calendrier[Date sans impressions]))," ")</f>
        <v>43018</v>
      </c>
      <c r="F9" s="13">
        <v>146</v>
      </c>
      <c r="G9" s="2" t="str">
        <f>IF(ISBLANK(Tableau2[[#This Row],[Id]] )=FALSE,VLOOKUP(Tableau2[[#This Row],[Id]],Liste_pièces[],2,FALSE),"")</f>
        <v>EyeHingeCurveV1</v>
      </c>
      <c r="H9" s="3">
        <f>IF(ISBLANK(Tableau2[[#This Row],[Id]] )=FALSE,VLOOKUP(Tableau2[[#This Row],[Id]],Liste_pièces[],8,FALSE),"")</f>
        <v>7.6388888888888886E-3</v>
      </c>
      <c r="I9" s="13">
        <v>1</v>
      </c>
    </row>
    <row r="10" spans="1:9" x14ac:dyDescent="0.25">
      <c r="A10" s="2">
        <v>5</v>
      </c>
      <c r="B10" s="13">
        <v>1</v>
      </c>
      <c r="C10" s="21">
        <f t="shared" si="0"/>
        <v>2.0833333333333332E-2</v>
      </c>
      <c r="D10" s="19">
        <f>IFERROR(Tableau2[Durée]*Tableau2[Exemplaire]," ")</f>
        <v>2.0833333333333332E-2</v>
      </c>
      <c r="E10" s="17">
        <f>_xlfn.IFNA(_xlfn.IFS(ISNUMBER(Tableau2[[#This Row],[Jour]]),WORKDAY.INTL($H$2,Tableau2[[#This Row],[Jour]]-1,11,Calendrier[Date sans impressions]))," ")</f>
        <v>43018</v>
      </c>
      <c r="F10" s="13">
        <v>151</v>
      </c>
      <c r="G10" s="2" t="str">
        <f>IF(ISBLANK(Tableau2[[#This Row],[Id]] )=FALSE,VLOOKUP(Tableau2[[#This Row],[Id]],Liste_pièces[],2,FALSE),"")</f>
        <v>EyeHingeV2</v>
      </c>
      <c r="H10" s="3">
        <f>IF(ISBLANK(Tableau2[[#This Row],[Id]] )=FALSE,VLOOKUP(Tableau2[[#This Row],[Id]],Liste_pièces[],8,FALSE),"")</f>
        <v>1.0416666666666666E-2</v>
      </c>
      <c r="I10" s="13">
        <v>2</v>
      </c>
    </row>
    <row r="11" spans="1:9" x14ac:dyDescent="0.25">
      <c r="A11" s="2">
        <v>6</v>
      </c>
      <c r="B11" s="13">
        <v>1</v>
      </c>
      <c r="C11" s="21">
        <f t="shared" si="0"/>
        <v>1.3888888888888888E-2</v>
      </c>
      <c r="D11" s="19">
        <f>IFERROR(Tableau2[Durée]*Tableau2[Exemplaire]," ")</f>
        <v>1.3888888888888888E-2</v>
      </c>
      <c r="E11" s="17">
        <f>_xlfn.IFNA(_xlfn.IFS(ISNUMBER(Tableau2[[#This Row],[Jour]]),WORKDAY.INTL($H$2,Tableau2[[#This Row],[Jour]]-1,11,Calendrier[Date sans impressions]))," ")</f>
        <v>43018</v>
      </c>
      <c r="F11" s="13">
        <v>148</v>
      </c>
      <c r="G11" s="2" t="str">
        <f>IF(ISBLANK(Tableau2[[#This Row],[Id]] )=FALSE,VLOOKUP(Tableau2[[#This Row],[Id]],Liste_pièces[],2,FALSE),"")</f>
        <v>EyePlateLeftV1</v>
      </c>
      <c r="H11" s="3">
        <f>IF(ISBLANK(Tableau2[[#This Row],[Id]] )=FALSE,VLOOKUP(Tableau2[[#This Row],[Id]],Liste_pièces[],8,FALSE),"")</f>
        <v>1.3888888888888888E-2</v>
      </c>
      <c r="I11" s="13">
        <v>1</v>
      </c>
    </row>
    <row r="12" spans="1:9" x14ac:dyDescent="0.25">
      <c r="A12" s="2">
        <v>7</v>
      </c>
      <c r="B12" s="13">
        <v>1</v>
      </c>
      <c r="C12" s="21">
        <f t="shared" si="0"/>
        <v>1.3888888888888888E-2</v>
      </c>
      <c r="D12" s="19">
        <f>IFERROR(Tableau2[Durée]*Tableau2[Exemplaire]," ")</f>
        <v>1.3888888888888888E-2</v>
      </c>
      <c r="E12" s="17">
        <f>_xlfn.IFNA(_xlfn.IFS(ISNUMBER(Tableau2[[#This Row],[Jour]]),WORKDAY.INTL($H$2,Tableau2[[#This Row],[Jour]]-1,11,Calendrier[Date sans impressions]))," ")</f>
        <v>43018</v>
      </c>
      <c r="F12" s="13">
        <v>152</v>
      </c>
      <c r="G12" s="2" t="str">
        <f>IF(ISBLANK(Tableau2[[#This Row],[Id]] )=FALSE,VLOOKUP(Tableau2[[#This Row],[Id]],Liste_pièces[],2,FALSE),"")</f>
        <v>EyePlateRightV1</v>
      </c>
      <c r="H12" s="3">
        <f>IF(ISBLANK(Tableau2[[#This Row],[Id]] )=FALSE,VLOOKUP(Tableau2[[#This Row],[Id]],Liste_pièces[],8,FALSE),"")</f>
        <v>1.3888888888888888E-2</v>
      </c>
      <c r="I12" s="13">
        <v>1</v>
      </c>
    </row>
    <row r="13" spans="1:9" x14ac:dyDescent="0.25">
      <c r="A13" s="2">
        <v>8</v>
      </c>
      <c r="B13" s="13">
        <v>2</v>
      </c>
      <c r="C13" s="21">
        <f t="shared" si="0"/>
        <v>2.7777777777777776E-2</v>
      </c>
      <c r="D13" s="19">
        <f>IFERROR(Tableau2[Durée]*Tableau2[Exemplaire]," ")</f>
        <v>2.7777777777777776E-2</v>
      </c>
      <c r="E13" s="17">
        <f>_xlfn.IFNA(_xlfn.IFS(ISNUMBER(Tableau2[[#This Row],[Jour]]),WORKDAY.INTL($H$2,Tableau2[[#This Row],[Jour]]-1,11,Calendrier[Date sans impressions]))," ")</f>
        <v>43025</v>
      </c>
      <c r="F13" s="13">
        <v>153</v>
      </c>
      <c r="G13" s="2" t="str">
        <f>IF(ISBLANK(Tableau2[[#This Row],[Id]] )=FALSE,VLOOKUP(Tableau2[[#This Row],[Id]],Liste_pièces[],2,FALSE),"")</f>
        <v>EyeTo NoseV5</v>
      </c>
      <c r="H13" s="3">
        <f>IF(ISBLANK(Tableau2[[#This Row],[Id]] )=FALSE,VLOOKUP(Tableau2[[#This Row],[Id]],Liste_pièces[],8,FALSE),"")</f>
        <v>2.7777777777777776E-2</v>
      </c>
      <c r="I13" s="13">
        <v>1</v>
      </c>
    </row>
    <row r="14" spans="1:9" x14ac:dyDescent="0.25">
      <c r="A14" s="2">
        <v>9</v>
      </c>
      <c r="B14" s="13">
        <v>3</v>
      </c>
      <c r="C14" s="21">
        <f t="shared" si="0"/>
        <v>2.4999999999999998E-2</v>
      </c>
      <c r="D14" s="19">
        <f>IFERROR(Tableau2[Durée]*Tableau2[Exemplaire]," ")</f>
        <v>2.4999999999999998E-2</v>
      </c>
      <c r="E14" s="17">
        <f>_xlfn.IFNA(_xlfn.IFS(ISNUMBER(Tableau2[[#This Row],[Jour]]),WORKDAY.INTL($H$2,Tableau2[[#This Row],[Jour]]-1,11,Calendrier[Date sans impressions]))," ")</f>
        <v>43026</v>
      </c>
      <c r="F14" s="13">
        <v>134</v>
      </c>
      <c r="G14" s="2" t="str">
        <f>IF(ISBLANK(Tableau2[[#This Row],[Id]] )=FALSE,VLOOKUP(Tableau2[[#This Row],[Id]],Liste_pièces[],2,FALSE),"")</f>
        <v>JawPistonV1</v>
      </c>
      <c r="H14" s="3">
        <f>IF(ISBLANK(Tableau2[[#This Row],[Id]] )=FALSE,VLOOKUP(Tableau2[[#This Row],[Id]],Liste_pièces[],8,FALSE),"")</f>
        <v>2.4999999999999998E-2</v>
      </c>
      <c r="I14" s="13">
        <v>1</v>
      </c>
    </row>
    <row r="15" spans="1:9" x14ac:dyDescent="0.25">
      <c r="A15" s="2">
        <v>10</v>
      </c>
      <c r="B15" s="16">
        <f>$B13+1</f>
        <v>3</v>
      </c>
      <c r="C15" s="22">
        <f>D15</f>
        <v>3.3333333333333333E-2</v>
      </c>
      <c r="D15" s="20">
        <f>IFERROR(Tableau2[Durée]*Tableau2[Exemplaire]," ")</f>
        <v>3.3333333333333333E-2</v>
      </c>
      <c r="E15" s="18">
        <f>_xlfn.IFNA(_xlfn.IFS(ISNUMBER(Tableau2[[#This Row],[Jour]]),WORKDAY.INTL($H$2,Tableau2[[#This Row],[Jour]]-1,11,Calendrier[Date sans impressions]))," ")</f>
        <v>43026</v>
      </c>
      <c r="F15" s="16">
        <v>138</v>
      </c>
      <c r="G15" s="2" t="str">
        <f>IF(ISBLANK(Tableau2[[#This Row],[Id]] )=FALSE,VLOOKUP(Tableau2[[#This Row],[Id]],Liste_pièces[],2,FALSE),"")</f>
        <v>JawHingeV1</v>
      </c>
      <c r="H15" s="9">
        <f>IF(ISBLANK(Tableau2[[#This Row],[Id]] )=FALSE,VLOOKUP(Tableau2[[#This Row],[Id]],Liste_pièces[],8,FALSE),"")</f>
        <v>3.3333333333333333E-2</v>
      </c>
      <c r="I15" s="13">
        <v>1</v>
      </c>
    </row>
    <row r="16" spans="1:9" x14ac:dyDescent="0.25">
      <c r="A16" s="2">
        <v>11</v>
      </c>
      <c r="B16" s="16">
        <f>$B14+1</f>
        <v>4</v>
      </c>
      <c r="C16" s="22">
        <f>D16</f>
        <v>0.20694444444444446</v>
      </c>
      <c r="D16" s="20">
        <f>IFERROR(Tableau2[Durée]*Tableau2[Exemplaire]," ")</f>
        <v>0.20694444444444446</v>
      </c>
      <c r="E16" s="18">
        <f>_xlfn.IFNA(_xlfn.IFS(ISNUMBER(Tableau2[[#This Row],[Jour]]),WORKDAY.INTL($H$2,Tableau2[[#This Row],[Jour]]-1,11,Calendrier[Date sans impressions]))," ")</f>
        <v>43027</v>
      </c>
      <c r="F16" s="16">
        <v>142</v>
      </c>
      <c r="G16" s="2" t="str">
        <f>IF(ISBLANK(Tableau2[[#This Row],[Id]] )=FALSE,VLOOKUP(Tableau2[[#This Row],[Id]],Liste_pièces[],2,FALSE),"")</f>
        <v>LowbackV2</v>
      </c>
      <c r="H16" s="9">
        <f>IF(ISBLANK(Tableau2[[#This Row],[Id]] )=FALSE,VLOOKUP(Tableau2[[#This Row],[Id]],Liste_pièces[],8,FALSE),"")</f>
        <v>0.20694444444444446</v>
      </c>
      <c r="I16" s="16">
        <v>1</v>
      </c>
    </row>
    <row r="17" spans="1:9" x14ac:dyDescent="0.25">
      <c r="A17" s="2">
        <v>12</v>
      </c>
      <c r="B17" s="16">
        <f>$B13+1</f>
        <v>3</v>
      </c>
      <c r="C17" s="22">
        <f>D17</f>
        <v>0.16041666666666668</v>
      </c>
      <c r="D17" s="20">
        <f>IFERROR(Tableau2[Durée]*Tableau2[Exemplaire]," ")</f>
        <v>0.16041666666666668</v>
      </c>
      <c r="E17" s="18">
        <f>_xlfn.IFNA(_xlfn.IFS(ISNUMBER(Tableau2[[#This Row],[Jour]]),WORKDAY.INTL($H$2,Tableau2[[#This Row],[Jour]]-1,11,Calendrier[Date sans impressions]))," ")</f>
        <v>43026</v>
      </c>
      <c r="F17" s="16">
        <v>140</v>
      </c>
      <c r="G17" s="2" t="str">
        <f>IF(ISBLANK(Tableau2[[#This Row],[Id]] )=FALSE,VLOOKUP(Tableau2[[#This Row],[Id]],Liste_pièces[],2,FALSE),"")</f>
        <v>JawV4</v>
      </c>
      <c r="H17" s="9">
        <f>IF(ISBLANK(Tableau2[[#This Row],[Id]] )=FALSE,VLOOKUP(Tableau2[[#This Row],[Id]],Liste_pièces[],8,FALSE),"")</f>
        <v>0.16041666666666668</v>
      </c>
      <c r="I17" s="13">
        <v>1</v>
      </c>
    </row>
    <row r="18" spans="1:9" x14ac:dyDescent="0.25">
      <c r="A18" s="2">
        <v>13</v>
      </c>
      <c r="B18" s="16">
        <f>$B13+1</f>
        <v>3</v>
      </c>
      <c r="C18" s="22">
        <f>D18</f>
        <v>3.888888888888889E-2</v>
      </c>
      <c r="D18" s="20">
        <f>IFERROR(Tableau2[Durée]*Tableau2[Exemplaire]," ")</f>
        <v>3.888888888888889E-2</v>
      </c>
      <c r="E18" s="18">
        <f>_xlfn.IFNA(_xlfn.IFS(ISNUMBER(Tableau2[[#This Row],[Jour]]),WORKDAY.INTL($H$2,Tableau2[[#This Row],[Jour]]-1,11,Calendrier[Date sans impressions]))," ")</f>
        <v>43026</v>
      </c>
      <c r="F18" s="16">
        <v>136</v>
      </c>
      <c r="G18" s="2" t="str">
        <f>IF(ISBLANK(Tableau2[[#This Row],[Id]] )=FALSE,VLOOKUP(Tableau2[[#This Row],[Id]],Liste_pièces[],2,FALSE),"")</f>
        <v>JawHingeV2</v>
      </c>
      <c r="H18" s="9">
        <f>IF(ISBLANK(Tableau2[[#This Row],[Id]] )=FALSE,VLOOKUP(Tableau2[[#This Row],[Id]],Liste_pièces[],8,FALSE),"")</f>
        <v>3.888888888888889E-2</v>
      </c>
      <c r="I18" s="13">
        <v>1</v>
      </c>
    </row>
    <row r="19" spans="1:9" x14ac:dyDescent="0.25">
      <c r="A19" s="2">
        <v>14</v>
      </c>
      <c r="B19" s="13">
        <f>$B13+1</f>
        <v>3</v>
      </c>
      <c r="C19" s="21">
        <f t="shared" si="0"/>
        <v>0.17083333333333331</v>
      </c>
      <c r="D19" s="19">
        <f>IFERROR(Tableau2[Durée]*Tableau2[Exemplaire]," ")</f>
        <v>0.17083333333333331</v>
      </c>
      <c r="E19" s="17">
        <f>_xlfn.IFNA(_xlfn.IFS(ISNUMBER(Tableau2[[#This Row],[Jour]]),WORKDAY.INTL($H$2,Tableau2[[#This Row],[Jour]]-1,11,Calendrier[Date sans impressions]))," ")</f>
        <v>43026</v>
      </c>
      <c r="F19" s="13">
        <v>141</v>
      </c>
      <c r="G19" s="2" t="str">
        <f>IF(ISBLANK(Tableau2[[#This Row],[Id]] )=FALSE,VLOOKUP(Tableau2[[#This Row],[Id]],Liste_pièces[],2,FALSE),"")</f>
        <v>EyeglassV2</v>
      </c>
      <c r="H19" s="3">
        <f>IF(ISBLANK(Tableau2[[#This Row],[Id]] )=FALSE,VLOOKUP(Tableau2[[#This Row],[Id]],Liste_pièces[],8,FALSE),"")</f>
        <v>0.17083333333333331</v>
      </c>
      <c r="I19" s="13">
        <v>1</v>
      </c>
    </row>
    <row r="20" spans="1:9" x14ac:dyDescent="0.25">
      <c r="A20" s="2">
        <v>15</v>
      </c>
      <c r="B20" s="13">
        <v>3</v>
      </c>
      <c r="C20" s="21">
        <f t="shared" si="0"/>
        <v>8.0555555555555561E-2</v>
      </c>
      <c r="D20" s="19">
        <f>IFERROR(Tableau2[Durée]*Tableau2[Exemplaire]," ")</f>
        <v>8.0555555555555561E-2</v>
      </c>
      <c r="E20" s="17">
        <f>_xlfn.IFNA(_xlfn.IFS(ISNUMBER(Tableau2[[#This Row],[Jour]]),WORKDAY.INTL($H$2,Tableau2[[#This Row],[Jour]]-1,11,Calendrier[Date sans impressions]))," ")</f>
        <v>43026</v>
      </c>
      <c r="F20" s="13">
        <v>145</v>
      </c>
      <c r="G20" s="2" t="str">
        <f>IF(ISBLANK(Tableau2[[#This Row],[Id]] )=FALSE,VLOOKUP(Tableau2[[#This Row],[Id]],Liste_pièces[],2,FALSE),"")</f>
        <v>JawSupportV1</v>
      </c>
      <c r="H20" s="3">
        <f>IF(ISBLANK(Tableau2[[#This Row],[Id]] )=FALSE,VLOOKUP(Tableau2[[#This Row],[Id]],Liste_pièces[],8,FALSE),"")</f>
        <v>8.0555555555555561E-2</v>
      </c>
      <c r="I20" s="13">
        <v>1</v>
      </c>
    </row>
    <row r="21" spans="1:9" x14ac:dyDescent="0.25">
      <c r="A21" s="2">
        <v>16</v>
      </c>
      <c r="B21" s="13">
        <f t="shared" ref="B21:B55" si="1">$B19+1</f>
        <v>4</v>
      </c>
      <c r="C21" s="21">
        <f t="shared" si="0"/>
        <v>0.10625</v>
      </c>
      <c r="D21" s="19">
        <f>IFERROR(Tableau2[Durée]*Tableau2[Exemplaire]," ")</f>
        <v>0.10625</v>
      </c>
      <c r="E21" s="17">
        <f>_xlfn.IFNA(_xlfn.IFS(ISNUMBER(Tableau2[[#This Row],[Jour]]),WORKDAY.INTL($H$2,Tableau2[[#This Row],[Jour]]-1,11,Calendrier[Date sans impressions]))," ")</f>
        <v>43027</v>
      </c>
      <c r="F21" s="13">
        <v>139</v>
      </c>
      <c r="G21" s="2" t="str">
        <f>IF(ISBLANK(Tableau2[[#This Row],[Id]] )=FALSE,VLOOKUP(Tableau2[[#This Row],[Id]],Liste_pièces[],2,FALSE),"")</f>
        <v>SideHearV2</v>
      </c>
      <c r="H21" s="3">
        <f>IF(ISBLANK(Tableau2[[#This Row],[Id]] )=FALSE,VLOOKUP(Tableau2[[#This Row],[Id]],Liste_pièces[],8,FALSE),"")</f>
        <v>0.10625</v>
      </c>
      <c r="I21" s="13">
        <v>1</v>
      </c>
    </row>
    <row r="22" spans="1:9" x14ac:dyDescent="0.25">
      <c r="A22" s="2">
        <v>17</v>
      </c>
      <c r="B22" s="13">
        <f t="shared" si="1"/>
        <v>4</v>
      </c>
      <c r="C22" s="21">
        <f t="shared" si="0"/>
        <v>0.23750000000000002</v>
      </c>
      <c r="D22" s="19">
        <f>IFERROR(Tableau2[Durée]*Tableau2[Exemplaire]," ")</f>
        <v>0.23750000000000002</v>
      </c>
      <c r="E22" s="17">
        <f>_xlfn.IFNA(_xlfn.IFS(ISNUMBER(Tableau2[[#This Row],[Jour]]),WORKDAY.INTL($H$2,Tableau2[[#This Row],[Jour]]-1,11,Calendrier[Date sans impressions]))," ")</f>
        <v>43027</v>
      </c>
      <c r="F22" s="13">
        <v>143</v>
      </c>
      <c r="G22" s="2" t="str">
        <f>IF(ISBLANK(Tableau2[[#This Row],[Id]] )=FALSE,VLOOKUP(Tableau2[[#This Row],[Id]],Liste_pièces[],2,FALSE),"")</f>
        <v>TopMouthV2</v>
      </c>
      <c r="H22" s="3">
        <f>IF(ISBLANK(Tableau2[[#This Row],[Id]] )=FALSE,VLOOKUP(Tableau2[[#This Row],[Id]],Liste_pièces[],8,FALSE),"")</f>
        <v>0.23750000000000002</v>
      </c>
      <c r="I22" s="13">
        <v>1</v>
      </c>
    </row>
    <row r="23" spans="1:9" x14ac:dyDescent="0.25">
      <c r="A23" s="2">
        <v>18</v>
      </c>
      <c r="B23" s="13">
        <f t="shared" si="1"/>
        <v>5</v>
      </c>
      <c r="C23" s="21">
        <f t="shared" si="0"/>
        <v>0.16666666666666666</v>
      </c>
      <c r="D23" s="19">
        <f>IFERROR(Tableau2[Durée]*Tableau2[Exemplaire]," ")</f>
        <v>0.16666666666666666</v>
      </c>
      <c r="E23" s="17">
        <f>_xlfn.IFNA(_xlfn.IFS(ISNUMBER(Tableau2[[#This Row],[Jour]]),WORKDAY.INTL($H$2,Tableau2[[#This Row],[Jour]]-1,11,Calendrier[Date sans impressions]))," ")</f>
        <v>43028</v>
      </c>
      <c r="F23" s="13">
        <v>159</v>
      </c>
      <c r="G23" s="2" t="str">
        <f>IF(ISBLANK(Tableau2[[#This Row],[Id]] )=FALSE,VLOOKUP(Tableau2[[#This Row],[Id]],Liste_pièces[],2,FALSE),"")</f>
        <v>TopBackSkullV1</v>
      </c>
      <c r="H23" s="3">
        <f>IF(ISBLANK(Tableau2[[#This Row],[Id]] )=FALSE,VLOOKUP(Tableau2[[#This Row],[Id]],Liste_pièces[],8,FALSE),"")</f>
        <v>0.16666666666666666</v>
      </c>
      <c r="I23" s="13">
        <v>1</v>
      </c>
    </row>
    <row r="24" spans="1:9" x14ac:dyDescent="0.25">
      <c r="A24" s="2">
        <v>19</v>
      </c>
      <c r="B24" s="13">
        <v>6</v>
      </c>
      <c r="C24" s="21">
        <f t="shared" si="0"/>
        <v>3.4027777777777775E-2</v>
      </c>
      <c r="D24" s="19">
        <f>IFERROR(Tableau2[Durée]*Tableau2[Exemplaire]," ")</f>
        <v>3.4027777777777775E-2</v>
      </c>
      <c r="E24" s="17">
        <f>_xlfn.IFNA(_xlfn.IFS(ISNUMBER(Tableau2[[#This Row],[Jour]]),WORKDAY.INTL($H$2,Tableau2[[#This Row],[Jour]]-1,11,Calendrier[Date sans impressions]))," ")</f>
        <v>43032</v>
      </c>
      <c r="F24" s="13">
        <v>176</v>
      </c>
      <c r="G24" s="2" t="str">
        <f>IF(ISBLANK(Tableau2[[#This Row],[Id]] )=FALSE,VLOOKUP(Tableau2[[#This Row],[Id]],Liste_pièces[],2,FALSE),"")</f>
        <v>EyeBallSupportLifeCamHDLeftV1</v>
      </c>
      <c r="H24" s="3">
        <f>IF(ISBLANK(Tableau2[[#This Row],[Id]] )=FALSE,VLOOKUP(Tableau2[[#This Row],[Id]],Liste_pièces[],8,FALSE),"")</f>
        <v>3.4027777777777775E-2</v>
      </c>
      <c r="I24" s="13">
        <v>1</v>
      </c>
    </row>
    <row r="25" spans="1:9" x14ac:dyDescent="0.25">
      <c r="A25" s="2">
        <v>20</v>
      </c>
      <c r="B25" s="13">
        <f t="shared" si="1"/>
        <v>6</v>
      </c>
      <c r="C25" s="21">
        <f t="shared" si="0"/>
        <v>3.4027777777777775E-2</v>
      </c>
      <c r="D25" s="19">
        <f>IFERROR(Tableau2[Durée]*Tableau2[Exemplaire]," ")</f>
        <v>3.4027777777777775E-2</v>
      </c>
      <c r="E25" s="17">
        <f>_xlfn.IFNA(_xlfn.IFS(ISNUMBER(Tableau2[[#This Row],[Jour]]),WORKDAY.INTL($H$2,Tableau2[[#This Row],[Jour]]-1,11,Calendrier[Date sans impressions]))," ")</f>
        <v>43032</v>
      </c>
      <c r="F25" s="13">
        <v>177</v>
      </c>
      <c r="G25" s="2" t="str">
        <f>IF(ISBLANK(Tableau2[[#This Row],[Id]] )=FALSE,VLOOKUP(Tableau2[[#This Row],[Id]],Liste_pièces[],2,FALSE),"")</f>
        <v>EyeBallSupportLifeCamHDRightV1</v>
      </c>
      <c r="H25" s="3">
        <f>IF(ISBLANK(Tableau2[[#This Row],[Id]] )=FALSE,VLOOKUP(Tableau2[[#This Row],[Id]],Liste_pièces[],8,FALSE),"")</f>
        <v>3.4027777777777775E-2</v>
      </c>
      <c r="I25" s="13">
        <v>1</v>
      </c>
    </row>
    <row r="26" spans="1:9" x14ac:dyDescent="0.25">
      <c r="A26" s="2">
        <v>21</v>
      </c>
      <c r="B26" s="13">
        <f t="shared" si="1"/>
        <v>7</v>
      </c>
      <c r="C26" s="21">
        <f t="shared" si="0"/>
        <v>0.27916666666666667</v>
      </c>
      <c r="D26" s="19">
        <f>IFERROR(Tableau2[Durée]*Tableau2[Exemplaire]," ")</f>
        <v>0.27916666666666667</v>
      </c>
      <c r="E26" s="17">
        <f>_xlfn.IFNA(_xlfn.IFS(ISNUMBER(Tableau2[[#This Row],[Jour]]),WORKDAY.INTL($H$2,Tableau2[[#This Row],[Jour]]-1,11,Calendrier[Date sans impressions]))," ")</f>
        <v>43033</v>
      </c>
      <c r="F26" s="13">
        <v>161</v>
      </c>
      <c r="G26" s="2" t="str">
        <f>IF(ISBLANK(Tableau2[[#This Row],[Id]] )=FALSE,VLOOKUP(Tableau2[[#This Row],[Id]],Liste_pièces[],2,FALSE),"")</f>
        <v>TopskullRightV3</v>
      </c>
      <c r="H26" s="3">
        <f>IF(ISBLANK(Tableau2[[#This Row],[Id]] )=FALSE,VLOOKUP(Tableau2[[#This Row],[Id]],Liste_pièces[],8,FALSE),"")</f>
        <v>0.27916666666666667</v>
      </c>
      <c r="I26" s="13">
        <v>1</v>
      </c>
    </row>
    <row r="27" spans="1:9" x14ac:dyDescent="0.25">
      <c r="A27" s="2">
        <v>22</v>
      </c>
      <c r="B27" s="13">
        <f t="shared" si="1"/>
        <v>7</v>
      </c>
      <c r="C27" s="21">
        <f t="shared" si="0"/>
        <v>0.27847222222222223</v>
      </c>
      <c r="D27" s="19">
        <f>IFERROR(Tableau2[Durée]*Tableau2[Exemplaire]," ")</f>
        <v>0.27847222222222223</v>
      </c>
      <c r="E27" s="17">
        <f>_xlfn.IFNA(_xlfn.IFS(ISNUMBER(Tableau2[[#This Row],[Jour]]),WORKDAY.INTL($H$2,Tableau2[[#This Row],[Jour]]-1,11,Calendrier[Date sans impressions]))," ")</f>
        <v>43033</v>
      </c>
      <c r="F27" s="13">
        <v>160</v>
      </c>
      <c r="G27" s="2" t="str">
        <f>IF(ISBLANK(Tableau2[[#This Row],[Id]] )=FALSE,VLOOKUP(Tableau2[[#This Row],[Id]],Liste_pièces[],2,FALSE),"")</f>
        <v>TopskullLeftV3</v>
      </c>
      <c r="H27" s="3">
        <f>IF(ISBLANK(Tableau2[[#This Row],[Id]] )=FALSE,VLOOKUP(Tableau2[[#This Row],[Id]],Liste_pièces[],8,FALSE),"")</f>
        <v>0.27847222222222223</v>
      </c>
      <c r="I27" s="13">
        <v>1</v>
      </c>
    </row>
    <row r="28" spans="1:9" x14ac:dyDescent="0.25">
      <c r="A28" s="2">
        <v>23</v>
      </c>
      <c r="B28" s="13">
        <f t="shared" si="1"/>
        <v>8</v>
      </c>
      <c r="C28" s="21">
        <f t="shared" si="0"/>
        <v>0.10694444444444444</v>
      </c>
      <c r="D28" s="19">
        <f>IFERROR(Tableau2[Durée]*Tableau2[Exemplaire]," ")</f>
        <v>0.10694444444444444</v>
      </c>
      <c r="E28" s="17">
        <f>_xlfn.IFNA(_xlfn.IFS(ISNUMBER(Tableau2[[#This Row],[Jour]]),WORKDAY.INTL($H$2,Tableau2[[#This Row],[Jour]]-1,11,Calendrier[Date sans impressions]))," ")</f>
        <v>43034</v>
      </c>
      <c r="F28" s="13">
        <v>128</v>
      </c>
      <c r="G28" s="2" t="str">
        <f>IF(ISBLANK(Tableau2[[#This Row],[Id]] )=FALSE,VLOOKUP(Tableau2[[#This Row],[Id]],Liste_pièces[],2,FALSE),"")</f>
        <v>GearHolderV1</v>
      </c>
      <c r="H28" s="3">
        <f>IF(ISBLANK(Tableau2[[#This Row],[Id]] )=FALSE,VLOOKUP(Tableau2[[#This Row],[Id]],Liste_pièces[],8,FALSE),"")</f>
        <v>0.10694444444444444</v>
      </c>
      <c r="I28" s="13">
        <v>1</v>
      </c>
    </row>
    <row r="29" spans="1:9" x14ac:dyDescent="0.25">
      <c r="A29" s="2">
        <v>24</v>
      </c>
      <c r="B29" s="16">
        <f>$B27+1</f>
        <v>8</v>
      </c>
      <c r="C29" s="22">
        <f>D29</f>
        <v>0.15347222222222223</v>
      </c>
      <c r="D29" s="20">
        <f>IFERROR(Tableau2[Durée]*Tableau2[Exemplaire]," ")</f>
        <v>0.15347222222222223</v>
      </c>
      <c r="E29" s="18">
        <f>_xlfn.IFNA(_xlfn.IFS(ISNUMBER(Tableau2[[#This Row],[Jour]]),WORKDAY.INTL($H$2,Tableau2[[#This Row],[Jour]]-1,11,Calendrier[Date sans impressions]))," ")</f>
        <v>43034</v>
      </c>
      <c r="F29" s="16">
        <v>172</v>
      </c>
      <c r="G29" s="2" t="str">
        <f>IF(ISBLANK(Tableau2[[#This Row],[Id]] )=FALSE,VLOOKUP(Tableau2[[#This Row],[Id]],Liste_pièces[],2,FALSE),"")</f>
        <v>EarLeftV0</v>
      </c>
      <c r="H29" s="9">
        <f>IF(ISBLANK(Tableau2[[#This Row],[Id]] )=FALSE,VLOOKUP(Tableau2[[#This Row],[Id]],Liste_pièces[],8,FALSE),"")</f>
        <v>0.15347222222222223</v>
      </c>
      <c r="I29" s="16">
        <v>1</v>
      </c>
    </row>
    <row r="30" spans="1:9" x14ac:dyDescent="0.25">
      <c r="A30" s="2">
        <v>25</v>
      </c>
      <c r="B30" s="13">
        <f>$B27+1</f>
        <v>8</v>
      </c>
      <c r="C30" s="21">
        <f t="shared" si="0"/>
        <v>6.3194444444444442E-2</v>
      </c>
      <c r="D30" s="19">
        <f>IFERROR(Tableau2[Durée]*Tableau2[Exemplaire]," ")</f>
        <v>6.3194444444444442E-2</v>
      </c>
      <c r="E30" s="17">
        <f>_xlfn.IFNA(_xlfn.IFS(ISNUMBER(Tableau2[[#This Row],[Jour]]),WORKDAY.INTL($H$2,Tableau2[[#This Row],[Jour]]-1,11,Calendrier[Date sans impressions]))," ")</f>
        <v>43034</v>
      </c>
      <c r="F30" s="13">
        <v>121</v>
      </c>
      <c r="G30" s="2" t="str">
        <f>IF(ISBLANK(Tableau2[[#This Row],[Id]] )=FALSE,VLOOKUP(Tableau2[[#This Row],[Id]],Liste_pièces[],2,FALSE),"")</f>
        <v>FaceHolderV3</v>
      </c>
      <c r="H30" s="3">
        <f>IF(ISBLANK(Tableau2[[#This Row],[Id]] )=FALSE,VLOOKUP(Tableau2[[#This Row],[Id]],Liste_pièces[],8,FALSE),"")</f>
        <v>6.3194444444444442E-2</v>
      </c>
      <c r="I30" s="13">
        <v>1</v>
      </c>
    </row>
    <row r="31" spans="1:9" x14ac:dyDescent="0.25">
      <c r="A31" s="2">
        <v>26</v>
      </c>
      <c r="B31" s="13">
        <f>$B28+1</f>
        <v>9</v>
      </c>
      <c r="C31" s="21">
        <f t="shared" si="0"/>
        <v>6.6666666666666666E-2</v>
      </c>
      <c r="D31" s="19">
        <f>IFERROR(Tableau2[Durée]*Tableau2[Exemplaire]," ")</f>
        <v>6.6666666666666666E-2</v>
      </c>
      <c r="E31" s="17">
        <f>_xlfn.IFNA(_xlfn.IFS(ISNUMBER(Tableau2[[#This Row],[Jour]]),WORKDAY.INTL($H$2,Tableau2[[#This Row],[Jour]]-1,11,Calendrier[Date sans impressions]))," ")</f>
        <v>43035</v>
      </c>
      <c r="F31" s="13">
        <v>125</v>
      </c>
      <c r="G31" s="2" t="str">
        <f>IF(ISBLANK(Tableau2[[#This Row],[Id]] )=FALSE,VLOOKUP(Tableau2[[#This Row],[Id]],Liste_pièces[],2,FALSE),"")</f>
        <v>MainGearV1</v>
      </c>
      <c r="H31" s="3">
        <f>IF(ISBLANK(Tableau2[[#This Row],[Id]] )=FALSE,VLOOKUP(Tableau2[[#This Row],[Id]],Liste_pièces[],8,FALSE),"")</f>
        <v>6.6666666666666666E-2</v>
      </c>
      <c r="I31" s="13">
        <v>1</v>
      </c>
    </row>
    <row r="32" spans="1:9" x14ac:dyDescent="0.25">
      <c r="A32" s="2">
        <v>27</v>
      </c>
      <c r="B32" s="13">
        <f t="shared" si="1"/>
        <v>9</v>
      </c>
      <c r="C32" s="21">
        <f t="shared" si="0"/>
        <v>4.7222222222222221E-2</v>
      </c>
      <c r="D32" s="19">
        <f>IFERROR(Tableau2[Durée]*Tableau2[Exemplaire]," ")</f>
        <v>4.7222222222222221E-2</v>
      </c>
      <c r="E32" s="17">
        <f>_xlfn.IFNA(_xlfn.IFS(ISNUMBER(Tableau2[[#This Row],[Jour]]),WORKDAY.INTL($H$2,Tableau2[[#This Row],[Jour]]-1,11,Calendrier[Date sans impressions]))," ")</f>
        <v>43035</v>
      </c>
      <c r="F32" s="13">
        <v>130</v>
      </c>
      <c r="G32" s="2" t="str">
        <f>IF(ISBLANK(Tableau2[[#This Row],[Id]] )=FALSE,VLOOKUP(Tableau2[[#This Row],[Id]],Liste_pièces[],2,FALSE),"")</f>
        <v>NeckBoltsV2</v>
      </c>
      <c r="H32" s="3">
        <f>IF(ISBLANK(Tableau2[[#This Row],[Id]] )=FALSE,VLOOKUP(Tableau2[[#This Row],[Id]],Liste_pièces[],8,FALSE),"")</f>
        <v>4.7222222222222221E-2</v>
      </c>
      <c r="I32" s="13">
        <v>1</v>
      </c>
    </row>
    <row r="33" spans="1:9" x14ac:dyDescent="0.25">
      <c r="A33" s="2">
        <v>28</v>
      </c>
      <c r="B33" s="13">
        <f t="shared" si="1"/>
        <v>10</v>
      </c>
      <c r="C33" s="21">
        <f t="shared" si="0"/>
        <v>0.13125000000000001</v>
      </c>
      <c r="D33" s="19">
        <f>IFERROR(Tableau2[Durée]*Tableau2[Exemplaire]," ")</f>
        <v>0.13125000000000001</v>
      </c>
      <c r="E33" s="17">
        <f>_xlfn.IFNA(_xlfn.IFS(ISNUMBER(Tableau2[[#This Row],[Jour]]),WORKDAY.INTL($H$2,Tableau2[[#This Row],[Jour]]-1,11,Calendrier[Date sans impressions]))," ")</f>
        <v>43038</v>
      </c>
      <c r="F33" s="13">
        <v>131</v>
      </c>
      <c r="G33" s="2" t="str">
        <f>IF(ISBLANK(Tableau2[[#This Row],[Id]] )=FALSE,VLOOKUP(Tableau2[[#This Row],[Id]],Liste_pièces[],2,FALSE),"")</f>
        <v>NeckHingeV1</v>
      </c>
      <c r="H33" s="3">
        <f>IF(ISBLANK(Tableau2[[#This Row],[Id]] )=FALSE,VLOOKUP(Tableau2[[#This Row],[Id]],Liste_pièces[],8,FALSE),"")</f>
        <v>0.13125000000000001</v>
      </c>
      <c r="I33" s="13">
        <v>1</v>
      </c>
    </row>
    <row r="34" spans="1:9" x14ac:dyDescent="0.25">
      <c r="A34" s="2">
        <v>29</v>
      </c>
      <c r="B34" s="13">
        <f t="shared" si="1"/>
        <v>10</v>
      </c>
      <c r="C34" s="21">
        <f t="shared" si="0"/>
        <v>2.6388888888888889E-2</v>
      </c>
      <c r="D34" s="19">
        <f>IFERROR(Tableau2[Durée]*Tableau2[Exemplaire]," ")</f>
        <v>2.6388888888888889E-2</v>
      </c>
      <c r="E34" s="17">
        <f>_xlfn.IFNA(_xlfn.IFS(ISNUMBER(Tableau2[[#This Row],[Jour]]),WORKDAY.INTL($H$2,Tableau2[[#This Row],[Jour]]-1,11,Calendrier[Date sans impressions]))," ")</f>
        <v>43038</v>
      </c>
      <c r="F34" s="13">
        <v>119</v>
      </c>
      <c r="G34" s="2" t="str">
        <f>IF(ISBLANK(Tableau2[[#This Row],[Id]] )=FALSE,VLOOKUP(Tableau2[[#This Row],[Id]],Liste_pièces[],2,FALSE),"")</f>
        <v>RingV1</v>
      </c>
      <c r="H34" s="3">
        <f>IF(ISBLANK(Tableau2[[#This Row],[Id]] )=FALSE,VLOOKUP(Tableau2[[#This Row],[Id]],Liste_pièces[],8,FALSE),"")</f>
        <v>2.6388888888888889E-2</v>
      </c>
      <c r="I34" s="13">
        <v>1</v>
      </c>
    </row>
    <row r="35" spans="1:9" x14ac:dyDescent="0.25">
      <c r="A35" s="2">
        <v>30</v>
      </c>
      <c r="B35" s="13">
        <v>10</v>
      </c>
      <c r="C35" s="21">
        <f t="shared" si="0"/>
        <v>8.1250000000000003E-2</v>
      </c>
      <c r="D35" s="19">
        <f>IFERROR(Tableau2[Durée]*Tableau2[Exemplaire]," ")</f>
        <v>8.1250000000000003E-2</v>
      </c>
      <c r="E35" s="17">
        <f>_xlfn.IFNA(_xlfn.IFS(ISNUMBER(Tableau2[[#This Row],[Jour]]),WORKDAY.INTL($H$2,Tableau2[[#This Row],[Jour]]-1,11,Calendrier[Date sans impressions]))," ")</f>
        <v>43038</v>
      </c>
      <c r="F35" s="13">
        <v>132</v>
      </c>
      <c r="G35" s="2" t="str">
        <f>IF(ISBLANK(Tableau2[[#This Row],[Id]] )=FALSE,VLOOKUP(Tableau2[[#This Row],[Id]],Liste_pièces[],2,FALSE),"")</f>
        <v>ServoGearV1</v>
      </c>
      <c r="H35" s="3">
        <f>IF(ISBLANK(Tableau2[[#This Row],[Id]] )=FALSE,VLOOKUP(Tableau2[[#This Row],[Id]],Liste_pièces[],8,FALSE),"")</f>
        <v>8.1250000000000003E-2</v>
      </c>
      <c r="I35" s="13">
        <v>1</v>
      </c>
    </row>
    <row r="36" spans="1:9" x14ac:dyDescent="0.25">
      <c r="A36" s="2">
        <v>31</v>
      </c>
      <c r="B36" s="13">
        <f t="shared" si="1"/>
        <v>11</v>
      </c>
      <c r="C36" s="21">
        <f t="shared" si="0"/>
        <v>0.13333333333333333</v>
      </c>
      <c r="D36" s="19">
        <f>IFERROR(Tableau2[Durée]*Tableau2[Exemplaire]," ")</f>
        <v>0.13333333333333333</v>
      </c>
      <c r="E36" s="17">
        <f>_xlfn.IFNA(_xlfn.IFS(ISNUMBER(Tableau2[[#This Row],[Jour]]),WORKDAY.INTL($H$2,Tableau2[[#This Row],[Jour]]-1,11,Calendrier[Date sans impressions]))," ")</f>
        <v>43039</v>
      </c>
      <c r="F36" s="13">
        <v>135</v>
      </c>
      <c r="G36" s="2" t="str">
        <f>IF(ISBLANK(Tableau2[[#This Row],[Id]] )=FALSE,VLOOKUP(Tableau2[[#This Row],[Id]],Liste_pièces[],2,FALSE),"")</f>
        <v>SkullServoFixV1</v>
      </c>
      <c r="H36" s="3">
        <f>IF(ISBLANK(Tableau2[[#This Row],[Id]] )=FALSE,VLOOKUP(Tableau2[[#This Row],[Id]],Liste_pièces[],8,FALSE),"")</f>
        <v>0.13333333333333333</v>
      </c>
      <c r="I36" s="13">
        <v>1</v>
      </c>
    </row>
    <row r="37" spans="1:9" x14ac:dyDescent="0.25">
      <c r="A37" s="2">
        <v>32</v>
      </c>
      <c r="B37" s="13">
        <v>12</v>
      </c>
      <c r="C37" s="21">
        <f t="shared" si="0"/>
        <v>5.8333333333333327E-2</v>
      </c>
      <c r="D37" s="19">
        <f>IFERROR(Tableau2[Durée]*Tableau2[Exemplaire]," ")</f>
        <v>5.8333333333333327E-2</v>
      </c>
      <c r="E37" s="17">
        <f>_xlfn.IFNA(_xlfn.IFS(ISNUMBER(Tableau2[[#This Row],[Jour]]),WORKDAY.INTL($H$2,Tableau2[[#This Row],[Jour]]-1,11,Calendrier[Date sans impressions]))," ")</f>
        <v>43041</v>
      </c>
      <c r="F37" s="13">
        <v>133</v>
      </c>
      <c r="G37" s="2" t="str">
        <f>IF(ISBLANK(Tableau2[[#This Row],[Id]] )=FALSE,VLOOKUP(Tableau2[[#This Row],[Id]],Liste_pièces[],2,FALSE),"")</f>
        <v>ThroatHolderV1</v>
      </c>
      <c r="H37" s="3">
        <f>IF(ISBLANK(Tableau2[[#This Row],[Id]] )=FALSE,VLOOKUP(Tableau2[[#This Row],[Id]],Liste_pièces[],8,FALSE),"")</f>
        <v>5.8333333333333327E-2</v>
      </c>
      <c r="I37" s="13">
        <v>1</v>
      </c>
    </row>
    <row r="38" spans="1:9" x14ac:dyDescent="0.25">
      <c r="A38" s="2">
        <v>33</v>
      </c>
      <c r="B38" s="13">
        <v>13</v>
      </c>
      <c r="C38" s="21">
        <f t="shared" si="0"/>
        <v>9.5138888888888884E-2</v>
      </c>
      <c r="D38" s="19">
        <f>IFERROR(Tableau2[Durée]*Tableau2[Exemplaire]," ")</f>
        <v>9.5138888888888884E-2</v>
      </c>
      <c r="E38" s="17">
        <f>_xlfn.IFNA(_xlfn.IFS(ISNUMBER(Tableau2[[#This Row],[Jour]]),WORKDAY.INTL($H$2,Tableau2[[#This Row],[Jour]]-1,11,Calendrier[Date sans impressions]))," ")</f>
        <v>43042</v>
      </c>
      <c r="F38" s="13">
        <v>300</v>
      </c>
      <c r="G38" s="2" t="str">
        <f>IF(ISBLANK(Tableau2[[#This Row],[Id]] )=FALSE,VLOOKUP(Tableau2[[#This Row],[Id]],Liste_pièces[],2,FALSE),"")</f>
        <v>SpeakerMouthHolderV2</v>
      </c>
      <c r="H38" s="3">
        <f>IF(ISBLANK(Tableau2[[#This Row],[Id]] )=FALSE,VLOOKUP(Tableau2[[#This Row],[Id]],Liste_pièces[],8,FALSE),"")</f>
        <v>9.5138888888888884E-2</v>
      </c>
      <c r="I38" s="13">
        <v>1</v>
      </c>
    </row>
    <row r="39" spans="1:9" x14ac:dyDescent="0.25">
      <c r="A39" s="2">
        <v>34</v>
      </c>
      <c r="B39" s="13">
        <v>14</v>
      </c>
      <c r="C39" s="21">
        <f t="shared" si="0"/>
        <v>6.3194444444444442E-2</v>
      </c>
      <c r="D39" s="19">
        <f>IFERROR(Tableau2[Durée]*Tableau2[Exemplaire]," ")</f>
        <v>6.3194444444444442E-2</v>
      </c>
      <c r="E39" s="17">
        <f>_xlfn.IFNA(_xlfn.IFS(ISNUMBER(Tableau2[[#This Row],[Jour]]),WORKDAY.INTL($H$2,Tableau2[[#This Row],[Jour]]-1,11,Calendrier[Date sans impressions]))," ")</f>
        <v>43045</v>
      </c>
      <c r="F39" s="13">
        <v>129</v>
      </c>
      <c r="G39" s="2" t="str">
        <f>IF(ISBLANK(Tableau2[[#This Row],[Id]] )=FALSE,VLOOKUP(Tableau2[[#This Row],[Id]],Liste_pièces[],2,FALSE),"")</f>
        <v>ThroatHoleV2</v>
      </c>
      <c r="H39" s="3">
        <f>IF(ISBLANK(Tableau2[[#This Row],[Id]] )=FALSE,VLOOKUP(Tableau2[[#This Row],[Id]],Liste_pièces[],8,FALSE),"")</f>
        <v>6.3194444444444442E-2</v>
      </c>
      <c r="I39" s="13">
        <v>1</v>
      </c>
    </row>
    <row r="40" spans="1:9" x14ac:dyDescent="0.25">
      <c r="A40" s="2">
        <v>35</v>
      </c>
      <c r="B40" s="13">
        <v>15</v>
      </c>
      <c r="C40" s="21">
        <f t="shared" si="0"/>
        <v>0.125</v>
      </c>
      <c r="D40" s="19">
        <f>IFERROR(Tableau2[Durée]*Tableau2[Exemplaire]," ")</f>
        <v>0.125</v>
      </c>
      <c r="E40" s="17">
        <f>_xlfn.IFNA(_xlfn.IFS(ISNUMBER(Tableau2[[#This Row],[Jour]]),WORKDAY.INTL($H$2,Tableau2[[#This Row],[Jour]]-1,11,Calendrier[Date sans impressions]))," ")</f>
        <v>43054</v>
      </c>
      <c r="F40" s="13">
        <v>137</v>
      </c>
      <c r="G40" s="2" t="str">
        <f>IF(ISBLANK(Tableau2[[#This Row],[Id]] )=FALSE,VLOOKUP(Tableau2[[#This Row],[Id]],Liste_pièces[],2,FALSE),"")</f>
        <v>ThroatPistonBaseV3</v>
      </c>
      <c r="H40" s="3">
        <f>IF(ISBLANK(Tableau2[[#This Row],[Id]] )=FALSE,VLOOKUP(Tableau2[[#This Row],[Id]],Liste_pièces[],8,FALSE),"")</f>
        <v>0.125</v>
      </c>
      <c r="I40" s="13">
        <v>1</v>
      </c>
    </row>
    <row r="41" spans="1:9" x14ac:dyDescent="0.25">
      <c r="A41" s="2">
        <v>36</v>
      </c>
      <c r="B41" s="13">
        <f t="shared" si="1"/>
        <v>15</v>
      </c>
      <c r="C41" s="21">
        <f t="shared" si="0"/>
        <v>7.8472222222222221E-2</v>
      </c>
      <c r="D41" s="19">
        <f>IFERROR(Tableau2[Durée]*Tableau2[Exemplaire]," ")</f>
        <v>7.8472222222222221E-2</v>
      </c>
      <c r="E41" s="17">
        <f>_xlfn.IFNA(_xlfn.IFS(ISNUMBER(Tableau2[[#This Row],[Jour]]),WORKDAY.INTL($H$2,Tableau2[[#This Row],[Jour]]-1,11,Calendrier[Date sans impressions]))," ")</f>
        <v>43054</v>
      </c>
      <c r="F41" s="13">
        <v>126</v>
      </c>
      <c r="G41" s="2" t="str">
        <f>IF(ISBLANK(Tableau2[[#This Row],[Id]] )=FALSE,VLOOKUP(Tableau2[[#This Row],[Id]],Liste_pièces[],2,FALSE),"")</f>
        <v>ThroatPistonV3</v>
      </c>
      <c r="H41" s="3">
        <f>IF(ISBLANK(Tableau2[[#This Row],[Id]] )=FALSE,VLOOKUP(Tableau2[[#This Row],[Id]],Liste_pièces[],8,FALSE),"")</f>
        <v>7.8472222222222221E-2</v>
      </c>
      <c r="I41" s="13">
        <v>1</v>
      </c>
    </row>
    <row r="42" spans="1:9" x14ac:dyDescent="0.25">
      <c r="A42" s="2">
        <v>37</v>
      </c>
      <c r="B42" s="13">
        <f t="shared" si="1"/>
        <v>16</v>
      </c>
      <c r="C42" s="21">
        <f t="shared" si="0"/>
        <v>0.20347222222222219</v>
      </c>
      <c r="D42" s="19">
        <f>IFERROR(Tableau2[Durée]*Tableau2[Exemplaire]," ")</f>
        <v>0.20347222222222219</v>
      </c>
      <c r="E42" s="17">
        <f>_xlfn.IFNA(_xlfn.IFS(ISNUMBER(Tableau2[[#This Row],[Jour]]),WORKDAY.INTL($H$2,Tableau2[[#This Row],[Jour]]-1,11,Calendrier[Date sans impressions]))," ")</f>
        <v>43056</v>
      </c>
      <c r="F42" s="13">
        <v>127</v>
      </c>
      <c r="G42" s="2" t="str">
        <f>IF(ISBLANK(Tableau2[[#This Row],[Id]] )=FALSE,VLOOKUP(Tableau2[[#This Row],[Id]],Liste_pièces[],2,FALSE),"")</f>
        <v>NeckV1</v>
      </c>
      <c r="H42" s="3">
        <f>IF(ISBLANK(Tableau2[[#This Row],[Id]] )=FALSE,VLOOKUP(Tableau2[[#This Row],[Id]],Liste_pièces[],8,FALSE),"")</f>
        <v>0.20347222222222219</v>
      </c>
      <c r="I42" s="13">
        <v>1</v>
      </c>
    </row>
    <row r="43" spans="1:9" x14ac:dyDescent="0.25">
      <c r="A43" s="2">
        <v>38</v>
      </c>
      <c r="B43" s="13">
        <v>17</v>
      </c>
      <c r="C43" s="21">
        <f t="shared" si="0"/>
        <v>9.1666666666666674E-2</v>
      </c>
      <c r="D43" s="19">
        <f>IFERROR(Tableau2[Durée]*Tableau2[Exemplaire]," ")</f>
        <v>9.1666666666666674E-2</v>
      </c>
      <c r="E43" s="17">
        <f>_xlfn.IFNA(_xlfn.IFS(ISNUMBER(Tableau2[[#This Row],[Jour]]),WORKDAY.INTL($H$2,Tableau2[[#This Row],[Jour]]-1,11,Calendrier[Date sans impressions]))," ")</f>
        <v>43063</v>
      </c>
      <c r="F43" s="13">
        <v>75</v>
      </c>
      <c r="G43" s="2" t="str">
        <f>IF(ISBLANK(Tableau2[[#This Row],[Id]] )=FALSE,VLOOKUP(Tableau2[[#This Row],[Id]],Liste_pièces[],2,FALSE),"")</f>
        <v>ChestLowV1</v>
      </c>
      <c r="H43" s="3">
        <f>IF(ISBLANK(Tableau2[[#This Row],[Id]] )=FALSE,VLOOKUP(Tableau2[[#This Row],[Id]],Liste_pièces[],8,FALSE),"")</f>
        <v>4.5833333333333337E-2</v>
      </c>
      <c r="I43" s="13">
        <v>2</v>
      </c>
    </row>
    <row r="44" spans="1:9" x14ac:dyDescent="0.25">
      <c r="A44" s="2">
        <v>39</v>
      </c>
      <c r="B44" s="13">
        <v>18</v>
      </c>
      <c r="C44" s="21">
        <f t="shared" si="0"/>
        <v>9.8611111111111108E-2</v>
      </c>
      <c r="D44" s="19">
        <f>IFERROR(Tableau2[Durée]*Tableau2[Exemplaire]," ")</f>
        <v>9.8611111111111108E-2</v>
      </c>
      <c r="E44" s="17">
        <f>_xlfn.IFNA(_xlfn.IFS(ISNUMBER(Tableau2[[#This Row],[Jour]]),WORKDAY.INTL($H$2,Tableau2[[#This Row],[Jour]]-1,11,Calendrier[Date sans impressions]))," ")</f>
        <v>43064</v>
      </c>
      <c r="F44" s="13">
        <v>79</v>
      </c>
      <c r="G44" s="2" t="str">
        <f>IF(ISBLANK(Tableau2[[#This Row],[Id]] )=FALSE,VLOOKUP(Tableau2[[#This Row],[Id]],Liste_pièces[],2,FALSE),"")</f>
        <v>SternumV1</v>
      </c>
      <c r="H44" s="3">
        <f>IF(ISBLANK(Tableau2[[#This Row],[Id]] )=FALSE,VLOOKUP(Tableau2[[#This Row],[Id]],Liste_pièces[],8,FALSE),"")</f>
        <v>9.8611111111111108E-2</v>
      </c>
      <c r="I44" s="13">
        <v>1</v>
      </c>
    </row>
    <row r="45" spans="1:9" x14ac:dyDescent="0.25">
      <c r="A45" s="2">
        <v>40</v>
      </c>
      <c r="B45" s="13">
        <v>19</v>
      </c>
      <c r="C45" s="21">
        <f t="shared" si="0"/>
        <v>8.819444444444445E-2</v>
      </c>
      <c r="D45" s="19">
        <f>IFERROR(Tableau2[Durée]*Tableau2[Exemplaire]," ")</f>
        <v>8.819444444444445E-2</v>
      </c>
      <c r="E45" s="17">
        <f>_xlfn.IFNA(_xlfn.IFS(ISNUMBER(Tableau2[[#This Row],[Jour]]),WORKDAY.INTL($H$2,Tableau2[[#This Row],[Jour]]-1,11,Calendrier[Date sans impressions]))," ")</f>
        <v>43066</v>
      </c>
      <c r="F45" s="13">
        <v>74</v>
      </c>
      <c r="G45" s="2" t="str">
        <f>IF(ISBLANK(Tableau2[[#This Row],[Id]] )=FALSE,VLOOKUP(Tableau2[[#This Row],[Id]],Liste_pièces[],2,FALSE),"")</f>
        <v>homplatefront-V1</v>
      </c>
      <c r="H45" s="3">
        <f>IF(ISBLANK(Tableau2[[#This Row],[Id]] )=FALSE,VLOOKUP(Tableau2[[#This Row],[Id]],Liste_pièces[],8,FALSE),"")</f>
        <v>8.819444444444445E-2</v>
      </c>
      <c r="I45" s="13">
        <v>1</v>
      </c>
    </row>
    <row r="46" spans="1:9" x14ac:dyDescent="0.25">
      <c r="A46" s="2">
        <v>41</v>
      </c>
      <c r="B46" s="13">
        <f t="shared" si="1"/>
        <v>19</v>
      </c>
      <c r="C46" s="21">
        <f t="shared" si="0"/>
        <v>0.20416666666666669</v>
      </c>
      <c r="D46" s="19">
        <f>IFERROR(Tableau2[Durée]*Tableau2[Exemplaire]," ")</f>
        <v>0.20416666666666669</v>
      </c>
      <c r="E46" s="17">
        <f>_xlfn.IFNA(_xlfn.IFS(ISNUMBER(Tableau2[[#This Row],[Jour]]),WORKDAY.INTL($H$2,Tableau2[[#This Row],[Jour]]-1,11,Calendrier[Date sans impressions]))," ")</f>
        <v>43066</v>
      </c>
      <c r="F46" s="13">
        <v>59</v>
      </c>
      <c r="G46" s="2" t="str">
        <f>IF(ISBLANK(Tableau2[[#This Row],[Id]] )=FALSE,VLOOKUP(Tableau2[[#This Row],[Id]],Liste_pièces[],2,FALSE),"")</f>
        <v>ClaviBackV2</v>
      </c>
      <c r="H46" s="3">
        <f>IF(ISBLANK(Tableau2[[#This Row],[Id]] )=FALSE,VLOOKUP(Tableau2[[#This Row],[Id]],Liste_pièces[],8,FALSE),"")</f>
        <v>0.10208333333333335</v>
      </c>
      <c r="I46" s="13">
        <v>2</v>
      </c>
    </row>
    <row r="47" spans="1:9" x14ac:dyDescent="0.25">
      <c r="A47" s="2">
        <v>42</v>
      </c>
      <c r="B47" s="13">
        <v>19</v>
      </c>
      <c r="C47" s="21">
        <f t="shared" si="0"/>
        <v>9.0972222222222218E-2</v>
      </c>
      <c r="D47" s="19">
        <f>IFERROR(Tableau2[Durée]*Tableau2[Exemplaire]," ")</f>
        <v>9.0972222222222218E-2</v>
      </c>
      <c r="E47" s="17">
        <f>_xlfn.IFNA(_xlfn.IFS(ISNUMBER(Tableau2[[#This Row],[Jour]]),WORKDAY.INTL($H$2,Tableau2[[#This Row],[Jour]]-1,11,Calendrier[Date sans impressions]))," ")</f>
        <v>43066</v>
      </c>
      <c r="F47" s="13">
        <v>73</v>
      </c>
      <c r="G47" s="2" t="str">
        <f>IF(ISBLANK(Tableau2[[#This Row],[Id]] )=FALSE,VLOOKUP(Tableau2[[#This Row],[Id]],Liste_pièces[],2,FALSE),"")</f>
        <v>homplatefront+V1</v>
      </c>
      <c r="H47" s="3">
        <f>IF(ISBLANK(Tableau2[[#This Row],[Id]] )=FALSE,VLOOKUP(Tableau2[[#This Row],[Id]],Liste_pièces[],8,FALSE),"")</f>
        <v>9.0972222222222218E-2</v>
      </c>
      <c r="I47" s="13">
        <v>1</v>
      </c>
    </row>
    <row r="48" spans="1:9" x14ac:dyDescent="0.25">
      <c r="A48" s="2">
        <v>43</v>
      </c>
      <c r="B48" s="13">
        <v>19</v>
      </c>
      <c r="C48" s="21">
        <f t="shared" si="0"/>
        <v>0.22083333333333333</v>
      </c>
      <c r="D48" s="19">
        <f>IFERROR(Tableau2[Durée]*Tableau2[Exemplaire]," ")</f>
        <v>0.22083333333333333</v>
      </c>
      <c r="E48" s="17">
        <f>_xlfn.IFNA(_xlfn.IFS(ISNUMBER(Tableau2[[#This Row],[Jour]]),WORKDAY.INTL($H$2,Tableau2[[#This Row],[Jour]]-1,11,Calendrier[Date sans impressions]))," ")</f>
        <v>43066</v>
      </c>
      <c r="F48" s="13">
        <v>60</v>
      </c>
      <c r="G48" s="2" t="str">
        <f>IF(ISBLANK(Tableau2[[#This Row],[Id]] )=FALSE,VLOOKUP(Tableau2[[#This Row],[Id]],Liste_pièces[],2,FALSE),"")</f>
        <v>ClaviFrontV2</v>
      </c>
      <c r="H48" s="3">
        <f>IF(ISBLANK(Tableau2[[#This Row],[Id]] )=FALSE,VLOOKUP(Tableau2[[#This Row],[Id]],Liste_pièces[],8,FALSE),"")</f>
        <v>0.11041666666666666</v>
      </c>
      <c r="I48" s="13">
        <v>2</v>
      </c>
    </row>
    <row r="49" spans="1:9" x14ac:dyDescent="0.25">
      <c r="A49" s="2">
        <v>44</v>
      </c>
      <c r="B49" s="13">
        <f t="shared" si="1"/>
        <v>20</v>
      </c>
      <c r="C49" s="21">
        <f t="shared" si="0"/>
        <v>7.4305555555555555E-2</v>
      </c>
      <c r="D49" s="19">
        <f>IFERROR(Tableau2[Durée]*Tableau2[Exemplaire]," ")</f>
        <v>7.4305555555555555E-2</v>
      </c>
      <c r="E49" s="17">
        <f>_xlfn.IFNA(_xlfn.IFS(ISNUMBER(Tableau2[[#This Row],[Jour]]),WORKDAY.INTL($H$2,Tableau2[[#This Row],[Jour]]-1,11,Calendrier[Date sans impressions]))," ")</f>
        <v>43067</v>
      </c>
      <c r="F49" s="13">
        <v>70</v>
      </c>
      <c r="G49" s="2" t="str">
        <f>IF(ISBLANK(Tableau2[[#This Row],[Id]] )=FALSE,VLOOKUP(Tableau2[[#This Row],[Id]],Liste_pièces[],2,FALSE),"")</f>
        <v>homplatebacklow+V1</v>
      </c>
      <c r="H49" s="3">
        <f>IF(ISBLANK(Tableau2[[#This Row],[Id]] )=FALSE,VLOOKUP(Tableau2[[#This Row],[Id]],Liste_pièces[],8,FALSE),"")</f>
        <v>7.4305555555555555E-2</v>
      </c>
      <c r="I49" s="13">
        <v>1</v>
      </c>
    </row>
    <row r="50" spans="1:9" x14ac:dyDescent="0.25">
      <c r="A50" s="2">
        <v>45</v>
      </c>
      <c r="B50" s="13">
        <f t="shared" si="1"/>
        <v>20</v>
      </c>
      <c r="C50" s="21">
        <f t="shared" si="0"/>
        <v>8.1250000000000003E-2</v>
      </c>
      <c r="D50" s="19">
        <f>IFERROR(Tableau2[Durée]*Tableau2[Exemplaire]," ")</f>
        <v>8.1250000000000003E-2</v>
      </c>
      <c r="E50" s="17">
        <f>_xlfn.IFNA(_xlfn.IFS(ISNUMBER(Tableau2[[#This Row],[Jour]]),WORKDAY.INTL($H$2,Tableau2[[#This Row],[Jour]]-1,11,Calendrier[Date sans impressions]))," ")</f>
        <v>43067</v>
      </c>
      <c r="F50" s="13">
        <v>69</v>
      </c>
      <c r="G50" s="2" t="str">
        <f>IF(ISBLANK(Tableau2[[#This Row],[Id]] )=FALSE,VLOOKUP(Tableau2[[#This Row],[Id]],Liste_pièces[],2,FALSE),"")</f>
        <v>homplateback+V1</v>
      </c>
      <c r="H50" s="3">
        <f>IF(ISBLANK(Tableau2[[#This Row],[Id]] )=FALSE,VLOOKUP(Tableau2[[#This Row],[Id]],Liste_pièces[],8,FALSE),"")</f>
        <v>8.1250000000000003E-2</v>
      </c>
      <c r="I50" s="13">
        <v>1</v>
      </c>
    </row>
    <row r="51" spans="1:9" x14ac:dyDescent="0.25">
      <c r="A51" s="2">
        <v>46</v>
      </c>
      <c r="B51" s="13">
        <v>20</v>
      </c>
      <c r="C51" s="21">
        <f t="shared" si="0"/>
        <v>7.3611111111111113E-2</v>
      </c>
      <c r="D51" s="19">
        <f>IFERROR(Tableau2[Durée]*Tableau2[Exemplaire]," ")</f>
        <v>7.3611111111111113E-2</v>
      </c>
      <c r="E51" s="17">
        <f>_xlfn.IFNA(_xlfn.IFS(ISNUMBER(Tableau2[[#This Row],[Jour]]),WORKDAY.INTL($H$2,Tableau2[[#This Row],[Jour]]-1,11,Calendrier[Date sans impressions]))," ")</f>
        <v>43067</v>
      </c>
      <c r="F51" s="13">
        <v>71</v>
      </c>
      <c r="G51" s="2" t="str">
        <f>IF(ISBLANK(Tableau2[[#This Row],[Id]] )=FALSE,VLOOKUP(Tableau2[[#This Row],[Id]],Liste_pièces[],2,FALSE),"")</f>
        <v>homplatebacklow-V1</v>
      </c>
      <c r="H51" s="3">
        <f>IF(ISBLANK(Tableau2[[#This Row],[Id]] )=FALSE,VLOOKUP(Tableau2[[#This Row],[Id]],Liste_pièces[],8,FALSE),"")</f>
        <v>7.3611111111111113E-2</v>
      </c>
      <c r="I51" s="13">
        <v>1</v>
      </c>
    </row>
    <row r="52" spans="1:9" x14ac:dyDescent="0.25">
      <c r="A52" s="2">
        <v>47</v>
      </c>
      <c r="B52" s="13">
        <v>20</v>
      </c>
      <c r="C52" s="21">
        <f t="shared" si="0"/>
        <v>7.9166666666666663E-2</v>
      </c>
      <c r="D52" s="19">
        <f>IFERROR(Tableau2[Durée]*Tableau2[Exemplaire]," ")</f>
        <v>7.9166666666666663E-2</v>
      </c>
      <c r="E52" s="17">
        <f>_xlfn.IFNA(_xlfn.IFS(ISNUMBER(Tableau2[[#This Row],[Jour]]),WORKDAY.INTL($H$2,Tableau2[[#This Row],[Jour]]-1,11,Calendrier[Date sans impressions]))," ")</f>
        <v>43067</v>
      </c>
      <c r="F52" s="13">
        <v>72</v>
      </c>
      <c r="G52" s="2" t="str">
        <f>IF(ISBLANK(Tableau2[[#This Row],[Id]] )=FALSE,VLOOKUP(Tableau2[[#This Row],[Id]],Liste_pièces[],2,FALSE),"")</f>
        <v>homplateback-V1</v>
      </c>
      <c r="H52" s="3">
        <f>IF(ISBLANK(Tableau2[[#This Row],[Id]] )=FALSE,VLOOKUP(Tableau2[[#This Row],[Id]],Liste_pièces[],8,FALSE),"")</f>
        <v>7.9166666666666663E-2</v>
      </c>
      <c r="I52" s="13">
        <v>1</v>
      </c>
    </row>
    <row r="53" spans="1:9" x14ac:dyDescent="0.25">
      <c r="A53" s="2">
        <v>48</v>
      </c>
      <c r="B53" s="13">
        <f t="shared" si="1"/>
        <v>21</v>
      </c>
      <c r="C53" s="21">
        <f t="shared" si="0"/>
        <v>0.18333333333333335</v>
      </c>
      <c r="D53" s="19">
        <f>IFERROR(Tableau2[Durée]*Tableau2[Exemplaire]," ")</f>
        <v>0.18333333333333335</v>
      </c>
      <c r="E53" s="17">
        <f>_xlfn.IFNA(_xlfn.IFS(ISNUMBER(Tableau2[[#This Row],[Jour]]),WORKDAY.INTL($H$2,Tableau2[[#This Row],[Jour]]-1,11,Calendrier[Date sans impressions]))," ")</f>
        <v>43068</v>
      </c>
      <c r="F53" s="13">
        <v>64</v>
      </c>
      <c r="G53" s="2" t="str">
        <f>IF(ISBLANK(Tableau2[[#This Row],[Id]] )=FALSE,VLOOKUP(Tableau2[[#This Row],[Id]],Liste_pièces[],2,FALSE),"")</f>
        <v>HomLowBack-V1</v>
      </c>
      <c r="H53" s="3">
        <f>IF(ISBLANK(Tableau2[[#This Row],[Id]] )=FALSE,VLOOKUP(Tableau2[[#This Row],[Id]],Liste_pièces[],8,FALSE),"")</f>
        <v>9.1666666666666674E-2</v>
      </c>
      <c r="I53" s="13">
        <v>2</v>
      </c>
    </row>
    <row r="54" spans="1:9" x14ac:dyDescent="0.25">
      <c r="A54" s="2">
        <v>49</v>
      </c>
      <c r="B54" s="13">
        <f t="shared" si="1"/>
        <v>21</v>
      </c>
      <c r="C54" s="21">
        <f t="shared" si="0"/>
        <v>0.21111111111111111</v>
      </c>
      <c r="D54" s="19">
        <f>IFERROR(Tableau2[Durée]*Tableau2[Exemplaire]," ")</f>
        <v>0.21111111111111111</v>
      </c>
      <c r="E54" s="17">
        <f>_xlfn.IFNA(_xlfn.IFS(ISNUMBER(Tableau2[[#This Row],[Jour]]),WORKDAY.INTL($H$2,Tableau2[[#This Row],[Jour]]-1,11,Calendrier[Date sans impressions]))," ")</f>
        <v>43068</v>
      </c>
      <c r="F54" s="13">
        <v>65</v>
      </c>
      <c r="G54" s="2" t="str">
        <f>IF(ISBLANK(Tableau2[[#This Row],[Id]] )=FALSE,VLOOKUP(Tableau2[[#This Row],[Id]],Liste_pièces[],2,FALSE),"")</f>
        <v>HomLowFront-V1</v>
      </c>
      <c r="H54" s="3">
        <f>IF(ISBLANK(Tableau2[[#This Row],[Id]] )=FALSE,VLOOKUP(Tableau2[[#This Row],[Id]],Liste_pièces[],8,FALSE),"")</f>
        <v>0.10555555555555556</v>
      </c>
      <c r="I54" s="13">
        <v>2</v>
      </c>
    </row>
    <row r="55" spans="1:9" x14ac:dyDescent="0.25">
      <c r="A55" s="2">
        <v>50</v>
      </c>
      <c r="B55" s="13">
        <f t="shared" si="1"/>
        <v>22</v>
      </c>
      <c r="C55" s="21">
        <f t="shared" si="0"/>
        <v>0.22638888888888889</v>
      </c>
      <c r="D55" s="19">
        <f>IFERROR(Tableau2[Durée]*Tableau2[Exemplaire]," ")</f>
        <v>0.22638888888888889</v>
      </c>
      <c r="E55" s="17">
        <f>_xlfn.IFNA(_xlfn.IFS(ISNUMBER(Tableau2[[#This Row],[Jour]]),WORKDAY.INTL($H$2,Tableau2[[#This Row],[Jour]]-1,11,Calendrier[Date sans impressions]))," ")</f>
        <v>43069</v>
      </c>
      <c r="F55" s="13">
        <v>68</v>
      </c>
      <c r="G55" s="2" t="str">
        <f>IF(ISBLANK(Tableau2[[#This Row],[Id]] )=FALSE,VLOOKUP(Tableau2[[#This Row],[Id]],Liste_pièces[],2,FALSE),"")</f>
        <v>KinectSideHolderV1</v>
      </c>
      <c r="H55" s="3">
        <f>IF(ISBLANK(Tableau2[[#This Row],[Id]] )=FALSE,VLOOKUP(Tableau2[[#This Row],[Id]],Liste_pièces[],8,FALSE),"")</f>
        <v>0.11319444444444444</v>
      </c>
      <c r="I55" s="13">
        <v>2</v>
      </c>
    </row>
    <row r="56" spans="1:9" x14ac:dyDescent="0.25">
      <c r="A56" s="2">
        <v>51</v>
      </c>
      <c r="B56" s="13">
        <f>$B54+1</f>
        <v>22</v>
      </c>
      <c r="C56" s="21">
        <f t="shared" si="0"/>
        <v>0.14583333333333334</v>
      </c>
      <c r="D56" s="19">
        <f>IFERROR(Tableau2[Durée]*Tableau2[Exemplaire]," ")</f>
        <v>0.14583333333333334</v>
      </c>
      <c r="E56" s="17">
        <f>_xlfn.IFNA(_xlfn.IFS(ISNUMBER(Tableau2[[#This Row],[Jour]]),WORKDAY.INTL($H$2,Tableau2[[#This Row],[Jour]]-1,11,Calendrier[Date sans impressions]))," ")</f>
        <v>43069</v>
      </c>
      <c r="F56" s="13">
        <v>67</v>
      </c>
      <c r="G56" s="2" t="str">
        <f>IF(ISBLANK(Tableau2[[#This Row],[Id]] )=FALSE,VLOOKUP(Tableau2[[#This Row],[Id]],Liste_pièces[],2,FALSE),"")</f>
        <v>KinectSideBackV1</v>
      </c>
      <c r="H56" s="3">
        <f>IF(ISBLANK(Tableau2[[#This Row],[Id]] )=FALSE,VLOOKUP(Tableau2[[#This Row],[Id]],Liste_pièces[],8,FALSE),"")</f>
        <v>0.14583333333333334</v>
      </c>
      <c r="I56" s="13">
        <v>1</v>
      </c>
    </row>
    <row r="57" spans="1:9" x14ac:dyDescent="0.25">
      <c r="A57" s="2">
        <v>52</v>
      </c>
      <c r="B57" s="16">
        <f>$B55</f>
        <v>22</v>
      </c>
      <c r="C57" s="22">
        <f>D57</f>
        <v>0.15277777777777779</v>
      </c>
      <c r="D57" s="20">
        <f>IFERROR(Tableau2[Durée]*Tableau2[Exemplaire]," ")</f>
        <v>0.15277777777777779</v>
      </c>
      <c r="E57" s="18">
        <f>_xlfn.IFNA(_xlfn.IFS(ISNUMBER(Tableau2[[#This Row],[Jour]]),WORKDAY.INTL($H$2,Tableau2[[#This Row],[Jour]]-1,11,Calendrier[Date sans impressions]))," ")</f>
        <v>43069</v>
      </c>
      <c r="F57" s="16">
        <v>66</v>
      </c>
      <c r="G57" s="4" t="str">
        <f>IF(ISBLANK(Tableau2[[#This Row],[Id]] )=FALSE,VLOOKUP(Tableau2[[#This Row],[Id]],Liste_pièces[],2,FALSE),"")</f>
        <v>interKinectMidV1</v>
      </c>
      <c r="H57" s="9">
        <f>IF(ISBLANK(Tableau2[[#This Row],[Id]] )=FALSE,VLOOKUP(Tableau2[[#This Row],[Id]],Liste_pièces[],8,FALSE),"")</f>
        <v>7.6388888888888895E-2</v>
      </c>
      <c r="I57" s="16">
        <v>2</v>
      </c>
    </row>
    <row r="58" spans="1:9" x14ac:dyDescent="0.25">
      <c r="A58" s="2">
        <v>53</v>
      </c>
      <c r="B58" s="16">
        <v>22</v>
      </c>
      <c r="C58" s="22">
        <f>D58</f>
        <v>0.14097222222222222</v>
      </c>
      <c r="D58" s="20">
        <f>IFERROR(Tableau2[Durée]*Tableau2[Exemplaire]," ")</f>
        <v>0.14097222222222222</v>
      </c>
      <c r="E58" s="18">
        <f>_xlfn.IFNA(_xlfn.IFS(ISNUMBER(Tableau2[[#This Row],[Jour]]),WORKDAY.INTL($H$2,Tableau2[[#This Row],[Jour]]-1,11,Calendrier[Date sans impressions]))," ")</f>
        <v>43069</v>
      </c>
      <c r="F58" s="16">
        <v>78</v>
      </c>
      <c r="G58" s="4" t="str">
        <f>IF(ISBLANK(Tableau2[[#This Row],[Id]] )=FALSE,VLOOKUP(Tableau2[[#This Row],[Id]],Liste_pièces[],2,FALSE),"")</f>
        <v>KinectMidBackV1</v>
      </c>
      <c r="H58" s="9">
        <f>IF(ISBLANK(Tableau2[[#This Row],[Id]] )=FALSE,VLOOKUP(Tableau2[[#This Row],[Id]],Liste_pièces[],8,FALSE),"")</f>
        <v>0.14097222222222222</v>
      </c>
      <c r="I58" s="16">
        <v>1</v>
      </c>
    </row>
    <row r="59" spans="1:9" x14ac:dyDescent="0.25">
      <c r="A59" s="2">
        <v>54</v>
      </c>
      <c r="B59" s="13">
        <v>23</v>
      </c>
      <c r="C59" s="21">
        <f t="shared" si="0"/>
        <v>8.1944444444444445E-2</v>
      </c>
      <c r="D59" s="19">
        <f>IFERROR(Tableau2[Durée]*Tableau2[Exemplaire]," ")</f>
        <v>8.1944444444444445E-2</v>
      </c>
      <c r="E59" s="17">
        <f>_xlfn.IFNA(_xlfn.IFS(ISNUMBER(Tableau2[[#This Row],[Jour]]),WORKDAY.INTL($H$2,Tableau2[[#This Row],[Jour]]-1,11,Calendrier[Date sans impressions]))," ")</f>
        <v>43070</v>
      </c>
      <c r="F59" s="13">
        <v>82</v>
      </c>
      <c r="G59" s="2" t="str">
        <f>IF(ISBLANK(Tableau2[[#This Row],[Id]] )=FALSE,VLOOKUP(Tableau2[[#This Row],[Id]],Liste_pièces[],2,FALSE),"")</f>
        <v>ThroatLowerV1</v>
      </c>
      <c r="H59" s="3">
        <f>IF(ISBLANK(Tableau2[[#This Row],[Id]] )=FALSE,VLOOKUP(Tableau2[[#This Row],[Id]],Liste_pièces[],8,FALSE),"")</f>
        <v>8.1944444444444445E-2</v>
      </c>
      <c r="I59" s="13">
        <v>1</v>
      </c>
    </row>
    <row r="60" spans="1:9" x14ac:dyDescent="0.25">
      <c r="A60" s="2">
        <v>55</v>
      </c>
      <c r="B60" s="13">
        <v>23</v>
      </c>
      <c r="C60" s="21">
        <f t="shared" si="0"/>
        <v>4.9999999999999996E-2</v>
      </c>
      <c r="D60" s="19">
        <f>IFERROR(Tableau2[Durée]*Tableau2[Exemplaire]," ")</f>
        <v>4.9999999999999996E-2</v>
      </c>
      <c r="E60" s="17">
        <f>_xlfn.IFNA(_xlfn.IFS(ISNUMBER(Tableau2[[#This Row],[Jour]]),WORKDAY.INTL($H$2,Tableau2[[#This Row],[Jour]]-1,11,Calendrier[Date sans impressions]))," ")</f>
        <v>43070</v>
      </c>
      <c r="F60" s="63">
        <v>226</v>
      </c>
      <c r="G60" s="2" t="str">
        <f>IF(ISBLANK(Tableau2[[#This Row],[Id]] )=FALSE,VLOOKUP(Tableau2[[#This Row],[Id]],Liste_pièces[],2,FALSE),"")</f>
        <v> arduinosupportmega</v>
      </c>
      <c r="H60" s="3">
        <f>IF(ISBLANK(Tableau2[[#This Row],[Id]] )=FALSE,VLOOKUP(Tableau2[[#This Row],[Id]],Liste_pièces[],8,FALSE),"")</f>
        <v>4.9999999999999996E-2</v>
      </c>
      <c r="I60" s="13">
        <v>1</v>
      </c>
    </row>
    <row r="61" spans="1:9" x14ac:dyDescent="0.25">
      <c r="A61" s="2">
        <v>56</v>
      </c>
      <c r="B61" s="13">
        <v>23</v>
      </c>
      <c r="C61" s="21">
        <f t="shared" si="0"/>
        <v>8.3333333333333329E-2</v>
      </c>
      <c r="D61" s="19">
        <f>IFERROR(Tableau2[Durée]*Tableau2[Exemplaire]," ")</f>
        <v>8.3333333333333329E-2</v>
      </c>
      <c r="E61" s="17">
        <f>_xlfn.IFNA(_xlfn.IFS(ISNUMBER(Tableau2[[#This Row],[Jour]]),WORKDAY.INTL($H$2,Tableau2[[#This Row],[Jour]]-1,11,Calendrier[Date sans impressions]))," ")</f>
        <v>43070</v>
      </c>
      <c r="F61" s="13">
        <v>52</v>
      </c>
      <c r="G61" s="2" t="str">
        <f>IF(ISBLANK(Tableau2[[#This Row],[Id]] )=FALSE,VLOOKUP(Tableau2[[#This Row],[Id]],Liste_pièces[],2,FALSE),"")</f>
        <v>servoHolsterV1</v>
      </c>
      <c r="H61" s="3">
        <f>IF(ISBLANK(Tableau2[[#This Row],[Id]] )=FALSE,VLOOKUP(Tableau2[[#This Row],[Id]],Liste_pièces[],8,FALSE),"")</f>
        <v>8.3333333333333329E-2</v>
      </c>
      <c r="I61" s="13">
        <v>1</v>
      </c>
    </row>
    <row r="62" spans="1:9" x14ac:dyDescent="0.25">
      <c r="A62" s="2">
        <v>57</v>
      </c>
      <c r="B62" s="13">
        <v>24</v>
      </c>
      <c r="C62" s="21">
        <f t="shared" si="0"/>
        <v>4.9999999999999996E-2</v>
      </c>
      <c r="D62" s="19">
        <f>IFERROR(Tableau2[Durée]*Tableau2[Exemplaire]," ")</f>
        <v>4.9999999999999996E-2</v>
      </c>
      <c r="E62" s="17">
        <f>_xlfn.IFNA(_xlfn.IFS(ISNUMBER(Tableau2[[#This Row],[Jour]]),WORKDAY.INTL($H$2,Tableau2[[#This Row],[Jour]]-1,11,Calendrier[Date sans impressions]))," ")</f>
        <v>43071</v>
      </c>
      <c r="F62" s="13">
        <v>226</v>
      </c>
      <c r="G62" s="2" t="str">
        <f>IF(ISBLANK(Tableau2[[#This Row],[Id]] )=FALSE,VLOOKUP(Tableau2[[#This Row],[Id]],Liste_pièces[],2,FALSE),"")</f>
        <v> arduinosupportmega</v>
      </c>
      <c r="H62" s="3">
        <f>IF(ISBLANK(Tableau2[[#This Row],[Id]] )=FALSE,VLOOKUP(Tableau2[[#This Row],[Id]],Liste_pièces[],8,FALSE),"")</f>
        <v>4.9999999999999996E-2</v>
      </c>
      <c r="I62" s="13">
        <v>1</v>
      </c>
    </row>
    <row r="63" spans="1:9" x14ac:dyDescent="0.25">
      <c r="A63" s="2">
        <v>58</v>
      </c>
      <c r="B63" s="13">
        <v>24</v>
      </c>
      <c r="C63" s="21">
        <f t="shared" si="0"/>
        <v>0.12638888888888888</v>
      </c>
      <c r="D63" s="19">
        <f>IFERROR(Tableau2[Durée]*Tableau2[Exemplaire]," ")</f>
        <v>0.12638888888888888</v>
      </c>
      <c r="E63" s="17">
        <f>_xlfn.IFNA(_xlfn.IFS(ISNUMBER(Tableau2[[#This Row],[Jour]]),WORKDAY.INTL($H$2,Tableau2[[#This Row],[Jour]]-1,11,Calendrier[Date sans impressions]))," ")</f>
        <v>43071</v>
      </c>
      <c r="F63" s="13">
        <v>77</v>
      </c>
      <c r="G63" s="2" t="str">
        <f>IF(ISBLANK(Tableau2[[#This Row],[Id]] )=FALSE,VLOOKUP(Tableau2[[#This Row],[Id]],Liste_pièces[],2,FALSE),"")</f>
        <v>interKinectSideV1</v>
      </c>
      <c r="H63" s="3">
        <f>IF(ISBLANK(Tableau2[[#This Row],[Id]] )=FALSE,VLOOKUP(Tableau2[[#This Row],[Id]],Liste_pièces[],8,FALSE),"")</f>
        <v>6.3194444444444442E-2</v>
      </c>
      <c r="I63" s="13">
        <v>2</v>
      </c>
    </row>
    <row r="64" spans="1:9" x14ac:dyDescent="0.25">
      <c r="A64" s="2">
        <v>59</v>
      </c>
      <c r="B64" s="13">
        <v>25</v>
      </c>
      <c r="C64" s="21">
        <f t="shared" si="0"/>
        <v>8.1944444444444445E-2</v>
      </c>
      <c r="D64" s="19">
        <f>IFERROR(Tableau2[Durée]*Tableau2[Exemplaire]," ")</f>
        <v>8.1944444444444445E-2</v>
      </c>
      <c r="E64" s="17">
        <f>_xlfn.IFNA(_xlfn.IFS(ISNUMBER(Tableau2[[#This Row],[Jour]]),WORKDAY.INTL($H$2,Tableau2[[#This Row],[Jour]]-1,11,Calendrier[Date sans impressions]))," ")</f>
        <v>43073</v>
      </c>
      <c r="F64" s="13">
        <v>82</v>
      </c>
      <c r="G64" s="2" t="str">
        <f>IF(ISBLANK(Tableau2[[#This Row],[Id]] )=FALSE,VLOOKUP(Tableau2[[#This Row],[Id]],Liste_pièces[],2,FALSE),"")</f>
        <v>ThroatLowerV1</v>
      </c>
      <c r="H64" s="3">
        <f>IF(ISBLANK(Tableau2[[#This Row],[Id]] )=FALSE,VLOOKUP(Tableau2[[#This Row],[Id]],Liste_pièces[],8,FALSE),"")</f>
        <v>8.1944444444444445E-2</v>
      </c>
      <c r="I64" s="13">
        <v>1</v>
      </c>
    </row>
    <row r="65" spans="1:9" x14ac:dyDescent="0.25">
      <c r="A65" s="2">
        <v>60</v>
      </c>
      <c r="B65" s="13">
        <v>25</v>
      </c>
      <c r="C65" s="21">
        <f t="shared" si="0"/>
        <v>8.3333333333333329E-2</v>
      </c>
      <c r="D65" s="19">
        <f>IFERROR(Tableau2[Durée]*Tableau2[Exemplaire]," ")</f>
        <v>8.3333333333333329E-2</v>
      </c>
      <c r="E65" s="17">
        <f>_xlfn.IFNA(_xlfn.IFS(ISNUMBER(Tableau2[[#This Row],[Jour]]),WORKDAY.INTL($H$2,Tableau2[[#This Row],[Jour]]-1,11,Calendrier[Date sans impressions]))," ")</f>
        <v>43073</v>
      </c>
      <c r="F65" s="13">
        <v>52</v>
      </c>
      <c r="G65" s="2" t="str">
        <f>IF(ISBLANK(Tableau2[[#This Row],[Id]] )=FALSE,VLOOKUP(Tableau2[[#This Row],[Id]],Liste_pièces[],2,FALSE),"")</f>
        <v>servoHolsterV1</v>
      </c>
      <c r="H65" s="3">
        <f>IF(ISBLANK(Tableau2[[#This Row],[Id]] )=FALSE,VLOOKUP(Tableau2[[#This Row],[Id]],Liste_pièces[],8,FALSE),"")</f>
        <v>8.3333333333333329E-2</v>
      </c>
      <c r="I65" s="13">
        <v>1</v>
      </c>
    </row>
    <row r="66" spans="1:9" x14ac:dyDescent="0.25">
      <c r="A66" s="2">
        <v>61</v>
      </c>
      <c r="B66" s="13">
        <v>25</v>
      </c>
      <c r="C66" s="21">
        <f t="shared" si="0"/>
        <v>0.10208333333333335</v>
      </c>
      <c r="D66" s="19">
        <f>IFERROR(Tableau2[Durée]*Tableau2[Exemplaire]," ")</f>
        <v>0.10208333333333335</v>
      </c>
      <c r="E66" s="17">
        <f>_xlfn.IFNA(_xlfn.IFS(ISNUMBER(Tableau2[[#This Row],[Jour]]),WORKDAY.INTL($H$2,Tableau2[[#This Row],[Jour]]-1,11,Calendrier[Date sans impressions]))," ")</f>
        <v>43073</v>
      </c>
      <c r="F66" s="13">
        <v>54</v>
      </c>
      <c r="G66" s="2" t="str">
        <f>IF(ISBLANK(Tableau2[[#This Row],[Id]] )=FALSE,VLOOKUP(Tableau2[[#This Row],[Id]],Liste_pièces[],2,FALSE),"")</f>
        <v>servoholderV1</v>
      </c>
      <c r="H66" s="3">
        <f>IF(ISBLANK(Tableau2[[#This Row],[Id]] )=FALSE,VLOOKUP(Tableau2[[#This Row],[Id]],Liste_pièces[],8,FALSE),"")</f>
        <v>0.10208333333333335</v>
      </c>
      <c r="I66" s="13">
        <v>1</v>
      </c>
    </row>
    <row r="67" spans="1:9" x14ac:dyDescent="0.25">
      <c r="A67" s="2">
        <v>62</v>
      </c>
      <c r="B67" s="13">
        <v>26</v>
      </c>
      <c r="C67" s="21">
        <f t="shared" si="0"/>
        <v>5.7638888888888885E-2</v>
      </c>
      <c r="D67" s="19">
        <f>IFERROR(Tableau2[Durée]*Tableau2[Exemplaire]," ")</f>
        <v>5.7638888888888885E-2</v>
      </c>
      <c r="E67" s="17">
        <f>_xlfn.IFNA(_xlfn.IFS(ISNUMBER(Tableau2[[#This Row],[Jour]]),WORKDAY.INTL($H$2,Tableau2[[#This Row],[Jour]]-1,11,Calendrier[Date sans impressions]))," ")</f>
        <v>43074</v>
      </c>
      <c r="F67" s="13">
        <v>51</v>
      </c>
      <c r="G67" s="2" t="str">
        <f>IF(ISBLANK(Tableau2[[#This Row],[Id]] )=FALSE,VLOOKUP(Tableau2[[#This Row],[Id]],Liste_pièces[],2,FALSE),"")</f>
        <v>PivWormV2</v>
      </c>
      <c r="H67" s="3">
        <f>IF(ISBLANK(Tableau2[[#This Row],[Id]] )=FALSE,VLOOKUP(Tableau2[[#This Row],[Id]],Liste_pièces[],8,FALSE),"")</f>
        <v>5.7638888888888885E-2</v>
      </c>
      <c r="I67" s="13">
        <v>1</v>
      </c>
    </row>
    <row r="68" spans="1:9" x14ac:dyDescent="0.25">
      <c r="A68" s="2">
        <v>63</v>
      </c>
      <c r="B68" s="13">
        <v>26</v>
      </c>
      <c r="C68" s="21">
        <f t="shared" si="0"/>
        <v>0.21736111111111112</v>
      </c>
      <c r="D68" s="19">
        <f>IFERROR(Tableau2[Durée]*Tableau2[Exemplaire]," ")</f>
        <v>0.21736111111111112</v>
      </c>
      <c r="E68" s="17">
        <f>_xlfn.IFNA(_xlfn.IFS(ISNUMBER(Tableau2[[#This Row],[Jour]]),WORKDAY.INTL($H$2,Tableau2[[#This Row],[Jour]]-1,11,Calendrier[Date sans impressions]))," ")</f>
        <v>43074</v>
      </c>
      <c r="F68" s="13">
        <v>63</v>
      </c>
      <c r="G68" s="2" t="str">
        <f>IF(ISBLANK(Tableau2[[#This Row],[Id]] )=FALSE,VLOOKUP(Tableau2[[#This Row],[Id]],Liste_pièces[],2,FALSE),"")</f>
        <v>PivGearV4</v>
      </c>
      <c r="H68" s="3">
        <f>IF(ISBLANK(Tableau2[[#This Row],[Id]] )=FALSE,VLOOKUP(Tableau2[[#This Row],[Id]],Liste_pièces[],8,FALSE),"")</f>
        <v>0.21736111111111112</v>
      </c>
      <c r="I68" s="13">
        <v>1</v>
      </c>
    </row>
    <row r="69" spans="1:9" x14ac:dyDescent="0.25">
      <c r="A69" s="2">
        <v>64</v>
      </c>
      <c r="B69" s="13">
        <v>26</v>
      </c>
      <c r="C69" s="21">
        <f t="shared" si="0"/>
        <v>0.1125</v>
      </c>
      <c r="D69" s="19">
        <f>IFERROR(Tableau2[Durée]*Tableau2[Exemplaire]," ")</f>
        <v>0.1125</v>
      </c>
      <c r="E69" s="17">
        <f>_xlfn.IFNA(_xlfn.IFS(ISNUMBER(Tableau2[[#This Row],[Jour]]),WORKDAY.INTL($H$2,Tableau2[[#This Row],[Jour]]-1,11,Calendrier[Date sans impressions]))," ")</f>
        <v>43074</v>
      </c>
      <c r="F69" s="13">
        <v>39</v>
      </c>
      <c r="G69" s="2" t="str">
        <f>IF(ISBLANK(Tableau2[[#This Row],[Id]] )=FALSE,VLOOKUP(Tableau2[[#This Row],[Id]],Liste_pièces[],2,FALSE),"")</f>
        <v>servoholderV1</v>
      </c>
      <c r="H69" s="3">
        <f>IF(ISBLANK(Tableau2[[#This Row],[Id]] )=FALSE,VLOOKUP(Tableau2[[#This Row],[Id]],Liste_pièces[],8,FALSE),"")</f>
        <v>0.1125</v>
      </c>
      <c r="I69" s="13">
        <v>1</v>
      </c>
    </row>
    <row r="70" spans="1:9" x14ac:dyDescent="0.25">
      <c r="A70" s="2">
        <v>65</v>
      </c>
      <c r="B70" s="13">
        <v>27</v>
      </c>
      <c r="C70" s="21">
        <f t="shared" si="0"/>
        <v>0.11597222222222221</v>
      </c>
      <c r="D70" s="19">
        <f>IFERROR(Tableau2[Durée]*Tableau2[Exemplaire]," ")</f>
        <v>0.11597222222222221</v>
      </c>
      <c r="E70" s="17">
        <f>_xlfn.IFNA(_xlfn.IFS(ISNUMBER(Tableau2[[#This Row],[Jour]]),WORKDAY.INTL($H$2,Tableau2[[#This Row],[Jour]]-1,11,Calendrier[Date sans impressions]))," ")</f>
        <v>43075</v>
      </c>
      <c r="F70" s="13">
        <v>61</v>
      </c>
      <c r="G70" s="2" t="str">
        <f>IF(ISBLANK(Tableau2[[#This Row],[Id]] )=FALSE,VLOOKUP(Tableau2[[#This Row],[Id]],Liste_pièces[],2,FALSE),"")</f>
        <v>PistonClaviV3</v>
      </c>
      <c r="H70" s="3">
        <f>IF(ISBLANK(Tableau2[[#This Row],[Id]] )=FALSE,VLOOKUP(Tableau2[[#This Row],[Id]],Liste_pièces[],8,FALSE),"")</f>
        <v>0.11597222222222221</v>
      </c>
      <c r="I70" s="13">
        <v>1</v>
      </c>
    </row>
    <row r="71" spans="1:9" x14ac:dyDescent="0.25">
      <c r="A71" s="2">
        <v>66</v>
      </c>
      <c r="B71" s="13">
        <v>27</v>
      </c>
      <c r="C71" s="21">
        <f t="shared" si="0"/>
        <v>5.1388888888888894E-2</v>
      </c>
      <c r="D71" s="19">
        <f>IFERROR(Tableau2[Durée]*Tableau2[Exemplaire]," ")</f>
        <v>5.1388888888888894E-2</v>
      </c>
      <c r="E71" s="17">
        <f>_xlfn.IFNA(_xlfn.IFS(ISNUMBER(Tableau2[[#This Row],[Jour]]),WORKDAY.INTL($H$2,Tableau2[[#This Row],[Jour]]-1,11,Calendrier[Date sans impressions]))," ")</f>
        <v>43075</v>
      </c>
      <c r="F71" s="13">
        <v>62</v>
      </c>
      <c r="G71" s="2" t="str">
        <f>IF(ISBLANK(Tableau2[[#This Row],[Id]] )=FALSE,VLOOKUP(Tableau2[[#This Row],[Id]],Liste_pièces[],2,FALSE),"")</f>
        <v>PivConnectorV1</v>
      </c>
      <c r="H71" s="3">
        <f>IF(ISBLANK(Tableau2[[#This Row],[Id]] )=FALSE,VLOOKUP(Tableau2[[#This Row],[Id]],Liste_pièces[],8,FALSE),"")</f>
        <v>5.1388888888888894E-2</v>
      </c>
      <c r="I71" s="13">
        <v>1</v>
      </c>
    </row>
    <row r="72" spans="1:9" x14ac:dyDescent="0.25">
      <c r="A72" s="2">
        <v>67</v>
      </c>
      <c r="B72" s="13">
        <v>28</v>
      </c>
      <c r="C72" s="21">
        <f t="shared" si="0"/>
        <v>0.23263888888888887</v>
      </c>
      <c r="D72" s="19">
        <f>IFERROR(Tableau2[Durée]*Tableau2[Exemplaire]," ")</f>
        <v>0.23263888888888887</v>
      </c>
      <c r="E72" s="17">
        <f>_xlfn.IFNA(_xlfn.IFS(ISNUMBER(Tableau2[[#This Row],[Jour]]),WORKDAY.INTL($H$2,Tableau2[[#This Row],[Jour]]-1,11,Calendrier[Date sans impressions]))," ")</f>
        <v>43076</v>
      </c>
      <c r="F72" s="13">
        <v>50</v>
      </c>
      <c r="G72" s="2" t="str">
        <f>IF(ISBLANK(Tableau2[[#This Row],[Id]] )=FALSE,VLOOKUP(Tableau2[[#This Row],[Id]],Liste_pièces[],2,FALSE),"")</f>
        <v>leftPivcenterV1</v>
      </c>
      <c r="H72" s="3">
        <f>IF(ISBLANK(Tableau2[[#This Row],[Id]] )=FALSE,VLOOKUP(Tableau2[[#This Row],[Id]],Liste_pièces[],8,FALSE),"")</f>
        <v>0.23263888888888887</v>
      </c>
      <c r="I72" s="13">
        <v>1</v>
      </c>
    </row>
    <row r="73" spans="1:9" x14ac:dyDescent="0.25">
      <c r="A73" s="2">
        <v>68</v>
      </c>
      <c r="B73" s="13">
        <v>29</v>
      </c>
      <c r="C73" s="21">
        <f t="shared" ref="C73:C136" si="2">D73</f>
        <v>0.14305555555555557</v>
      </c>
      <c r="D73" s="19">
        <f>IFERROR(Tableau2[Durée]*Tableau2[Exemplaire]," ")</f>
        <v>0.14305555555555557</v>
      </c>
      <c r="E73" s="17">
        <f>_xlfn.IFNA(_xlfn.IFS(ISNUMBER(Tableau2[[#This Row],[Jour]]),WORKDAY.INTL($H$2,Tableau2[[#This Row],[Jour]]-1,11,Calendrier[Date sans impressions]))," ")</f>
        <v>43077</v>
      </c>
      <c r="F73" s="13">
        <v>57</v>
      </c>
      <c r="G73" s="2" t="str">
        <f>IF(ISBLANK(Tableau2[[#This Row],[Id]] )=FALSE,VLOOKUP(Tableau2[[#This Row],[Id]],Liste_pièces[],2,FALSE),"")</f>
        <v>leftPivMitV1</v>
      </c>
      <c r="H73" s="3">
        <f>IF(ISBLANK(Tableau2[[#This Row],[Id]] )=FALSE,VLOOKUP(Tableau2[[#This Row],[Id]],Liste_pièces[],8,FALSE),"")</f>
        <v>0.14305555555555557</v>
      </c>
      <c r="I73" s="13">
        <v>1</v>
      </c>
    </row>
    <row r="74" spans="1:9" x14ac:dyDescent="0.25">
      <c r="A74" s="2">
        <v>69</v>
      </c>
      <c r="B74" s="13">
        <v>29</v>
      </c>
      <c r="C74" s="21">
        <f t="shared" si="2"/>
        <v>0.1076388888888889</v>
      </c>
      <c r="D74" s="19">
        <f>IFERROR(Tableau2[Durée]*Tableau2[Exemplaire]," ")</f>
        <v>0.1076388888888889</v>
      </c>
      <c r="E74" s="17">
        <f>_xlfn.IFNA(_xlfn.IFS(ISNUMBER(Tableau2[[#This Row],[Jour]]),WORKDAY.INTL($H$2,Tableau2[[#This Row],[Jour]]-1,11,Calendrier[Date sans impressions]))," ")</f>
        <v>43077</v>
      </c>
      <c r="F74" s="13">
        <v>55</v>
      </c>
      <c r="G74" s="2" t="str">
        <f>IF(ISBLANK(Tableau2[[#This Row],[Id]] )=FALSE,VLOOKUP(Tableau2[[#This Row],[Id]],Liste_pièces[],2,FALSE),"")</f>
        <v>leftPivTitV1</v>
      </c>
      <c r="H74" s="3">
        <f>IF(ISBLANK(Tableau2[[#This Row],[Id]] )=FALSE,VLOOKUP(Tableau2[[#This Row],[Id]],Liste_pièces[],8,FALSE),"")</f>
        <v>0.1076388888888889</v>
      </c>
      <c r="I74" s="13">
        <v>1</v>
      </c>
    </row>
    <row r="75" spans="1:9" x14ac:dyDescent="0.25">
      <c r="A75" s="2">
        <v>70</v>
      </c>
      <c r="B75" s="13">
        <v>29</v>
      </c>
      <c r="C75" s="21">
        <f t="shared" si="2"/>
        <v>8.2638888888888887E-2</v>
      </c>
      <c r="D75" s="19">
        <f>IFERROR(Tableau2[Durée]*Tableau2[Exemplaire]," ")</f>
        <v>8.2638888888888887E-2</v>
      </c>
      <c r="E75" s="17">
        <f>_xlfn.IFNA(_xlfn.IFS(ISNUMBER(Tableau2[[#This Row],[Jour]]),WORKDAY.INTL($H$2,Tableau2[[#This Row],[Jour]]-1,11,Calendrier[Date sans impressions]))," ")</f>
        <v>43077</v>
      </c>
      <c r="F75" s="13">
        <v>56</v>
      </c>
      <c r="G75" s="2" t="str">
        <f>IF(ISBLANK(Tableau2[[#This Row],[Id]] )=FALSE,VLOOKUP(Tableau2[[#This Row],[Id]],Liste_pièces[],2,FALSE),"")</f>
        <v>PistonbaseV6</v>
      </c>
      <c r="H75" s="3">
        <f>IF(ISBLANK(Tableau2[[#This Row],[Id]] )=FALSE,VLOOKUP(Tableau2[[#This Row],[Id]],Liste_pièces[],8,FALSE),"")</f>
        <v>8.2638888888888887E-2</v>
      </c>
      <c r="I75" s="13">
        <v>1</v>
      </c>
    </row>
    <row r="76" spans="1:9" x14ac:dyDescent="0.25">
      <c r="A76" s="2">
        <v>71</v>
      </c>
      <c r="B76" s="13">
        <v>29</v>
      </c>
      <c r="C76" s="21">
        <f t="shared" si="2"/>
        <v>5.9027777777777783E-2</v>
      </c>
      <c r="D76" s="19">
        <f>IFERROR(Tableau2[Durée]*Tableau2[Exemplaire]," ")</f>
        <v>5.9027777777777783E-2</v>
      </c>
      <c r="E76" s="17">
        <f>_xlfn.IFNA(_xlfn.IFS(ISNUMBER(Tableau2[[#This Row],[Jour]]),WORKDAY.INTL($H$2,Tableau2[[#This Row],[Jour]]-1,11,Calendrier[Date sans impressions]))," ")</f>
        <v>43077</v>
      </c>
      <c r="F76" s="13">
        <v>53</v>
      </c>
      <c r="G76" s="2" t="str">
        <f>IF(ISBLANK(Tableau2[[#This Row],[Id]] )=FALSE,VLOOKUP(Tableau2[[#This Row],[Id]],Liste_pièces[],2,FALSE),"")</f>
        <v>leftPivPotholderV2</v>
      </c>
      <c r="H76" s="3">
        <f>IF(ISBLANK(Tableau2[[#This Row],[Id]] )=FALSE,VLOOKUP(Tableau2[[#This Row],[Id]],Liste_pièces[],8,FALSE),"")</f>
        <v>5.9027777777777783E-2</v>
      </c>
      <c r="I76" s="13">
        <v>1</v>
      </c>
    </row>
    <row r="77" spans="1:9" x14ac:dyDescent="0.25">
      <c r="A77" s="2">
        <v>72</v>
      </c>
      <c r="B77" s="13">
        <v>30</v>
      </c>
      <c r="C77" s="21">
        <f t="shared" si="2"/>
        <v>0.1076388888888889</v>
      </c>
      <c r="D77" s="19">
        <f>IFERROR(Tableau2[Durée]*Tableau2[Exemplaire]," ")</f>
        <v>0.1076388888888889</v>
      </c>
      <c r="E77" s="17">
        <f>_xlfn.IFNA(_xlfn.IFS(ISNUMBER(Tableau2[[#This Row],[Jour]]),WORKDAY.INTL($H$2,Tableau2[[#This Row],[Jour]]-1,11,Calendrier[Date sans impressions]))," ")</f>
        <v>43080</v>
      </c>
      <c r="F77" s="13">
        <v>187</v>
      </c>
      <c r="G77" s="2" t="str">
        <f>IF(ISBLANK(Tableau2[[#This Row],[Id]] )=FALSE,VLOOKUP(Tableau2[[#This Row],[Id]],Liste_pièces[],2,FALSE),"")</f>
        <v>PivTitV1</v>
      </c>
      <c r="H77" s="3">
        <f>IF(ISBLANK(Tableau2[[#This Row],[Id]] )=FALSE,VLOOKUP(Tableau2[[#This Row],[Id]],Liste_pièces[],8,FALSE),"")</f>
        <v>0.1076388888888889</v>
      </c>
      <c r="I77" s="13">
        <v>1</v>
      </c>
    </row>
    <row r="78" spans="1:9" x14ac:dyDescent="0.25">
      <c r="A78" s="2">
        <v>73</v>
      </c>
      <c r="B78" s="13">
        <v>30</v>
      </c>
      <c r="C78" s="21">
        <f t="shared" si="2"/>
        <v>0.1423611111111111</v>
      </c>
      <c r="D78" s="19">
        <f>IFERROR(Tableau2[Durée]*Tableau2[Exemplaire]," ")</f>
        <v>0.1423611111111111</v>
      </c>
      <c r="E78" s="17">
        <f>_xlfn.IFNA(_xlfn.IFS(ISNUMBER(Tableau2[[#This Row],[Jour]]),WORKDAY.INTL($H$2,Tableau2[[#This Row],[Jour]]-1,11,Calendrier[Date sans impressions]))," ")</f>
        <v>43080</v>
      </c>
      <c r="F78" s="13">
        <v>185</v>
      </c>
      <c r="G78" s="2" t="str">
        <f>IF(ISBLANK(Tableau2[[#This Row],[Id]] )=FALSE,VLOOKUP(Tableau2[[#This Row],[Id]],Liste_pièces[],2,FALSE),"")</f>
        <v>PivMitV1</v>
      </c>
      <c r="H78" s="3">
        <f>IF(ISBLANK(Tableau2[[#This Row],[Id]] )=FALSE,VLOOKUP(Tableau2[[#This Row],[Id]],Liste_pièces[],8,FALSE),"")</f>
        <v>0.1423611111111111</v>
      </c>
      <c r="I78" s="13">
        <v>1</v>
      </c>
    </row>
    <row r="79" spans="1:9" x14ac:dyDescent="0.25">
      <c r="A79" s="2">
        <v>74</v>
      </c>
      <c r="B79" s="13">
        <v>31</v>
      </c>
      <c r="C79" s="21">
        <f t="shared" si="2"/>
        <v>0.14583333333333334</v>
      </c>
      <c r="D79" s="19">
        <f>IFERROR(Tableau2[Durée]*Tableau2[Exemplaire]," ")</f>
        <v>0.14583333333333334</v>
      </c>
      <c r="E79" s="17">
        <f>_xlfn.IFNA(_xlfn.IFS(ISNUMBER(Tableau2[[#This Row],[Jour]]),WORKDAY.INTL($H$2,Tableau2[[#This Row],[Jour]]-1,11,Calendrier[Date sans impressions]))," ")</f>
        <v>43081</v>
      </c>
      <c r="F79" s="13">
        <v>67</v>
      </c>
      <c r="G79" s="2" t="str">
        <f>IF(ISBLANK(Tableau2[[#This Row],[Id]] )=FALSE,VLOOKUP(Tableau2[[#This Row],[Id]],Liste_pièces[],2,FALSE),"")</f>
        <v>KinectSideBackV1</v>
      </c>
      <c r="H79" s="3">
        <f>IF(ISBLANK(Tableau2[[#This Row],[Id]] )=FALSE,VLOOKUP(Tableau2[[#This Row],[Id]],Liste_pièces[],8,FALSE),"")</f>
        <v>0.14583333333333334</v>
      </c>
      <c r="I79" s="13">
        <v>1</v>
      </c>
    </row>
    <row r="80" spans="1:9" x14ac:dyDescent="0.25">
      <c r="A80" s="2">
        <v>75</v>
      </c>
      <c r="B80" s="13">
        <v>31</v>
      </c>
      <c r="C80" s="21">
        <f t="shared" si="2"/>
        <v>8.0555555555555561E-2</v>
      </c>
      <c r="D80" s="19">
        <f>IFERROR(Tableau2[Durée]*Tableau2[Exemplaire]," ")</f>
        <v>8.0555555555555561E-2</v>
      </c>
      <c r="E80" s="17">
        <f>_xlfn.IFNA(_xlfn.IFS(ISNUMBER(Tableau2[[#This Row],[Jour]]),WORKDAY.INTL($H$2,Tableau2[[#This Row],[Jour]]-1,11,Calendrier[Date sans impressions]))," ")</f>
        <v>43081</v>
      </c>
      <c r="F80" s="13">
        <v>76</v>
      </c>
      <c r="G80" s="2" t="str">
        <f>IF(ISBLANK(Tableau2[[#This Row],[Id]] )=FALSE,VLOOKUP(Tableau2[[#This Row],[Id]],Liste_pièces[],2,FALSE),"")</f>
        <v>KinectMidFrontV1</v>
      </c>
      <c r="H80" s="3">
        <f>IF(ISBLANK(Tableau2[[#This Row],[Id]] )=FALSE,VLOOKUP(Tableau2[[#This Row],[Id]],Liste_pièces[],8,FALSE),"")</f>
        <v>8.0555555555555561E-2</v>
      </c>
      <c r="I80" s="13">
        <v>1</v>
      </c>
    </row>
    <row r="81" spans="1:9" x14ac:dyDescent="0.25">
      <c r="A81" s="2">
        <v>76</v>
      </c>
      <c r="B81" s="13">
        <v>32</v>
      </c>
      <c r="C81" s="21">
        <f t="shared" si="2"/>
        <v>0.22013888888888888</v>
      </c>
      <c r="D81" s="19">
        <f>IFERROR(Tableau2[Durée]*Tableau2[Exemplaire]," ")</f>
        <v>0.22013888888888888</v>
      </c>
      <c r="E81" s="17">
        <f>_xlfn.IFNA(_xlfn.IFS(ISNUMBER(Tableau2[[#This Row],[Jour]]),WORKDAY.INTL($H$2,Tableau2[[#This Row],[Jour]]-1,11,Calendrier[Date sans impressions]))," ")</f>
        <v>43082</v>
      </c>
      <c r="F81" s="13">
        <v>85</v>
      </c>
      <c r="G81" s="2" t="str">
        <f>IF(ISBLANK(Tableau2[[#This Row],[Id]] )=FALSE,VLOOKUP(Tableau2[[#This Row],[Id]],Liste_pièces[],2,FALSE),"")</f>
        <v>ChestLeftV1</v>
      </c>
      <c r="H81" s="3">
        <f>IF(ISBLANK(Tableau2[[#This Row],[Id]] )=FALSE,VLOOKUP(Tableau2[[#This Row],[Id]],Liste_pièces[],8,FALSE),"")</f>
        <v>0.22013888888888888</v>
      </c>
      <c r="I81" s="13">
        <v>1</v>
      </c>
    </row>
    <row r="82" spans="1:9" x14ac:dyDescent="0.25">
      <c r="A82" s="2">
        <v>77</v>
      </c>
      <c r="B82" s="13">
        <v>32</v>
      </c>
      <c r="C82" s="21">
        <f t="shared" si="2"/>
        <v>0.22013888888888888</v>
      </c>
      <c r="D82" s="19">
        <f>IFERROR(Tableau2[Durée]*Tableau2[Exemplaire]," ")</f>
        <v>0.22013888888888888</v>
      </c>
      <c r="E82" s="17">
        <f>_xlfn.IFNA(_xlfn.IFS(ISNUMBER(Tableau2[[#This Row],[Jour]]),WORKDAY.INTL($H$2,Tableau2[[#This Row],[Jour]]-1,11,Calendrier[Date sans impressions]))," ")</f>
        <v>43082</v>
      </c>
      <c r="F82" s="13">
        <v>86</v>
      </c>
      <c r="G82" s="2" t="str">
        <f>IF(ISBLANK(Tableau2[[#This Row],[Id]] )=FALSE,VLOOKUP(Tableau2[[#This Row],[Id]],Liste_pièces[],2,FALSE),"")</f>
        <v>ChestRightV1</v>
      </c>
      <c r="H82" s="3">
        <f>IF(ISBLANK(Tableau2[[#This Row],[Id]] )=FALSE,VLOOKUP(Tableau2[[#This Row],[Id]],Liste_pièces[],8,FALSE),"")</f>
        <v>0.22013888888888888</v>
      </c>
      <c r="I82" s="13">
        <v>1</v>
      </c>
    </row>
    <row r="83" spans="1:9" x14ac:dyDescent="0.25">
      <c r="A83" s="2">
        <v>78</v>
      </c>
      <c r="B83" s="13">
        <v>33</v>
      </c>
      <c r="C83" s="21">
        <f t="shared" si="2"/>
        <v>9.6527777777777768E-2</v>
      </c>
      <c r="D83" s="19">
        <f>IFERROR(Tableau2[Durée]*Tableau2[Exemplaire]," ")</f>
        <v>9.6527777777777768E-2</v>
      </c>
      <c r="E83" s="17">
        <f>_xlfn.IFNA(_xlfn.IFS(ISNUMBER(Tableau2[[#This Row],[Jour]]),WORKDAY.INTL($H$2,Tableau2[[#This Row],[Jour]]-1,11,Calendrier[Date sans impressions]))," ")</f>
        <v>43083</v>
      </c>
      <c r="F83" s="13">
        <v>97</v>
      </c>
      <c r="G83" s="2" t="str">
        <f>IF(ISBLANK(Tableau2[[#This Row],[Id]] )=FALSE,VLOOKUP(Tableau2[[#This Row],[Id]],Liste_pièces[],2,FALSE),"")</f>
        <v>InMLeftV1</v>
      </c>
      <c r="H83" s="3">
        <f>IF(ISBLANK(Tableau2[[#This Row],[Id]] )=FALSE,VLOOKUP(Tableau2[[#This Row],[Id]],Liste_pièces[],8,FALSE),"")</f>
        <v>9.6527777777777768E-2</v>
      </c>
      <c r="I83" s="13">
        <v>1</v>
      </c>
    </row>
    <row r="84" spans="1:9" x14ac:dyDescent="0.25">
      <c r="A84" s="2">
        <v>79</v>
      </c>
      <c r="B84" s="13">
        <v>33</v>
      </c>
      <c r="C84" s="21">
        <f t="shared" si="2"/>
        <v>9.7222222222222224E-2</v>
      </c>
      <c r="D84" s="19">
        <f>IFERROR(Tableau2[Durée]*Tableau2[Exemplaire]," ")</f>
        <v>9.7222222222222224E-2</v>
      </c>
      <c r="E84" s="17">
        <f>_xlfn.IFNA(_xlfn.IFS(ISNUMBER(Tableau2[[#This Row],[Jour]]),WORKDAY.INTL($H$2,Tableau2[[#This Row],[Jour]]-1,11,Calendrier[Date sans impressions]))," ")</f>
        <v>43083</v>
      </c>
      <c r="F84" s="13">
        <v>100</v>
      </c>
      <c r="G84" s="2" t="str">
        <f>IF(ISBLANK(Tableau2[[#This Row],[Id]] )=FALSE,VLOOKUP(Tableau2[[#This Row],[Id]],Liste_pièces[],2,FALSE),"")</f>
        <v>InMRightV1</v>
      </c>
      <c r="H84" s="3">
        <f>IF(ISBLANK(Tableau2[[#This Row],[Id]] )=FALSE,VLOOKUP(Tableau2[[#This Row],[Id]],Liste_pièces[],8,FALSE),"")</f>
        <v>9.7222222222222224E-2</v>
      </c>
      <c r="I84" s="13">
        <v>1</v>
      </c>
    </row>
    <row r="85" spans="1:9" x14ac:dyDescent="0.25">
      <c r="A85" s="2">
        <v>80</v>
      </c>
      <c r="B85" s="13">
        <v>34</v>
      </c>
      <c r="C85" s="21">
        <f t="shared" si="2"/>
        <v>0.16666666666666666</v>
      </c>
      <c r="D85" s="19">
        <f>IFERROR(Tableau2[Durée]*Tableau2[Exemplaire]," ")</f>
        <v>0.16666666666666666</v>
      </c>
      <c r="E85" s="17">
        <f>_xlfn.IFNA(_xlfn.IFS(ISNUMBER(Tableau2[[#This Row],[Jour]]),WORKDAY.INTL($H$2,Tableau2[[#This Row],[Jour]]-1,11,Calendrier[Date sans impressions]))," ")</f>
        <v>43084</v>
      </c>
      <c r="F85" s="13">
        <v>83</v>
      </c>
      <c r="G85" s="2" t="str">
        <f>IF(ISBLANK(Tableau2[[#This Row],[Id]] )=FALSE,VLOOKUP(Tableau2[[#This Row],[Id]],Liste_pièces[],2,FALSE),"")</f>
        <v>MiddleChestV1</v>
      </c>
      <c r="H85" s="3">
        <f>IF(ISBLANK(Tableau2[[#This Row],[Id]] )=FALSE,VLOOKUP(Tableau2[[#This Row],[Id]],Liste_pièces[],8,FALSE),"")</f>
        <v>0.16666666666666666</v>
      </c>
      <c r="I85" s="13">
        <v>1</v>
      </c>
    </row>
    <row r="86" spans="1:9" x14ac:dyDescent="0.25">
      <c r="A86" s="2">
        <v>81</v>
      </c>
      <c r="B86" s="13">
        <v>35</v>
      </c>
      <c r="C86" s="21">
        <f t="shared" si="2"/>
        <v>0.24861111111111112</v>
      </c>
      <c r="D86" s="19">
        <f>IFERROR(Tableau2[Durée]*Tableau2[Exemplaire]," ")</f>
        <v>0.24861111111111112</v>
      </c>
      <c r="E86" s="17">
        <f>_xlfn.IFNA(_xlfn.IFS(ISNUMBER(Tableau2[[#This Row],[Jour]]),WORKDAY.INTL($H$2,Tableau2[[#This Row],[Jour]]-1,11,Calendrier[Date sans impressions]))," ")</f>
        <v>43085</v>
      </c>
      <c r="F86" s="13">
        <v>87</v>
      </c>
      <c r="G86" s="2" t="str">
        <f>IF(ISBLANK(Tableau2[[#This Row],[Id]] )=FALSE,VLOOKUP(Tableau2[[#This Row],[Id]],Liste_pièces[],2,FALSE),"")</f>
        <v>UnderKinectV1</v>
      </c>
      <c r="H86" s="3">
        <f>IF(ISBLANK(Tableau2[[#This Row],[Id]] )=FALSE,VLOOKUP(Tableau2[[#This Row],[Id]],Liste_pièces[],8,FALSE),"")</f>
        <v>0.24861111111111112</v>
      </c>
      <c r="I86" s="13">
        <v>1</v>
      </c>
    </row>
    <row r="87" spans="1:9" x14ac:dyDescent="0.25">
      <c r="A87" s="2">
        <v>82</v>
      </c>
      <c r="B87" s="13">
        <v>35</v>
      </c>
      <c r="C87" s="21">
        <f t="shared" si="2"/>
        <v>3.6111111111111115E-2</v>
      </c>
      <c r="D87" s="19">
        <f>IFERROR(Tableau2[Durée]*Tableau2[Exemplaire]," ")</f>
        <v>3.6111111111111115E-2</v>
      </c>
      <c r="E87" s="17">
        <f>_xlfn.IFNA(_xlfn.IFS(ISNUMBER(Tableau2[[#This Row],[Jour]]),WORKDAY.INTL($H$2,Tableau2[[#This Row],[Jour]]-1,11,Calendrier[Date sans impressions]))," ")</f>
        <v>43085</v>
      </c>
      <c r="F87" s="13">
        <v>93</v>
      </c>
      <c r="G87" s="2" t="str">
        <f>IF(ISBLANK(Tableau2[[#This Row],[Id]] )=FALSE,VLOOKUP(Tableau2[[#This Row],[Id]],Liste_pièces[],2,FALSE),"")</f>
        <v>Typo</v>
      </c>
      <c r="H87" s="3">
        <f>IF(ISBLANK(Tableau2[[#This Row],[Id]] )=FALSE,VLOOKUP(Tableau2[[#This Row],[Id]],Liste_pièces[],8,FALSE),"")</f>
        <v>3.6111111111111115E-2</v>
      </c>
      <c r="I87" s="13">
        <v>1</v>
      </c>
    </row>
    <row r="88" spans="1:9" x14ac:dyDescent="0.25">
      <c r="A88" s="2">
        <v>83</v>
      </c>
      <c r="B88" s="13">
        <v>36</v>
      </c>
      <c r="C88" s="21">
        <f t="shared" si="2"/>
        <v>8.3333333333333329E-2</v>
      </c>
      <c r="D88" s="19">
        <f>IFERROR(Tableau2[Durée]*Tableau2[Exemplaire]," ")</f>
        <v>8.3333333333333329E-2</v>
      </c>
      <c r="E88" s="17">
        <f>_xlfn.IFNA(_xlfn.IFS(ISNUMBER(Tableau2[[#This Row],[Jour]]),WORKDAY.INTL($H$2,Tableau2[[#This Row],[Jour]]-1,11,Calendrier[Date sans impressions]))," ")</f>
        <v>43087</v>
      </c>
      <c r="F88" s="13">
        <v>227</v>
      </c>
      <c r="G88" s="2" t="str">
        <f>IF(ISBLANK(Tableau2[[#This Row],[Id]] )=FALSE,VLOOKUP(Tableau2[[#This Row],[Id]],Liste_pièces[],2,FALSE),"")</f>
        <v>servoHolsterV1</v>
      </c>
      <c r="H88" s="3">
        <f>IF(ISBLANK(Tableau2[[#This Row],[Id]] )=FALSE,VLOOKUP(Tableau2[[#This Row],[Id]],Liste_pièces[],8,FALSE),"")</f>
        <v>8.3333333333333329E-2</v>
      </c>
      <c r="I88" s="13">
        <v>1</v>
      </c>
    </row>
    <row r="89" spans="1:9" x14ac:dyDescent="0.25">
      <c r="A89" s="2">
        <v>84</v>
      </c>
      <c r="B89" s="13">
        <v>36</v>
      </c>
      <c r="C89" s="21">
        <f t="shared" si="2"/>
        <v>0.15347222222222223</v>
      </c>
      <c r="D89" s="19">
        <f>IFERROR(Tableau2[Durée]*Tableau2[Exemplaire]," ")</f>
        <v>0.15347222222222223</v>
      </c>
      <c r="E89" s="17">
        <f>_xlfn.IFNA(_xlfn.IFS(ISNUMBER(Tableau2[[#This Row],[Jour]]),WORKDAY.INTL($H$2,Tableau2[[#This Row],[Jour]]-1,11,Calendrier[Date sans impressions]))," ")</f>
        <v>43087</v>
      </c>
      <c r="F89" s="13">
        <v>173</v>
      </c>
      <c r="G89" s="2" t="str">
        <f>IF(ISBLANK(Tableau2[[#This Row],[Id]] )=FALSE,VLOOKUP(Tableau2[[#This Row],[Id]],Liste_pièces[],2,FALSE),"")</f>
        <v>EarRightV0</v>
      </c>
      <c r="H89" s="3">
        <f>IF(ISBLANK(Tableau2[[#This Row],[Id]] )=FALSE,VLOOKUP(Tableau2[[#This Row],[Id]],Liste_pièces[],8,FALSE),"")</f>
        <v>0.15347222222222223</v>
      </c>
      <c r="I89" s="13">
        <v>1</v>
      </c>
    </row>
    <row r="90" spans="1:9" x14ac:dyDescent="0.25">
      <c r="A90" s="2">
        <v>85</v>
      </c>
      <c r="B90" s="13">
        <v>36</v>
      </c>
      <c r="C90" s="21">
        <f t="shared" si="2"/>
        <v>5.9027777777777783E-2</v>
      </c>
      <c r="D90" s="19">
        <f>IFERROR(Tableau2[Durée]*Tableau2[Exemplaire]," ")</f>
        <v>5.9027777777777783E-2</v>
      </c>
      <c r="E90" s="17">
        <f>_xlfn.IFNA(_xlfn.IFS(ISNUMBER(Tableau2[[#This Row],[Jour]]),WORKDAY.INTL($H$2,Tableau2[[#This Row],[Jour]]-1,11,Calendrier[Date sans impressions]))," ")</f>
        <v>43087</v>
      </c>
      <c r="F90" s="13">
        <v>186</v>
      </c>
      <c r="G90" s="2" t="str">
        <f>IF(ISBLANK(Tableau2[[#This Row],[Id]] )=FALSE,VLOOKUP(Tableau2[[#This Row],[Id]],Liste_pièces[],2,FALSE),"")</f>
        <v>PivPotholderV2</v>
      </c>
      <c r="H90" s="3">
        <f>IF(ISBLANK(Tableau2[[#This Row],[Id]] )=FALSE,VLOOKUP(Tableau2[[#This Row],[Id]],Liste_pièces[],8,FALSE),"")</f>
        <v>5.9027777777777783E-2</v>
      </c>
      <c r="I90" s="13">
        <v>1</v>
      </c>
    </row>
    <row r="91" spans="1:9" x14ac:dyDescent="0.25">
      <c r="A91" s="2">
        <v>86</v>
      </c>
      <c r="B91" s="13">
        <v>37</v>
      </c>
      <c r="C91" s="21">
        <f t="shared" si="2"/>
        <v>0.23263888888888887</v>
      </c>
      <c r="D91" s="19">
        <f>IFERROR(Tableau2[Durée]*Tableau2[Exemplaire]," ")</f>
        <v>0.23263888888888887</v>
      </c>
      <c r="E91" s="17">
        <f>_xlfn.IFNA(_xlfn.IFS(ISNUMBER(Tableau2[[#This Row],[Jour]]),WORKDAY.INTL($H$2,Tableau2[[#This Row],[Jour]]-1,11,Calendrier[Date sans impressions]))," ")</f>
        <v>43088</v>
      </c>
      <c r="F91" s="13">
        <v>184</v>
      </c>
      <c r="G91" s="2" t="str">
        <f>IF(ISBLANK(Tableau2[[#This Row],[Id]] )=FALSE,VLOOKUP(Tableau2[[#This Row],[Id]],Liste_pièces[],2,FALSE),"")</f>
        <v>PivcenterV1</v>
      </c>
      <c r="H91" s="3">
        <f>IF(ISBLANK(Tableau2[[#This Row],[Id]] )=FALSE,VLOOKUP(Tableau2[[#This Row],[Id]],Liste_pièces[],8,FALSE),"")</f>
        <v>0.23263888888888887</v>
      </c>
      <c r="I91" s="13">
        <v>1</v>
      </c>
    </row>
    <row r="92" spans="1:9" x14ac:dyDescent="0.25">
      <c r="A92" s="2">
        <v>87</v>
      </c>
      <c r="B92" s="13">
        <v>37</v>
      </c>
      <c r="C92" s="21">
        <f t="shared" si="2"/>
        <v>0.11597222222222221</v>
      </c>
      <c r="D92" s="19">
        <f>IFERROR(Tableau2[Durée]*Tableau2[Exemplaire]," ")</f>
        <v>0.11597222222222221</v>
      </c>
      <c r="E92" s="17">
        <f>_xlfn.IFNA(_xlfn.IFS(ISNUMBER(Tableau2[[#This Row],[Jour]]),WORKDAY.INTL($H$2,Tableau2[[#This Row],[Jour]]-1,11,Calendrier[Date sans impressions]))," ")</f>
        <v>43088</v>
      </c>
      <c r="F92" s="13">
        <v>61</v>
      </c>
      <c r="G92" s="2" t="str">
        <f>IF(ISBLANK(Tableau2[[#This Row],[Id]] )=FALSE,VLOOKUP(Tableau2[[#This Row],[Id]],Liste_pièces[],2,FALSE),"")</f>
        <v>PistonClaviV3</v>
      </c>
      <c r="H92" s="3">
        <f>IF(ISBLANK(Tableau2[[#This Row],[Id]] )=FALSE,VLOOKUP(Tableau2[[#This Row],[Id]],Liste_pièces[],8,FALSE),"")</f>
        <v>0.11597222222222221</v>
      </c>
      <c r="I92" s="13">
        <v>1</v>
      </c>
    </row>
    <row r="93" spans="1:9" x14ac:dyDescent="0.25">
      <c r="A93" s="2">
        <v>88</v>
      </c>
      <c r="B93" s="13">
        <v>37</v>
      </c>
      <c r="C93" s="21">
        <f t="shared" si="2"/>
        <v>8.2638888888888887E-2</v>
      </c>
      <c r="D93" s="19">
        <f>IFERROR(Tableau2[Durée]*Tableau2[Exemplaire]," ")</f>
        <v>8.2638888888888887E-2</v>
      </c>
      <c r="E93" s="17">
        <f>_xlfn.IFNA(_xlfn.IFS(ISNUMBER(Tableau2[[#This Row],[Jour]]),WORKDAY.INTL($H$2,Tableau2[[#This Row],[Jour]]-1,11,Calendrier[Date sans impressions]))," ")</f>
        <v>43088</v>
      </c>
      <c r="F93" s="13">
        <v>56</v>
      </c>
      <c r="G93" s="2" t="str">
        <f>IF(ISBLANK(Tableau2[[#This Row],[Id]] )=FALSE,VLOOKUP(Tableau2[[#This Row],[Id]],Liste_pièces[],2,FALSE),"")</f>
        <v>PistonbaseV6</v>
      </c>
      <c r="H93" s="3">
        <f>IF(ISBLANK(Tableau2[[#This Row],[Id]] )=FALSE,VLOOKUP(Tableau2[[#This Row],[Id]],Liste_pièces[],8,FALSE),"")</f>
        <v>8.2638888888888887E-2</v>
      </c>
      <c r="I93" s="13">
        <v>1</v>
      </c>
    </row>
    <row r="94" spans="1:9" x14ac:dyDescent="0.25">
      <c r="A94" s="2">
        <v>89</v>
      </c>
      <c r="B94" s="13">
        <v>37</v>
      </c>
      <c r="C94" s="21">
        <f t="shared" si="2"/>
        <v>0.15416666666666667</v>
      </c>
      <c r="D94" s="19">
        <f>IFERROR(Tableau2[Durée]*Tableau2[Exemplaire]," ")</f>
        <v>0.15416666666666667</v>
      </c>
      <c r="E94" s="17">
        <f>_xlfn.IFNA(_xlfn.IFS(ISNUMBER(Tableau2[[#This Row],[Jour]]),WORKDAY.INTL($H$2,Tableau2[[#This Row],[Jour]]-1,11,Calendrier[Date sans impressions]))," ")</f>
        <v>43088</v>
      </c>
      <c r="F94" s="13">
        <v>62</v>
      </c>
      <c r="G94" s="2" t="str">
        <f>IF(ISBLANK(Tableau2[[#This Row],[Id]] )=FALSE,VLOOKUP(Tableau2[[#This Row],[Id]],Liste_pièces[],2,FALSE),"")</f>
        <v>PivConnectorV1</v>
      </c>
      <c r="H94" s="3">
        <f>IF(ISBLANK(Tableau2[[#This Row],[Id]] )=FALSE,VLOOKUP(Tableau2[[#This Row],[Id]],Liste_pièces[],8,FALSE),"")</f>
        <v>5.1388888888888894E-2</v>
      </c>
      <c r="I94" s="13">
        <v>3</v>
      </c>
    </row>
    <row r="95" spans="1:9" x14ac:dyDescent="0.25">
      <c r="A95" s="2">
        <v>90</v>
      </c>
      <c r="B95" s="13">
        <v>38</v>
      </c>
      <c r="C95" s="21">
        <f t="shared" si="2"/>
        <v>0.21736111111111112</v>
      </c>
      <c r="D95" s="19">
        <f>IFERROR(Tableau2[Durée]*Tableau2[Exemplaire]," ")</f>
        <v>0.21736111111111112</v>
      </c>
      <c r="E95" s="17">
        <f>_xlfn.IFNA(_xlfn.IFS(ISNUMBER(Tableau2[[#This Row],[Jour]]),WORKDAY.INTL($H$2,Tableau2[[#This Row],[Jour]]-1,11,Calendrier[Date sans impressions]))," ")</f>
        <v>43089</v>
      </c>
      <c r="F95" s="13">
        <v>63</v>
      </c>
      <c r="G95" s="2" t="str">
        <f>IF(ISBLANK(Tableau2[[#This Row],[Id]] )=FALSE,VLOOKUP(Tableau2[[#This Row],[Id]],Liste_pièces[],2,FALSE),"")</f>
        <v>PivGearV4</v>
      </c>
      <c r="H95" s="3">
        <f>IF(ISBLANK(Tableau2[[#This Row],[Id]] )=FALSE,VLOOKUP(Tableau2[[#This Row],[Id]],Liste_pièces[],8,FALSE),"")</f>
        <v>0.21736111111111112</v>
      </c>
      <c r="I95" s="13">
        <v>1</v>
      </c>
    </row>
    <row r="96" spans="1:9" x14ac:dyDescent="0.25">
      <c r="A96" s="2">
        <v>91</v>
      </c>
      <c r="B96" s="13">
        <v>38</v>
      </c>
      <c r="C96" s="21">
        <f t="shared" si="2"/>
        <v>5.2777777777777778E-2</v>
      </c>
      <c r="D96" s="19">
        <f>IFERROR(Tableau2[Durée]*Tableau2[Exemplaire]," ")</f>
        <v>5.2777777777777778E-2</v>
      </c>
      <c r="E96" s="17">
        <f>_xlfn.IFNA(_xlfn.IFS(ISNUMBER(Tableau2[[#This Row],[Jour]]),WORKDAY.INTL($H$2,Tableau2[[#This Row],[Jour]]-1,11,Calendrier[Date sans impressions]))," ")</f>
        <v>43089</v>
      </c>
      <c r="F96" s="13">
        <v>58</v>
      </c>
      <c r="G96" s="2" t="str">
        <f>IF(ISBLANK(Tableau2[[#This Row],[Id]] )=FALSE,VLOOKUP(Tableau2[[#This Row],[Id]],Liste_pièces[],2,FALSE),"")</f>
        <v>PivPotentioV2</v>
      </c>
      <c r="H96" s="3">
        <f>IF(ISBLANK(Tableau2[[#This Row],[Id]] )=FALSE,VLOOKUP(Tableau2[[#This Row],[Id]],Liste_pièces[],8,FALSE),"")</f>
        <v>1.3194444444444444E-2</v>
      </c>
      <c r="I96" s="13">
        <v>4</v>
      </c>
    </row>
    <row r="97" spans="1:9" x14ac:dyDescent="0.25">
      <c r="A97" s="2">
        <v>92</v>
      </c>
      <c r="B97" s="13">
        <v>38</v>
      </c>
      <c r="C97" s="21">
        <f t="shared" si="2"/>
        <v>5.7638888888888885E-2</v>
      </c>
      <c r="D97" s="19">
        <f>IFERROR(Tableau2[Durée]*Tableau2[Exemplaire]," ")</f>
        <v>5.7638888888888885E-2</v>
      </c>
      <c r="E97" s="17">
        <f>_xlfn.IFNA(_xlfn.IFS(ISNUMBER(Tableau2[[#This Row],[Jour]]),WORKDAY.INTL($H$2,Tableau2[[#This Row],[Jour]]-1,11,Calendrier[Date sans impressions]))," ")</f>
        <v>43089</v>
      </c>
      <c r="F97" s="13">
        <v>51</v>
      </c>
      <c r="G97" s="2" t="str">
        <f>IF(ISBLANK(Tableau2[[#This Row],[Id]] )=FALSE,VLOOKUP(Tableau2[[#This Row],[Id]],Liste_pièces[],2,FALSE),"")</f>
        <v>PivWormV2</v>
      </c>
      <c r="H97" s="3">
        <f>IF(ISBLANK(Tableau2[[#This Row],[Id]] )=FALSE,VLOOKUP(Tableau2[[#This Row],[Id]],Liste_pièces[],8,FALSE),"")</f>
        <v>5.7638888888888885E-2</v>
      </c>
      <c r="I97" s="13">
        <v>1</v>
      </c>
    </row>
    <row r="98" spans="1:9" x14ac:dyDescent="0.25">
      <c r="A98" s="2">
        <v>93</v>
      </c>
      <c r="B98" s="13">
        <v>38</v>
      </c>
      <c r="C98" s="21">
        <f t="shared" si="2"/>
        <v>0.10208333333333335</v>
      </c>
      <c r="D98" s="19">
        <f>IFERROR(Tableau2[Durée]*Tableau2[Exemplaire]," ")</f>
        <v>0.10208333333333335</v>
      </c>
      <c r="E98" s="17">
        <f>_xlfn.IFNA(_xlfn.IFS(ISNUMBER(Tableau2[[#This Row],[Jour]]),WORKDAY.INTL($H$2,Tableau2[[#This Row],[Jour]]-1,11,Calendrier[Date sans impressions]))," ")</f>
        <v>43089</v>
      </c>
      <c r="F98" s="13">
        <v>54</v>
      </c>
      <c r="G98" s="2" t="str">
        <f>IF(ISBLANK(Tableau2[[#This Row],[Id]] )=FALSE,VLOOKUP(Tableau2[[#This Row],[Id]],Liste_pièces[],2,FALSE),"")</f>
        <v>servoholderV1</v>
      </c>
      <c r="H98" s="3">
        <f>IF(ISBLANK(Tableau2[[#This Row],[Id]] )=FALSE,VLOOKUP(Tableau2[[#This Row],[Id]],Liste_pièces[],8,FALSE),"")</f>
        <v>0.10208333333333335</v>
      </c>
      <c r="I98" s="13">
        <v>1</v>
      </c>
    </row>
    <row r="99" spans="1:9" x14ac:dyDescent="0.25">
      <c r="A99" s="2">
        <v>94</v>
      </c>
      <c r="B99" s="13">
        <v>39</v>
      </c>
      <c r="C99" s="21">
        <f t="shared" si="2"/>
        <v>2.763888888888889E-2</v>
      </c>
      <c r="D99" s="19">
        <f>IFERROR(Tableau2[Durée]*Tableau2[Exemplaire]," ")</f>
        <v>2.763888888888889E-2</v>
      </c>
      <c r="E99" s="17">
        <f>_xlfn.IFNA(_xlfn.IFS(ISNUMBER(Tableau2[[#This Row],[Jour]]),WORKDAY.INTL($H$2,Tableau2[[#This Row],[Jour]]-1,11,Calendrier[Date sans impressions]))," ")</f>
        <v>43090</v>
      </c>
      <c r="F99" s="13">
        <v>228</v>
      </c>
      <c r="G99" s="2" t="str">
        <f>IF(ISBLANK(Tableau2[[#This Row],[Id]] )=FALSE,VLOOKUP(Tableau2[[#This Row],[Id]],Liste_pièces[],2,FALSE),"")</f>
        <v>RibonPusher</v>
      </c>
      <c r="H99" s="3">
        <f>IF(ISBLANK(Tableau2[[#This Row],[Id]] )=FALSE,VLOOKUP(Tableau2[[#This Row],[Id]],Liste_pièces[],8,FALSE),"")</f>
        <v>1.3819444444444445E-2</v>
      </c>
      <c r="I99" s="13">
        <v>2</v>
      </c>
    </row>
    <row r="100" spans="1:9" x14ac:dyDescent="0.25">
      <c r="A100" s="2">
        <v>95</v>
      </c>
      <c r="B100" s="13">
        <v>39</v>
      </c>
      <c r="C100" s="21">
        <f t="shared" si="2"/>
        <v>0.17083333333333331</v>
      </c>
      <c r="D100" s="19">
        <f>IFERROR(Tableau2[Durée]*Tableau2[Exemplaire]," ")</f>
        <v>0.17083333333333331</v>
      </c>
      <c r="E100" s="17">
        <f>_xlfn.IFNA(_xlfn.IFS(ISNUMBER(Tableau2[[#This Row],[Jour]]),WORKDAY.INTL($H$2,Tableau2[[#This Row],[Jour]]-1,11,Calendrier[Date sans impressions]))," ")</f>
        <v>43090</v>
      </c>
      <c r="F100" s="13">
        <v>84</v>
      </c>
      <c r="G100" s="2" t="str">
        <f>IF(ISBLANK(Tableau2[[#This Row],[Id]] )=FALSE,VLOOKUP(Tableau2[[#This Row],[Id]],Liste_pièces[],2,FALSE),"")</f>
        <v>MiddleChest+PIRV1</v>
      </c>
      <c r="H100" s="3">
        <f>IF(ISBLANK(Tableau2[[#This Row],[Id]] )=FALSE,VLOOKUP(Tableau2[[#This Row],[Id]],Liste_pièces[],8,FALSE),"")</f>
        <v>0.17083333333333331</v>
      </c>
      <c r="I100" s="13">
        <v>1</v>
      </c>
    </row>
    <row r="101" spans="1:9" x14ac:dyDescent="0.25">
      <c r="A101" s="2">
        <v>96</v>
      </c>
      <c r="B101" s="13">
        <v>39</v>
      </c>
      <c r="C101" s="21">
        <f t="shared" si="2"/>
        <v>9.0277777777777776E-2</v>
      </c>
      <c r="D101" s="19">
        <f>IFERROR(Tableau2[Durée]*Tableau2[Exemplaire]," ")</f>
        <v>9.0277777777777776E-2</v>
      </c>
      <c r="E101" s="17">
        <f>_xlfn.IFNA(_xlfn.IFS(ISNUMBER(Tableau2[[#This Row],[Jour]]),WORKDAY.INTL($H$2,Tableau2[[#This Row],[Jour]]-1,11,Calendrier[Date sans impressions]))," ")</f>
        <v>43090</v>
      </c>
      <c r="F101" s="13">
        <v>81</v>
      </c>
      <c r="G101" s="2" t="str">
        <f>IF(ISBLANK(Tableau2[[#This Row],[Id]] )=FALSE,VLOOKUP(Tableau2[[#This Row],[Id]],Liste_pièces[],2,FALSE),"")</f>
        <v>InMRightV1HollowV1</v>
      </c>
      <c r="H101" s="3">
        <f>IF(ISBLANK(Tableau2[[#This Row],[Id]] )=FALSE,VLOOKUP(Tableau2[[#This Row],[Id]],Liste_pièces[],8,FALSE),"")</f>
        <v>9.0277777777777776E-2</v>
      </c>
      <c r="I101" s="13">
        <v>1</v>
      </c>
    </row>
    <row r="102" spans="1:9" x14ac:dyDescent="0.25">
      <c r="A102" s="2">
        <v>97</v>
      </c>
      <c r="B102" s="13">
        <v>39</v>
      </c>
      <c r="C102" s="21">
        <f t="shared" si="2"/>
        <v>9.0277777777777776E-2</v>
      </c>
      <c r="D102" s="19">
        <f>IFERROR(Tableau2[Durée]*Tableau2[Exemplaire]," ")</f>
        <v>9.0277777777777776E-2</v>
      </c>
      <c r="E102" s="17">
        <f>_xlfn.IFNA(_xlfn.IFS(ISNUMBER(Tableau2[[#This Row],[Jour]]),WORKDAY.INTL($H$2,Tableau2[[#This Row],[Jour]]-1,11,Calendrier[Date sans impressions]))," ")</f>
        <v>43090</v>
      </c>
      <c r="F102" s="13">
        <v>80</v>
      </c>
      <c r="G102" s="2" t="str">
        <f>IF(ISBLANK(Tableau2[[#This Row],[Id]] )=FALSE,VLOOKUP(Tableau2[[#This Row],[Id]],Liste_pièces[],2,FALSE),"")</f>
        <v>InMLeftV1HollowV1</v>
      </c>
      <c r="H102" s="3">
        <f>IF(ISBLANK(Tableau2[[#This Row],[Id]] )=FALSE,VLOOKUP(Tableau2[[#This Row],[Id]],Liste_pièces[],8,FALSE),"")</f>
        <v>9.0277777777777776E-2</v>
      </c>
      <c r="I102" s="13">
        <v>1</v>
      </c>
    </row>
    <row r="103" spans="1:9" x14ac:dyDescent="0.25">
      <c r="A103" s="2">
        <v>98</v>
      </c>
      <c r="B103" s="13">
        <v>39</v>
      </c>
      <c r="C103" s="21">
        <f t="shared" si="2"/>
        <v>0.25763888888888892</v>
      </c>
      <c r="D103" s="19">
        <f>IFERROR(Tableau2[Durée]*Tableau2[Exemplaire]," ")</f>
        <v>0.25763888888888892</v>
      </c>
      <c r="E103" s="17">
        <f>_xlfn.IFNA(_xlfn.IFS(ISNUMBER(Tableau2[[#This Row],[Jour]]),WORKDAY.INTL($H$2,Tableau2[[#This Row],[Jour]]-1,11,Calendrier[Date sans impressions]))," ")</f>
        <v>43090</v>
      </c>
      <c r="F103" s="13">
        <v>48</v>
      </c>
      <c r="G103" s="2" t="str">
        <f>IF(ISBLANK(Tableau2[[#This Row],[Id]] )=FALSE,VLOOKUP(Tableau2[[#This Row],[Id]],Liste_pièces[],2,FALSE),"")</f>
        <v>armtopcover1</v>
      </c>
      <c r="H103" s="3">
        <f>IF(ISBLANK(Tableau2[[#This Row],[Id]] )=FALSE,VLOOKUP(Tableau2[[#This Row],[Id]],Liste_pièces[],8,FALSE),"")</f>
        <v>0.25763888888888892</v>
      </c>
      <c r="I103" s="13">
        <v>1</v>
      </c>
    </row>
    <row r="104" spans="1:9" x14ac:dyDescent="0.25">
      <c r="A104" s="2">
        <v>99</v>
      </c>
      <c r="B104" s="13">
        <v>40</v>
      </c>
      <c r="C104" s="21">
        <f t="shared" si="2"/>
        <v>0.3743055555555555</v>
      </c>
      <c r="D104" s="19">
        <f>IFERROR(Tableau2[Durée]*Tableau2[Exemplaire]," ")</f>
        <v>0.3743055555555555</v>
      </c>
      <c r="E104" s="17">
        <f>_xlfn.IFNA(_xlfn.IFS(ISNUMBER(Tableau2[[#This Row],[Jour]]),WORKDAY.INTL($H$2,Tableau2[[#This Row],[Jour]]-1,11,Calendrier[Date sans impressions]))," ")</f>
        <v>43091</v>
      </c>
      <c r="F104" s="13">
        <v>89</v>
      </c>
      <c r="G104" s="2" t="str">
        <f>IF(ISBLANK(Tableau2[[#This Row],[Id]] )=FALSE,VLOOKUP(Tableau2[[#This Row],[Id]],Liste_pièces[],2,FALSE),"")</f>
        <v>BottomChestV1</v>
      </c>
      <c r="H104" s="3">
        <f>IF(ISBLANK(Tableau2[[#This Row],[Id]] )=FALSE,VLOOKUP(Tableau2[[#This Row],[Id]],Liste_pièces[],8,FALSE),"")</f>
        <v>0.3743055555555555</v>
      </c>
      <c r="I104" s="13">
        <v>1</v>
      </c>
    </row>
    <row r="105" spans="1:9" x14ac:dyDescent="0.25">
      <c r="A105" s="2">
        <v>100</v>
      </c>
      <c r="B105" s="13">
        <v>41</v>
      </c>
      <c r="C105" s="21">
        <f t="shared" si="2"/>
        <v>0.31736111111111115</v>
      </c>
      <c r="D105" s="19">
        <f>IFERROR(Tableau2[Durée]*Tableau2[Exemplaire]," ")</f>
        <v>0.31736111111111115</v>
      </c>
      <c r="E105" s="17">
        <f>_xlfn.IFNA(_xlfn.IFS(ISNUMBER(Tableau2[[#This Row],[Jour]]),WORKDAY.INTL($H$2,Tableau2[[#This Row],[Jour]]-1,11,Calendrier[Date sans impressions]))," ")</f>
        <v>43103</v>
      </c>
      <c r="F105" s="13">
        <v>88</v>
      </c>
      <c r="G105" s="2" t="str">
        <f>IF(ISBLANK(Tableau2[[#This Row],[Id]] )=FALSE,VLOOKUP(Tableau2[[#This Row],[Id]],Liste_pièces[],2,FALSE),"")</f>
        <v>SideRibsCoverV2</v>
      </c>
      <c r="H105" s="3">
        <f>IF(ISBLANK(Tableau2[[#This Row],[Id]] )=FALSE,VLOOKUP(Tableau2[[#This Row],[Id]],Liste_pièces[],8,FALSE),"")</f>
        <v>0.31736111111111115</v>
      </c>
      <c r="I105" s="13">
        <v>1</v>
      </c>
    </row>
    <row r="106" spans="1:9" x14ac:dyDescent="0.25">
      <c r="A106" s="2">
        <v>101</v>
      </c>
      <c r="B106" s="13">
        <v>42</v>
      </c>
      <c r="C106" s="21">
        <f t="shared" si="2"/>
        <v>2.2222222222222223E-2</v>
      </c>
      <c r="D106" s="19">
        <f>IFERROR(Tableau2[Durée]*Tableau2[Exemplaire]," ")</f>
        <v>2.2222222222222223E-2</v>
      </c>
      <c r="E106" s="17">
        <f>_xlfn.IFNA(_xlfn.IFS(ISNUMBER(Tableau2[[#This Row],[Jour]]),WORKDAY.INTL($H$2,Tableau2[[#This Row],[Jour]]-1,11,Calendrier[Date sans impressions]))," ")</f>
        <v>43105</v>
      </c>
      <c r="F106" s="13">
        <v>90</v>
      </c>
      <c r="G106" s="2" t="str">
        <f>IF(ISBLANK(Tableau2[[#This Row],[Id]] )=FALSE,VLOOKUP(Tableau2[[#This Row],[Id]],Liste_pièces[],2,FALSE),"")</f>
        <v>ChestTopAttachV1</v>
      </c>
      <c r="H106" s="3">
        <f>IF(ISBLANK(Tableau2[[#This Row],[Id]] )=FALSE,VLOOKUP(Tableau2[[#This Row],[Id]],Liste_pièces[],8,FALSE),"")</f>
        <v>2.2222222222222223E-2</v>
      </c>
      <c r="I106" s="13">
        <v>1</v>
      </c>
    </row>
    <row r="107" spans="1:9" x14ac:dyDescent="0.25">
      <c r="A107" s="2">
        <v>102</v>
      </c>
      <c r="B107" s="13">
        <v>42</v>
      </c>
      <c r="C107" s="21">
        <f t="shared" si="2"/>
        <v>0.14444444444444446</v>
      </c>
      <c r="D107" s="19">
        <f>IFERROR(Tableau2[Durée]*Tableau2[Exemplaire]," ")</f>
        <v>0.14444444444444446</v>
      </c>
      <c r="E107" s="17">
        <f>_xlfn.IFNA(_xlfn.IFS(ISNUMBER(Tableau2[[#This Row],[Jour]]),WORKDAY.INTL($H$2,Tableau2[[#This Row],[Jour]]-1,11,Calendrier[Date sans impressions]))," ")</f>
        <v>43105</v>
      </c>
      <c r="F107" s="13">
        <v>91</v>
      </c>
      <c r="G107" s="2" t="str">
        <f>IF(ISBLANK(Tableau2[[#This Row],[Id]] )=FALSE,VLOOKUP(Tableau2[[#This Row],[Id]],Liste_pièces[],2,FALSE),"")</f>
        <v>ChestTopV1</v>
      </c>
      <c r="H107" s="3">
        <f>IF(ISBLANK(Tableau2[[#This Row],[Id]] )=FALSE,VLOOKUP(Tableau2[[#This Row],[Id]],Liste_pièces[],8,FALSE),"")</f>
        <v>0.14444444444444446</v>
      </c>
      <c r="I107" s="13">
        <v>1</v>
      </c>
    </row>
    <row r="108" spans="1:9" x14ac:dyDescent="0.25">
      <c r="A108" s="2">
        <v>103</v>
      </c>
      <c r="B108" s="13">
        <v>42</v>
      </c>
      <c r="C108" s="21">
        <f t="shared" si="2"/>
        <v>0.1763888888888889</v>
      </c>
      <c r="D108" s="19">
        <f>IFERROR(Tableau2[Durée]*Tableau2[Exemplaire]," ")</f>
        <v>0.1763888888888889</v>
      </c>
      <c r="E108" s="17">
        <f>_xlfn.IFNA(_xlfn.IFS(ISNUMBER(Tableau2[[#This Row],[Jour]]),WORKDAY.INTL($H$2,Tableau2[[#This Row],[Jour]]-1,11,Calendrier[Date sans impressions]))," ")</f>
        <v>43105</v>
      </c>
      <c r="F108" s="13">
        <v>45</v>
      </c>
      <c r="G108" s="2" t="str">
        <f>IF(ISBLANK(Tableau2[[#This Row],[Id]] )=FALSE,VLOOKUP(Tableau2[[#This Row],[Id]],Liste_pièces[],2,FALSE),"")</f>
        <v>armtopcover2</v>
      </c>
      <c r="H108" s="3">
        <f>IF(ISBLANK(Tableau2[[#This Row],[Id]] )=FALSE,VLOOKUP(Tableau2[[#This Row],[Id]],Liste_pièces[],8,FALSE),"")</f>
        <v>0.1763888888888889</v>
      </c>
      <c r="I108" s="13">
        <v>1</v>
      </c>
    </row>
    <row r="109" spans="1:9" x14ac:dyDescent="0.25">
      <c r="A109" s="2">
        <v>104</v>
      </c>
      <c r="B109" s="13">
        <v>42</v>
      </c>
      <c r="C109" s="21">
        <f t="shared" si="2"/>
        <v>5.8333333333333327E-2</v>
      </c>
      <c r="D109" s="19">
        <f>IFERROR(Tableau2[Durée]*Tableau2[Exemplaire]," ")</f>
        <v>5.8333333333333327E-2</v>
      </c>
      <c r="E109" s="17">
        <f>_xlfn.IFNA(_xlfn.IFS(ISNUMBER(Tableau2[[#This Row],[Jour]]),WORKDAY.INTL($H$2,Tableau2[[#This Row],[Jour]]-1,11,Calendrier[Date sans impressions]))," ")</f>
        <v>43105</v>
      </c>
      <c r="F109" s="13">
        <v>38</v>
      </c>
      <c r="G109" s="2" t="str">
        <f>IF(ISBLANK(Tableau2[[#This Row],[Id]] )=FALSE,VLOOKUP(Tableau2[[#This Row],[Id]],Liste_pièces[],2,FALSE),"")</f>
        <v>elbowshaftgearV1</v>
      </c>
      <c r="H109" s="3">
        <f>IF(ISBLANK(Tableau2[[#This Row],[Id]] )=FALSE,VLOOKUP(Tableau2[[#This Row],[Id]],Liste_pièces[],8,FALSE),"")</f>
        <v>5.8333333333333327E-2</v>
      </c>
      <c r="I109" s="13">
        <v>1</v>
      </c>
    </row>
    <row r="110" spans="1:9" x14ac:dyDescent="0.25">
      <c r="A110" s="2">
        <v>105</v>
      </c>
      <c r="B110" s="13">
        <v>42</v>
      </c>
      <c r="C110" s="21">
        <f t="shared" si="2"/>
        <v>1.5972222222222224E-2</v>
      </c>
      <c r="D110" s="19">
        <f>IFERROR(Tableau2[Durée]*Tableau2[Exemplaire]," ")</f>
        <v>1.5972222222222224E-2</v>
      </c>
      <c r="E110" s="17">
        <f>_xlfn.IFNA(_xlfn.IFS(ISNUMBER(Tableau2[[#This Row],[Jour]]),WORKDAY.INTL($H$2,Tableau2[[#This Row],[Jour]]-1,11,Calendrier[Date sans impressions]))," ")</f>
        <v>43105</v>
      </c>
      <c r="F110" s="13">
        <v>33</v>
      </c>
      <c r="G110" s="2" t="str">
        <f>IF(ISBLANK(Tableau2[[#This Row],[Id]] )=FALSE,VLOOKUP(Tableau2[[#This Row],[Id]],Liste_pièces[],2,FALSE),"")</f>
        <v>GearHolderV1</v>
      </c>
      <c r="H110" s="3">
        <f>IF(ISBLANK(Tableau2[[#This Row],[Id]] )=FALSE,VLOOKUP(Tableau2[[#This Row],[Id]],Liste_pièces[],8,FALSE),"")</f>
        <v>1.5972222222222224E-2</v>
      </c>
      <c r="I110" s="13">
        <v>1</v>
      </c>
    </row>
    <row r="111" spans="1:9" x14ac:dyDescent="0.25">
      <c r="A111" s="2">
        <v>106</v>
      </c>
      <c r="B111" s="13">
        <v>42</v>
      </c>
      <c r="C111" s="21">
        <f t="shared" si="2"/>
        <v>0.12569444444444444</v>
      </c>
      <c r="D111" s="19">
        <f>IFERROR(Tableau2[Durée]*Tableau2[Exemplaire]," ")</f>
        <v>0.12569444444444444</v>
      </c>
      <c r="E111" s="17">
        <f>_xlfn.IFNA(_xlfn.IFS(ISNUMBER(Tableau2[[#This Row],[Jour]]),WORKDAY.INTL($H$2,Tableau2[[#This Row],[Jour]]-1,11,Calendrier[Date sans impressions]))," ")</f>
        <v>43105</v>
      </c>
      <c r="F111" s="13">
        <v>36</v>
      </c>
      <c r="G111" s="2" t="str">
        <f>IF(ISBLANK(Tableau2[[#This Row],[Id]] )=FALSE,VLOOKUP(Tableau2[[#This Row],[Id]],Liste_pièces[],2,FALSE),"")</f>
        <v>PistonanticlockV2</v>
      </c>
      <c r="H111" s="3">
        <f>IF(ISBLANK(Tableau2[[#This Row],[Id]] )=FALSE,VLOOKUP(Tableau2[[#This Row],[Id]],Liste_pièces[],8,FALSE),"")</f>
        <v>0.12569444444444444</v>
      </c>
      <c r="I111" s="13">
        <v>1</v>
      </c>
    </row>
    <row r="112" spans="1:9" x14ac:dyDescent="0.25">
      <c r="A112" s="2">
        <v>107</v>
      </c>
      <c r="B112" s="13">
        <v>43</v>
      </c>
      <c r="C112" s="21">
        <f t="shared" si="2"/>
        <v>1.1111111111111112E-2</v>
      </c>
      <c r="D112" s="19">
        <f>IFERROR(Tableau2[Durée]*Tableau2[Exemplaire]," ")</f>
        <v>1.1111111111111112E-2</v>
      </c>
      <c r="E112" s="17">
        <f>_xlfn.IFNA(_xlfn.IFS(ISNUMBER(Tableau2[[#This Row],[Jour]]),WORKDAY.INTL($H$2,Tableau2[[#This Row],[Jour]]-1,11,Calendrier[Date sans impressions]))," ")</f>
        <v>43108</v>
      </c>
      <c r="F112" s="13">
        <v>30</v>
      </c>
      <c r="G112" s="2" t="str">
        <f>IF(ISBLANK(Tableau2[[#This Row],[Id]] )=FALSE,VLOOKUP(Tableau2[[#This Row],[Id]],Liste_pièces[],2,FALSE),"")</f>
        <v>gearpotentioV1</v>
      </c>
      <c r="H112" s="3">
        <f>IF(ISBLANK(Tableau2[[#This Row],[Id]] )=FALSE,VLOOKUP(Tableau2[[#This Row],[Id]],Liste_pièces[],8,FALSE),"")</f>
        <v>1.1111111111111112E-2</v>
      </c>
      <c r="I112" s="13">
        <v>1</v>
      </c>
    </row>
    <row r="113" spans="1:9" x14ac:dyDescent="0.25">
      <c r="A113" s="2">
        <v>108</v>
      </c>
      <c r="B113" s="13">
        <v>43</v>
      </c>
      <c r="C113" s="21">
        <f t="shared" si="2"/>
        <v>0.37083333333333335</v>
      </c>
      <c r="D113" s="19">
        <f>IFERROR(Tableau2[Durée]*Tableau2[Exemplaire]," ")</f>
        <v>0.37083333333333335</v>
      </c>
      <c r="E113" s="17">
        <f>_xlfn.IFNA(_xlfn.IFS(ISNUMBER(Tableau2[[#This Row],[Jour]]),WORKDAY.INTL($H$2,Tableau2[[#This Row],[Jour]]-1,11,Calendrier[Date sans impressions]))," ")</f>
        <v>43108</v>
      </c>
      <c r="F113" s="13">
        <v>49</v>
      </c>
      <c r="G113" s="2" t="str">
        <f>IF(ISBLANK(Tableau2[[#This Row],[Id]] )=FALSE,VLOOKUP(Tableau2[[#This Row],[Id]],Liste_pièces[],2,FALSE),"")</f>
        <v>armtopcover3</v>
      </c>
      <c r="H113" s="3">
        <f>IF(ISBLANK(Tableau2[[#This Row],[Id]] )=FALSE,VLOOKUP(Tableau2[[#This Row],[Id]],Liste_pièces[],8,FALSE),"")</f>
        <v>0.37083333333333335</v>
      </c>
      <c r="I113" s="13">
        <v>1</v>
      </c>
    </row>
    <row r="114" spans="1:9" x14ac:dyDescent="0.25">
      <c r="A114" s="2">
        <v>109</v>
      </c>
      <c r="B114" s="13">
        <v>43</v>
      </c>
      <c r="C114" s="21">
        <f t="shared" si="2"/>
        <v>7.6388888888888895E-2</v>
      </c>
      <c r="D114" s="19">
        <f>IFERROR(Tableau2[Durée]*Tableau2[Exemplaire]," ")</f>
        <v>7.6388888888888895E-2</v>
      </c>
      <c r="E114" s="17">
        <f>_xlfn.IFNA(_xlfn.IFS(ISNUMBER(Tableau2[[#This Row],[Jour]]),WORKDAY.INTL($H$2,Tableau2[[#This Row],[Jour]]-1,11,Calendrier[Date sans impressions]))," ")</f>
        <v>43108</v>
      </c>
      <c r="F114" s="13">
        <v>42</v>
      </c>
      <c r="G114" s="2" t="str">
        <f>IF(ISBLANK(Tableau2[[#This Row],[Id]] )=FALSE,VLOOKUP(Tableau2[[#This Row],[Id]],Liste_pièces[],2,FALSE),"")</f>
        <v>PistonbaseantiV2</v>
      </c>
      <c r="H114" s="3">
        <f>IF(ISBLANK(Tableau2[[#This Row],[Id]] )=FALSE,VLOOKUP(Tableau2[[#This Row],[Id]],Liste_pièces[],8,FALSE),"")</f>
        <v>7.6388888888888895E-2</v>
      </c>
      <c r="I114" s="13">
        <v>1</v>
      </c>
    </row>
    <row r="115" spans="1:9" x14ac:dyDescent="0.25">
      <c r="A115" s="2">
        <v>110</v>
      </c>
      <c r="B115" s="13">
        <v>43</v>
      </c>
      <c r="C115" s="21">
        <f t="shared" si="2"/>
        <v>1.5497685185185186E-2</v>
      </c>
      <c r="D115" s="19">
        <f>IFERROR(Tableau2[Durée]*Tableau2[Exemplaire]," ")</f>
        <v>1.5497685185185186E-2</v>
      </c>
      <c r="E115" s="17">
        <f>_xlfn.IFNA(_xlfn.IFS(ISNUMBER(Tableau2[[#This Row],[Jour]]),WORKDAY.INTL($H$2,Tableau2[[#This Row],[Jour]]-1,11,Calendrier[Date sans impressions]))," ")</f>
        <v>43108</v>
      </c>
      <c r="F115" s="13">
        <v>229</v>
      </c>
      <c r="G115" s="2" t="str">
        <f>IF(ISBLANK(Tableau2[[#This Row],[Id]] )=FALSE,VLOOKUP(Tableau2[[#This Row],[Id]],Liste_pièces[],2,FALSE),"")</f>
        <v>PivPotentioSquare</v>
      </c>
      <c r="H115" s="3">
        <f>IF(ISBLANK(Tableau2[[#This Row],[Id]] )=FALSE,VLOOKUP(Tableau2[[#This Row],[Id]],Liste_pièces[],8,FALSE),"")</f>
        <v>1.5497685185185186E-2</v>
      </c>
      <c r="I115" s="13">
        <v>1</v>
      </c>
    </row>
    <row r="116" spans="1:9" x14ac:dyDescent="0.25">
      <c r="A116" s="2">
        <v>111</v>
      </c>
      <c r="B116" s="13">
        <v>44</v>
      </c>
      <c r="C116" s="21">
        <f t="shared" si="2"/>
        <v>5.8333333333333327E-2</v>
      </c>
      <c r="D116" s="19">
        <f>IFERROR(Tableau2[Durée]*Tableau2[Exemplaire]," ")</f>
        <v>5.8333333333333327E-2</v>
      </c>
      <c r="E116" s="17">
        <f>_xlfn.IFNA(_xlfn.IFS(ISNUMBER(Tableau2[[#This Row],[Jour]]),WORKDAY.INTL($H$2,Tableau2[[#This Row],[Jour]]-1,11,Calendrier[Date sans impressions]))," ")</f>
        <v>43109</v>
      </c>
      <c r="F116" s="13">
        <v>38</v>
      </c>
      <c r="G116" s="2" t="str">
        <f>IF(ISBLANK(Tableau2[[#This Row],[Id]] )=FALSE,VLOOKUP(Tableau2[[#This Row],[Id]],Liste_pièces[],2,FALSE),"")</f>
        <v>elbowshaftgearV1</v>
      </c>
      <c r="H116" s="3">
        <f>IF(ISBLANK(Tableau2[[#This Row],[Id]] )=FALSE,VLOOKUP(Tableau2[[#This Row],[Id]],Liste_pièces[],8,FALSE),"")</f>
        <v>5.8333333333333327E-2</v>
      </c>
      <c r="I116" s="13">
        <v>1</v>
      </c>
    </row>
    <row r="117" spans="1:9" x14ac:dyDescent="0.25">
      <c r="A117" s="2">
        <v>112</v>
      </c>
      <c r="B117" s="13">
        <v>44</v>
      </c>
      <c r="C117" s="21">
        <f t="shared" si="2"/>
        <v>0.34166666666666662</v>
      </c>
      <c r="D117" s="19">
        <f>IFERROR(Tableau2[Durée]*Tableau2[Exemplaire]," ")</f>
        <v>0.34166666666666662</v>
      </c>
      <c r="E117" s="17">
        <f>_xlfn.IFNA(_xlfn.IFS(ISNUMBER(Tableau2[[#This Row],[Jour]]),WORKDAY.INTL($H$2,Tableau2[[#This Row],[Jour]]-1,11,Calendrier[Date sans impressions]))," ")</f>
        <v>43109</v>
      </c>
      <c r="F117" s="13">
        <v>44</v>
      </c>
      <c r="G117" s="2" t="str">
        <f>IF(ISBLANK(Tableau2[[#This Row],[Id]] )=FALSE,VLOOKUP(Tableau2[[#This Row],[Id]],Liste_pièces[],2,FALSE),"")</f>
        <v>lowarmsideV1</v>
      </c>
      <c r="H117" s="3">
        <f>IF(ISBLANK(Tableau2[[#This Row],[Id]] )=FALSE,VLOOKUP(Tableau2[[#This Row],[Id]],Liste_pièces[],8,FALSE),"")</f>
        <v>8.5416666666666655E-2</v>
      </c>
      <c r="I117" s="13">
        <v>4</v>
      </c>
    </row>
    <row r="118" spans="1:9" x14ac:dyDescent="0.25">
      <c r="A118" s="2">
        <v>113</v>
      </c>
      <c r="B118" s="13">
        <v>44</v>
      </c>
      <c r="C118" s="21">
        <f t="shared" si="2"/>
        <v>4.5833333333333337E-2</v>
      </c>
      <c r="D118" s="19">
        <f>IFERROR(Tableau2[Durée]*Tableau2[Exemplaire]," ")</f>
        <v>4.5833333333333337E-2</v>
      </c>
      <c r="E118" s="17">
        <f>_xlfn.IFNA(_xlfn.IFS(ISNUMBER(Tableau2[[#This Row],[Jour]]),WORKDAY.INTL($H$2,Tableau2[[#This Row],[Jour]]-1,11,Calendrier[Date sans impressions]))," ")</f>
        <v>43109</v>
      </c>
      <c r="F118" s="13">
        <v>43</v>
      </c>
      <c r="G118" s="2" t="str">
        <f>IF(ISBLANK(Tableau2[[#This Row],[Id]] )=FALSE,VLOOKUP(Tableau2[[#This Row],[Id]],Liste_pièces[],2,FALSE),"")</f>
        <v>reinforcerV1</v>
      </c>
      <c r="H118" s="3">
        <f>IF(ISBLANK(Tableau2[[#This Row],[Id]] )=FALSE,VLOOKUP(Tableau2[[#This Row],[Id]],Liste_pièces[],8,FALSE),"")</f>
        <v>4.5833333333333337E-2</v>
      </c>
      <c r="I118" s="13">
        <v>1</v>
      </c>
    </row>
    <row r="119" spans="1:9" x14ac:dyDescent="0.25">
      <c r="A119" s="2">
        <v>114</v>
      </c>
      <c r="B119" s="13">
        <v>44</v>
      </c>
      <c r="C119" s="21">
        <f t="shared" si="2"/>
        <v>2.5694444444444447E-2</v>
      </c>
      <c r="D119" s="19">
        <f>IFERROR(Tableau2[Durée]*Tableau2[Exemplaire]," ")</f>
        <v>2.5694444444444447E-2</v>
      </c>
      <c r="E119" s="17">
        <f>_xlfn.IFNA(_xlfn.IFS(ISNUMBER(Tableau2[[#This Row],[Jour]]),WORKDAY.INTL($H$2,Tableau2[[#This Row],[Jour]]-1,11,Calendrier[Date sans impressions]))," ")</f>
        <v>43109</v>
      </c>
      <c r="F119" s="13">
        <v>35</v>
      </c>
      <c r="G119" s="2" t="str">
        <f>IF(ISBLANK(Tableau2[[#This Row],[Id]] )=FALSE,VLOOKUP(Tableau2[[#This Row],[Id]],Liste_pièces[],2,FALSE),"")</f>
        <v>spacerV1</v>
      </c>
      <c r="H119" s="3">
        <f>IF(ISBLANK(Tableau2[[#This Row],[Id]] )=FALSE,VLOOKUP(Tableau2[[#This Row],[Id]],Liste_pièces[],8,FALSE),"")</f>
        <v>2.5694444444444447E-2</v>
      </c>
      <c r="I119" s="13">
        <v>1</v>
      </c>
    </row>
    <row r="120" spans="1:9" x14ac:dyDescent="0.25">
      <c r="A120" s="2">
        <v>115</v>
      </c>
      <c r="B120" s="13">
        <v>44</v>
      </c>
      <c r="C120" s="21">
        <f t="shared" si="2"/>
        <v>5.4166666666666669E-2</v>
      </c>
      <c r="D120" s="19">
        <f>IFERROR(Tableau2[Durée]*Tableau2[Exemplaire]," ")</f>
        <v>5.4166666666666669E-2</v>
      </c>
      <c r="E120" s="17">
        <f>_xlfn.IFNA(_xlfn.IFS(ISNUMBER(Tableau2[[#This Row],[Jour]]),WORKDAY.INTL($H$2,Tableau2[[#This Row],[Jour]]-1,11,Calendrier[Date sans impressions]))," ")</f>
        <v>43109</v>
      </c>
      <c r="F120" s="13">
        <v>37</v>
      </c>
      <c r="G120" s="2" t="str">
        <f>IF(ISBLANK(Tableau2[[#This Row],[Id]] )=FALSE,VLOOKUP(Tableau2[[#This Row],[Id]],Liste_pièces[],2,FALSE),"")</f>
        <v>RotWormV5</v>
      </c>
      <c r="H120" s="3">
        <f>IF(ISBLANK(Tableau2[[#This Row],[Id]] )=FALSE,VLOOKUP(Tableau2[[#This Row],[Id]],Liste_pièces[],8,FALSE),"")</f>
        <v>5.4166666666666669E-2</v>
      </c>
      <c r="I120" s="13">
        <v>1</v>
      </c>
    </row>
    <row r="121" spans="1:9" x14ac:dyDescent="0.25">
      <c r="A121" s="2">
        <v>116</v>
      </c>
      <c r="B121" s="13">
        <v>44</v>
      </c>
      <c r="C121" s="21">
        <f t="shared" si="2"/>
        <v>0.20208333333333331</v>
      </c>
      <c r="D121" s="19">
        <f>IFERROR(Tableau2[Durée]*Tableau2[Exemplaire]," ")</f>
        <v>0.20208333333333331</v>
      </c>
      <c r="E121" s="17">
        <f>_xlfn.IFNA(_xlfn.IFS(ISNUMBER(Tableau2[[#This Row],[Jour]]),WORKDAY.INTL($H$2,Tableau2[[#This Row],[Jour]]-1,11,Calendrier[Date sans impressions]))," ")</f>
        <v>43109</v>
      </c>
      <c r="F121" s="13">
        <v>46</v>
      </c>
      <c r="G121" s="2" t="str">
        <f>IF(ISBLANK(Tableau2[[#This Row],[Id]] )=FALSE,VLOOKUP(Tableau2[[#This Row],[Id]],Liste_pièces[],2,FALSE),"")</f>
        <v>leftRotCenterV2</v>
      </c>
      <c r="H121" s="3">
        <f>IF(ISBLANK(Tableau2[[#This Row],[Id]] )=FALSE,VLOOKUP(Tableau2[[#This Row],[Id]],Liste_pièces[],8,FALSE),"")</f>
        <v>0.20208333333333331</v>
      </c>
      <c r="I121" s="13">
        <v>1</v>
      </c>
    </row>
    <row r="122" spans="1:9" x14ac:dyDescent="0.25">
      <c r="A122" s="2">
        <v>117</v>
      </c>
      <c r="B122" s="13">
        <v>45</v>
      </c>
      <c r="C122" s="21">
        <f t="shared" si="2"/>
        <v>0.20694444444444446</v>
      </c>
      <c r="D122" s="19">
        <f>IFERROR(Tableau2[Durée]*Tableau2[Exemplaire]," ")</f>
        <v>0.20694444444444446</v>
      </c>
      <c r="E122" s="17">
        <f>_xlfn.IFNA(_xlfn.IFS(ISNUMBER(Tableau2[[#This Row],[Jour]]),WORKDAY.INTL($H$2,Tableau2[[#This Row],[Jour]]-1,11,Calendrier[Date sans impressions]))," ")</f>
        <v>43110</v>
      </c>
      <c r="F122" s="13">
        <v>47</v>
      </c>
      <c r="G122" s="2" t="str">
        <f>IF(ISBLANK(Tableau2[[#This Row],[Id]] )=FALSE,VLOOKUP(Tableau2[[#This Row],[Id]],Liste_pièces[],2,FALSE),"")</f>
        <v>HighArmSideV2</v>
      </c>
      <c r="H122" s="3">
        <f>IF(ISBLANK(Tableau2[[#This Row],[Id]] )=FALSE,VLOOKUP(Tableau2[[#This Row],[Id]],Liste_pièces[],8,FALSE),"")</f>
        <v>0.10347222222222223</v>
      </c>
      <c r="I122" s="13">
        <v>2</v>
      </c>
    </row>
    <row r="123" spans="1:9" x14ac:dyDescent="0.25">
      <c r="A123" s="2">
        <v>118</v>
      </c>
      <c r="B123" s="13">
        <v>45</v>
      </c>
      <c r="C123" s="21">
        <f t="shared" si="2"/>
        <v>4.5833333333333337E-2</v>
      </c>
      <c r="D123" s="19">
        <f>IFERROR(Tableau2[Durée]*Tableau2[Exemplaire]," ")</f>
        <v>4.5833333333333337E-2</v>
      </c>
      <c r="E123" s="17">
        <f>_xlfn.IFNA(_xlfn.IFS(ISNUMBER(Tableau2[[#This Row],[Jour]]),WORKDAY.INTL($H$2,Tableau2[[#This Row],[Jour]]-1,11,Calendrier[Date sans impressions]))," ")</f>
        <v>43110</v>
      </c>
      <c r="F123" s="13">
        <v>43</v>
      </c>
      <c r="G123" s="2" t="str">
        <f>IF(ISBLANK(Tableau2[[#This Row],[Id]] )=FALSE,VLOOKUP(Tableau2[[#This Row],[Id]],Liste_pièces[],2,FALSE),"")</f>
        <v>reinforcerV1</v>
      </c>
      <c r="H123" s="3">
        <f>IF(ISBLANK(Tableau2[[#This Row],[Id]] )=FALSE,VLOOKUP(Tableau2[[#This Row],[Id]],Liste_pièces[],8,FALSE),"")</f>
        <v>4.5833333333333337E-2</v>
      </c>
      <c r="I123" s="13">
        <v>1</v>
      </c>
    </row>
    <row r="124" spans="1:9" x14ac:dyDescent="0.25">
      <c r="A124" s="2">
        <v>119</v>
      </c>
      <c r="B124" s="13">
        <v>45</v>
      </c>
      <c r="C124" s="21">
        <f t="shared" si="2"/>
        <v>1.5497685185185186E-2</v>
      </c>
      <c r="D124" s="19">
        <f>IFERROR(Tableau2[Durée]*Tableau2[Exemplaire]," ")</f>
        <v>1.5497685185185186E-2</v>
      </c>
      <c r="E124" s="17">
        <f>_xlfn.IFNA(_xlfn.IFS(ISNUMBER(Tableau2[[#This Row],[Jour]]),WORKDAY.INTL($H$2,Tableau2[[#This Row],[Jour]]-1,11,Calendrier[Date sans impressions]))," ")</f>
        <v>43110</v>
      </c>
      <c r="F124" s="13">
        <v>229</v>
      </c>
      <c r="G124" s="2" t="str">
        <f>IF(ISBLANK(Tableau2[[#This Row],[Id]] )=FALSE,VLOOKUP(Tableau2[[#This Row],[Id]],Liste_pièces[],2,FALSE),"")</f>
        <v>PivPotentioSquare</v>
      </c>
      <c r="H124" s="3">
        <f>IF(ISBLANK(Tableau2[[#This Row],[Id]] )=FALSE,VLOOKUP(Tableau2[[#This Row],[Id]],Liste_pièces[],8,FALSE),"")</f>
        <v>1.5497685185185186E-2</v>
      </c>
      <c r="I124" s="13">
        <v>1</v>
      </c>
    </row>
    <row r="125" spans="1:9" x14ac:dyDescent="0.25">
      <c r="A125" s="2">
        <v>120</v>
      </c>
      <c r="B125" s="13">
        <v>45</v>
      </c>
      <c r="C125" s="21">
        <f t="shared" si="2"/>
        <v>0.12847222222222224</v>
      </c>
      <c r="D125" s="19">
        <f>IFERROR(Tableau2[Durée]*Tableau2[Exemplaire]," ")</f>
        <v>0.12847222222222224</v>
      </c>
      <c r="E125" s="17">
        <f>_xlfn.IFNA(_xlfn.IFS(ISNUMBER(Tableau2[[#This Row],[Jour]]),WORKDAY.INTL($H$2,Tableau2[[#This Row],[Jour]]-1,11,Calendrier[Date sans impressions]))," ")</f>
        <v>43110</v>
      </c>
      <c r="F125" s="13">
        <v>34</v>
      </c>
      <c r="G125" s="2" t="str">
        <f>IF(ISBLANK(Tableau2[[#This Row],[Id]] )=FALSE,VLOOKUP(Tableau2[[#This Row],[Id]],Liste_pièces[],2,FALSE),"")</f>
        <v>RotGearV4</v>
      </c>
      <c r="H125" s="3">
        <f>IF(ISBLANK(Tableau2[[#This Row],[Id]] )=FALSE,VLOOKUP(Tableau2[[#This Row],[Id]],Liste_pièces[],8,FALSE),"")</f>
        <v>0.12847222222222224</v>
      </c>
      <c r="I125" s="13">
        <v>1</v>
      </c>
    </row>
    <row r="126" spans="1:9" x14ac:dyDescent="0.25">
      <c r="A126" s="2">
        <v>121</v>
      </c>
      <c r="B126" s="13">
        <v>45</v>
      </c>
      <c r="C126" s="21">
        <f t="shared" si="2"/>
        <v>6.6666666666666666E-2</v>
      </c>
      <c r="D126" s="19">
        <f>IFERROR(Tableau2[Durée]*Tableau2[Exemplaire]," ")</f>
        <v>6.6666666666666666E-2</v>
      </c>
      <c r="E126" s="17">
        <f>_xlfn.IFNA(_xlfn.IFS(ISNUMBER(Tableau2[[#This Row],[Jour]]),WORKDAY.INTL($H$2,Tableau2[[#This Row],[Jour]]-1,11,Calendrier[Date sans impressions]))," ")</f>
        <v>43110</v>
      </c>
      <c r="F126" s="13">
        <v>41</v>
      </c>
      <c r="G126" s="2" t="str">
        <f>IF(ISBLANK(Tableau2[[#This Row],[Id]] )=FALSE,VLOOKUP(Tableau2[[#This Row],[Id]],Liste_pièces[],2,FALSE),"")</f>
        <v>servobaseV1</v>
      </c>
      <c r="H126" s="3">
        <f>IF(ISBLANK(Tableau2[[#This Row],[Id]] )=FALSE,VLOOKUP(Tableau2[[#This Row],[Id]],Liste_pièces[],8,FALSE),"")</f>
        <v>6.6666666666666666E-2</v>
      </c>
      <c r="I126" s="13">
        <v>1</v>
      </c>
    </row>
    <row r="127" spans="1:9" x14ac:dyDescent="0.25">
      <c r="A127" s="2">
        <v>122</v>
      </c>
      <c r="B127" s="13">
        <v>45</v>
      </c>
      <c r="C127" s="21">
        <f t="shared" si="2"/>
        <v>9.1666666666666674E-2</v>
      </c>
      <c r="D127" s="19">
        <f>IFERROR(Tableau2[Durée]*Tableau2[Exemplaire]," ")</f>
        <v>9.1666666666666674E-2</v>
      </c>
      <c r="E127" s="17">
        <f>_xlfn.IFNA(_xlfn.IFS(ISNUMBER(Tableau2[[#This Row],[Jour]]),WORKDAY.INTL($H$2,Tableau2[[#This Row],[Jour]]-1,11,Calendrier[Date sans impressions]))," ")</f>
        <v>43110</v>
      </c>
      <c r="F127" s="13">
        <v>200</v>
      </c>
      <c r="G127" s="2" t="str">
        <f>IF(ISBLANK(Tableau2[[#This Row],[Id]] )=FALSE,VLOOKUP(Tableau2[[#This Row],[Id]],Liste_pièces[],2,FALSE),"")</f>
        <v>RotTitV2</v>
      </c>
      <c r="H127" s="3">
        <f>IF(ISBLANK(Tableau2[[#This Row],[Id]] )=FALSE,VLOOKUP(Tableau2[[#This Row],[Id]],Liste_pièces[],8,FALSE),"")</f>
        <v>9.1666666666666674E-2</v>
      </c>
      <c r="I127" s="13">
        <v>1</v>
      </c>
    </row>
    <row r="128" spans="1:9" x14ac:dyDescent="0.25">
      <c r="A128" s="2">
        <v>123</v>
      </c>
      <c r="B128" s="13">
        <v>45</v>
      </c>
      <c r="C128" s="21">
        <f t="shared" si="2"/>
        <v>8.1828703703703709E-2</v>
      </c>
      <c r="D128" s="19">
        <f>IFERROR(Tableau2[Durée]*Tableau2[Exemplaire]," ")</f>
        <v>8.1828703703703709E-2</v>
      </c>
      <c r="E128" s="17">
        <f>_xlfn.IFNA(_xlfn.IFS(ISNUMBER(Tableau2[[#This Row],[Jour]]),WORKDAY.INTL($H$2,Tableau2[[#This Row],[Jour]]-1,11,Calendrier[Date sans impressions]))," ")</f>
        <v>43110</v>
      </c>
      <c r="F128" s="13">
        <v>198</v>
      </c>
      <c r="G128" s="2" t="str">
        <f>IF(ISBLANK(Tableau2[[#This Row],[Id]] )=FALSE,VLOOKUP(Tableau2[[#This Row],[Id]],Liste_pièces[],2,FALSE),"")</f>
        <v>RotaWrist2V3</v>
      </c>
      <c r="H128" s="3">
        <f>IF(ISBLANK(Tableau2[[#This Row],[Id]] )=FALSE,VLOOKUP(Tableau2[[#This Row],[Id]],Liste_pièces[],8,FALSE),"")</f>
        <v>8.1828703703703709E-2</v>
      </c>
      <c r="I128" s="13">
        <v>1</v>
      </c>
    </row>
    <row r="129" spans="1:9" x14ac:dyDescent="0.25">
      <c r="A129" s="2">
        <v>124</v>
      </c>
      <c r="B129" s="13">
        <v>45</v>
      </c>
      <c r="C129" s="21">
        <f t="shared" si="2"/>
        <v>2.5694444444444447E-2</v>
      </c>
      <c r="D129" s="19">
        <f>IFERROR(Tableau2[Durée]*Tableau2[Exemplaire]," ")</f>
        <v>2.5694444444444447E-2</v>
      </c>
      <c r="E129" s="17">
        <f>_xlfn.IFNA(_xlfn.IFS(ISNUMBER(Tableau2[[#This Row],[Jour]]),WORKDAY.INTL($H$2,Tableau2[[#This Row],[Jour]]-1,11,Calendrier[Date sans impressions]))," ")</f>
        <v>43110</v>
      </c>
      <c r="F129" s="13">
        <v>35</v>
      </c>
      <c r="G129" s="2" t="str">
        <f>IF(ISBLANK(Tableau2[[#This Row],[Id]] )=FALSE,VLOOKUP(Tableau2[[#This Row],[Id]],Liste_pièces[],2,FALSE),"")</f>
        <v>spacerV1</v>
      </c>
      <c r="H129" s="3">
        <f>IF(ISBLANK(Tableau2[[#This Row],[Id]] )=FALSE,VLOOKUP(Tableau2[[#This Row],[Id]],Liste_pièces[],8,FALSE),"")</f>
        <v>2.5694444444444447E-2</v>
      </c>
      <c r="I129" s="13">
        <v>1</v>
      </c>
    </row>
    <row r="130" spans="1:9" x14ac:dyDescent="0.25">
      <c r="A130" s="2">
        <v>125</v>
      </c>
      <c r="B130" s="13">
        <v>46</v>
      </c>
      <c r="C130" s="21">
        <f t="shared" si="2"/>
        <v>0.16755787037037037</v>
      </c>
      <c r="D130" s="19">
        <f>IFERROR(Tableau2[Durée]*Tableau2[Exemplaire]," ")</f>
        <v>0.16755787037037037</v>
      </c>
      <c r="E130" s="17">
        <f>_xlfn.IFNA(_xlfn.IFS(ISNUMBER(Tableau2[[#This Row],[Jour]]),WORKDAY.INTL($H$2,Tableau2[[#This Row],[Jour]]-1,11,Calendrier[Date sans impressions]))," ")</f>
        <v>43111</v>
      </c>
      <c r="F130" s="13">
        <v>197</v>
      </c>
      <c r="G130" s="2" t="str">
        <f>IF(ISBLANK(Tableau2[[#This Row],[Id]] )=FALSE,VLOOKUP(Tableau2[[#This Row],[Id]],Liste_pièces[],2,FALSE),"")</f>
        <v>Rotawrist1V4</v>
      </c>
      <c r="H130" s="3">
        <f>IF(ISBLANK(Tableau2[[#This Row],[Id]] )=FALSE,VLOOKUP(Tableau2[[#This Row],[Id]],Liste_pièces[],8,FALSE),"")</f>
        <v>0.16755787037037037</v>
      </c>
      <c r="I130" s="13">
        <v>1</v>
      </c>
    </row>
    <row r="131" spans="1:9" x14ac:dyDescent="0.25">
      <c r="A131" s="2">
        <v>126</v>
      </c>
      <c r="B131" s="13">
        <v>46</v>
      </c>
      <c r="C131" s="21">
        <f t="shared" si="2"/>
        <v>0.20069444444444443</v>
      </c>
      <c r="D131" s="19">
        <f>IFERROR(Tableau2[Durée]*Tableau2[Exemplaire]," ")</f>
        <v>0.20069444444444443</v>
      </c>
      <c r="E131" s="17">
        <f>_xlfn.IFNA(_xlfn.IFS(ISNUMBER(Tableau2[[#This Row],[Jour]]),WORKDAY.INTL($H$2,Tableau2[[#This Row],[Jour]]-1,11,Calendrier[Date sans impressions]))," ")</f>
        <v>43111</v>
      </c>
      <c r="F131" s="13">
        <v>199</v>
      </c>
      <c r="G131" s="2" t="str">
        <f>IF(ISBLANK(Tableau2[[#This Row],[Id]] )=FALSE,VLOOKUP(Tableau2[[#This Row],[Id]],Liste_pièces[],2,FALSE),"")</f>
        <v>RotcenterV2</v>
      </c>
      <c r="H131" s="3">
        <f>IF(ISBLANK(Tableau2[[#This Row],[Id]] )=FALSE,VLOOKUP(Tableau2[[#This Row],[Id]],Liste_pièces[],8,FALSE),"")</f>
        <v>0.20069444444444443</v>
      </c>
      <c r="I131" s="13">
        <v>1</v>
      </c>
    </row>
    <row r="132" spans="1:9" x14ac:dyDescent="0.25">
      <c r="A132" s="2">
        <v>127</v>
      </c>
      <c r="B132" s="13">
        <v>46</v>
      </c>
      <c r="C132" s="21">
        <f t="shared" si="2"/>
        <v>5.6319444444444443E-2</v>
      </c>
      <c r="D132" s="19">
        <f>IFERROR(Tableau2[Durée]*Tableau2[Exemplaire]," ")</f>
        <v>5.6319444444444443E-2</v>
      </c>
      <c r="E132" s="17">
        <f>_xlfn.IFNA(_xlfn.IFS(ISNUMBER(Tableau2[[#This Row],[Jour]]),WORKDAY.INTL($H$2,Tableau2[[#This Row],[Jour]]-1,11,Calendrier[Date sans impressions]))," ")</f>
        <v>43111</v>
      </c>
      <c r="F132" s="13">
        <v>6</v>
      </c>
      <c r="G132" s="2" t="str">
        <f>IF(ISBLANK(Tableau2[[#This Row],[Id]] )=FALSE,VLOOKUP(Tableau2[[#This Row],[Id]],Liste_pièces[],2,FALSE),"")</f>
        <v>Index3</v>
      </c>
      <c r="H132" s="3">
        <f>IF(ISBLANK(Tableau2[[#This Row],[Id]] )=FALSE,VLOOKUP(Tableau2[[#This Row],[Id]],Liste_pièces[],8,FALSE),"")</f>
        <v>5.6319444444444443E-2</v>
      </c>
      <c r="I132" s="13">
        <v>1</v>
      </c>
    </row>
    <row r="133" spans="1:9" x14ac:dyDescent="0.25">
      <c r="A133" s="2">
        <v>128</v>
      </c>
      <c r="B133" s="13">
        <v>47</v>
      </c>
      <c r="C133" s="21">
        <f t="shared" si="2"/>
        <v>0.12708333333333333</v>
      </c>
      <c r="D133" s="19">
        <f>IFERROR(Tableau2[Durée]*Tableau2[Exemplaire]," ")</f>
        <v>0.12708333333333333</v>
      </c>
      <c r="E133" s="17">
        <f>_xlfn.IFNA(_xlfn.IFS(ISNUMBER(Tableau2[[#This Row],[Jour]]),WORKDAY.INTL($H$2,Tableau2[[#This Row],[Jour]]-1,11,Calendrier[Date sans impressions]))," ")</f>
        <v>43112</v>
      </c>
      <c r="F133" s="13">
        <v>31</v>
      </c>
      <c r="G133" s="2" t="str">
        <f>IF(ISBLANK(Tableau2[[#This Row],[Id]] )=FALSE,VLOOKUP(Tableau2[[#This Row],[Id]],Liste_pièces[],2,FALSE),"")</f>
        <v>RotMitV2</v>
      </c>
      <c r="H133" s="3">
        <f>IF(ISBLANK(Tableau2[[#This Row],[Id]] )=FALSE,VLOOKUP(Tableau2[[#This Row],[Id]],Liste_pièces[],8,FALSE),"")</f>
        <v>0.12708333333333333</v>
      </c>
      <c r="I133" s="13">
        <v>1</v>
      </c>
    </row>
    <row r="134" spans="1:9" x14ac:dyDescent="0.25">
      <c r="A134" s="2">
        <v>129</v>
      </c>
      <c r="B134" s="13">
        <v>47</v>
      </c>
      <c r="C134" s="21">
        <f t="shared" si="2"/>
        <v>0.12788194444444445</v>
      </c>
      <c r="D134" s="19">
        <f>IFERROR(Tableau2[Durée]*Tableau2[Exemplaire]," ")</f>
        <v>0.12788194444444445</v>
      </c>
      <c r="E134" s="17">
        <f>_xlfn.IFNA(_xlfn.IFS(ISNUMBER(Tableau2[[#This Row],[Jour]]),WORKDAY.INTL($H$2,Tableau2[[#This Row],[Jour]]-1,11,Calendrier[Date sans impressions]))," ")</f>
        <v>43112</v>
      </c>
      <c r="F134" s="13">
        <v>239</v>
      </c>
      <c r="G134" s="2" t="str">
        <f>IF(ISBLANK(Tableau2[[#This Row],[Id]] )=FALSE,VLOOKUP(Tableau2[[#This Row],[Id]],Liste_pièces[],2,FALSE),"")</f>
        <v>topsurface6</v>
      </c>
      <c r="H134" s="3">
        <f>IF(ISBLANK(Tableau2[[#This Row],[Id]] )=FALSE,VLOOKUP(Tableau2[[#This Row],[Id]],Liste_pièces[],8,FALSE),"")</f>
        <v>0.12788194444444445</v>
      </c>
      <c r="I134" s="13">
        <v>1</v>
      </c>
    </row>
    <row r="135" spans="1:9" x14ac:dyDescent="0.25">
      <c r="A135" s="2">
        <v>130</v>
      </c>
      <c r="B135" s="13">
        <v>47</v>
      </c>
      <c r="C135" s="21">
        <f t="shared" si="2"/>
        <v>2.5706018518518517E-2</v>
      </c>
      <c r="D135" s="19">
        <f>IFERROR(Tableau2[Durée]*Tableau2[Exemplaire]," ")</f>
        <v>2.5706018518518517E-2</v>
      </c>
      <c r="E135" s="17">
        <f>_xlfn.IFNA(_xlfn.IFS(ISNUMBER(Tableau2[[#This Row],[Jour]]),WORKDAY.INTL($H$2,Tableau2[[#This Row],[Jour]]-1,11,Calendrier[Date sans impressions]))," ")</f>
        <v>43112</v>
      </c>
      <c r="F135" s="13">
        <v>168</v>
      </c>
      <c r="G135" s="2" t="str">
        <f>IF(ISBLANK(Tableau2[[#This Row],[Id]] )=FALSE,VLOOKUP(Tableau2[[#This Row],[Id]],Liste_pièces[],2,FALSE),"")</f>
        <v>CableHolderWristV5</v>
      </c>
      <c r="H135" s="3">
        <f>IF(ISBLANK(Tableau2[[#This Row],[Id]] )=FALSE,VLOOKUP(Tableau2[[#This Row],[Id]],Liste_pièces[],8,FALSE),"")</f>
        <v>2.5706018518518517E-2</v>
      </c>
      <c r="I135" s="13">
        <v>1</v>
      </c>
    </row>
    <row r="136" spans="1:9" x14ac:dyDescent="0.25">
      <c r="A136" s="2">
        <v>131</v>
      </c>
      <c r="B136" s="13">
        <v>47</v>
      </c>
      <c r="C136" s="21">
        <f t="shared" si="2"/>
        <v>0.10832175925925926</v>
      </c>
      <c r="D136" s="19">
        <f>IFERROR(Tableau2[Durée]*Tableau2[Exemplaire]," ")</f>
        <v>0.10832175925925926</v>
      </c>
      <c r="E136" s="17">
        <f>_xlfn.IFNA(_xlfn.IFS(ISNUMBER(Tableau2[[#This Row],[Jour]]),WORKDAY.INTL($H$2,Tableau2[[#This Row],[Jour]]-1,11,Calendrier[Date sans impressions]))," ")</f>
        <v>43112</v>
      </c>
      <c r="F136" s="13">
        <v>238</v>
      </c>
      <c r="G136" s="2" t="str">
        <f>IF(ISBLANK(Tableau2[[#This Row],[Id]] )=FALSE,VLOOKUP(Tableau2[[#This Row],[Id]],Liste_pièces[],2,FALSE),"")</f>
        <v>thumb5</v>
      </c>
      <c r="H136" s="3">
        <f>IF(ISBLANK(Tableau2[[#This Row],[Id]] )=FALSE,VLOOKUP(Tableau2[[#This Row],[Id]],Liste_pièces[],8,FALSE),"")</f>
        <v>0.10832175925925926</v>
      </c>
      <c r="I136" s="13">
        <v>1</v>
      </c>
    </row>
    <row r="137" spans="1:9" x14ac:dyDescent="0.25">
      <c r="A137" s="2">
        <v>132</v>
      </c>
      <c r="B137" s="13">
        <v>47</v>
      </c>
      <c r="C137" s="21">
        <f t="shared" ref="C137:C200" si="3">D137</f>
        <v>4.4189814814814814E-2</v>
      </c>
      <c r="D137" s="19">
        <f>IFERROR(Tableau2[Durée]*Tableau2[Exemplaire]," ")</f>
        <v>4.4189814814814814E-2</v>
      </c>
      <c r="E137" s="17">
        <f>_xlfn.IFNA(_xlfn.IFS(ISNUMBER(Tableau2[[#This Row],[Jour]]),WORKDAY.INTL($H$2,Tableau2[[#This Row],[Jour]]-1,11,Calendrier[Date sans impressions]))," ")</f>
        <v>43112</v>
      </c>
      <c r="F137" s="13">
        <v>20</v>
      </c>
      <c r="G137" s="2" t="str">
        <f>IF(ISBLANK(Tableau2[[#This Row],[Id]] )=FALSE,VLOOKUP(Tableau2[[#This Row],[Id]],Liste_pièces[],2,FALSE),"")</f>
        <v>servo-pulleyX5</v>
      </c>
      <c r="H137" s="3">
        <f>IF(ISBLANK(Tableau2[[#This Row],[Id]] )=FALSE,VLOOKUP(Tableau2[[#This Row],[Id]],Liste_pièces[],8,FALSE),"")</f>
        <v>4.4189814814814814E-2</v>
      </c>
      <c r="I137" s="13">
        <v>1</v>
      </c>
    </row>
    <row r="138" spans="1:9" x14ac:dyDescent="0.25">
      <c r="A138" s="2">
        <v>133</v>
      </c>
      <c r="B138" s="13">
        <v>47</v>
      </c>
      <c r="C138" s="21">
        <f t="shared" si="3"/>
        <v>4.9513888888888892E-2</v>
      </c>
      <c r="D138" s="19">
        <f>IFERROR(Tableau2[Durée]*Tableau2[Exemplaire]," ")</f>
        <v>4.9513888888888892E-2</v>
      </c>
      <c r="E138" s="17">
        <f>_xlfn.IFNA(_xlfn.IFS(ISNUMBER(Tableau2[[#This Row],[Jour]]),WORKDAY.INTL($H$2,Tableau2[[#This Row],[Jour]]-1,11,Calendrier[Date sans impressions]))," ")</f>
        <v>43112</v>
      </c>
      <c r="F138" s="13">
        <v>206</v>
      </c>
      <c r="G138" s="2" t="str">
        <f>IF(ISBLANK(Tableau2[[#This Row],[Id]] )=FALSE,VLOOKUP(Tableau2[[#This Row],[Id]],Liste_pièces[],2,FALSE),"")</f>
        <v>TensionerRightV1</v>
      </c>
      <c r="H138" s="3">
        <f>IF(ISBLANK(Tableau2[[#This Row],[Id]] )=FALSE,VLOOKUP(Tableau2[[#This Row],[Id]],Liste_pièces[],8,FALSE),"")</f>
        <v>4.9513888888888892E-2</v>
      </c>
      <c r="I138" s="13">
        <v>1</v>
      </c>
    </row>
    <row r="139" spans="1:9" x14ac:dyDescent="0.25">
      <c r="A139" s="2">
        <v>134</v>
      </c>
      <c r="B139" s="13">
        <v>47</v>
      </c>
      <c r="C139" s="21">
        <f t="shared" si="3"/>
        <v>4.1655092592592598E-2</v>
      </c>
      <c r="D139" s="19">
        <f>IFERROR(Tableau2[Durée]*Tableau2[Exemplaire]," ")</f>
        <v>4.1655092592592598E-2</v>
      </c>
      <c r="E139" s="17">
        <f>_xlfn.IFNA(_xlfn.IFS(ISNUMBER(Tableau2[[#This Row],[Jour]]),WORKDAY.INTL($H$2,Tableau2[[#This Row],[Jour]]-1,11,Calendrier[Date sans impressions]))," ")</f>
        <v>43112</v>
      </c>
      <c r="F139" s="13">
        <v>231</v>
      </c>
      <c r="G139" s="2" t="str">
        <f>IF(ISBLANK(Tableau2[[#This Row],[Id]] )=FALSE,VLOOKUP(Tableau2[[#This Row],[Id]],Liste_pièces[],2,FALSE),"")</f>
        <v>RobCableFrontV3</v>
      </c>
      <c r="H139" s="3">
        <f>IF(ISBLANK(Tableau2[[#This Row],[Id]] )=FALSE,VLOOKUP(Tableau2[[#This Row],[Id]],Liste_pièces[],8,FALSE),"")</f>
        <v>4.1655092592592598E-2</v>
      </c>
      <c r="I139" s="13">
        <v>1</v>
      </c>
    </row>
    <row r="140" spans="1:9" x14ac:dyDescent="0.25">
      <c r="A140" s="2">
        <v>135</v>
      </c>
      <c r="B140" s="13">
        <v>47</v>
      </c>
      <c r="C140" s="21">
        <f t="shared" si="3"/>
        <v>0.1763888888888889</v>
      </c>
      <c r="D140" s="19">
        <f>IFERROR(Tableau2[Durée]*Tableau2[Exemplaire]," ")</f>
        <v>0.1763888888888889</v>
      </c>
      <c r="E140" s="17">
        <f>_xlfn.IFNA(_xlfn.IFS(ISNUMBER(Tableau2[[#This Row],[Jour]]),WORKDAY.INTL($H$2,Tableau2[[#This Row],[Jour]]-1,11,Calendrier[Date sans impressions]))," ")</f>
        <v>43112</v>
      </c>
      <c r="F140" s="13">
        <v>45</v>
      </c>
      <c r="G140" s="2" t="str">
        <f>IF(ISBLANK(Tableau2[[#This Row],[Id]] )=FALSE,VLOOKUP(Tableau2[[#This Row],[Id]],Liste_pièces[],2,FALSE),"")</f>
        <v>armtopcover2</v>
      </c>
      <c r="H140" s="3">
        <f>IF(ISBLANK(Tableau2[[#This Row],[Id]] )=FALSE,VLOOKUP(Tableau2[[#This Row],[Id]],Liste_pièces[],8,FALSE),"")</f>
        <v>0.1763888888888889</v>
      </c>
      <c r="I140" s="13">
        <v>1</v>
      </c>
    </row>
    <row r="141" spans="1:9" x14ac:dyDescent="0.25">
      <c r="A141" s="2">
        <v>136</v>
      </c>
      <c r="B141" s="13">
        <v>47</v>
      </c>
      <c r="C141" s="21">
        <f t="shared" si="3"/>
        <v>4.040509259259259E-2</v>
      </c>
      <c r="D141" s="19">
        <f>IFERROR(Tableau2[Durée]*Tableau2[Exemplaire]," ")</f>
        <v>4.040509259259259E-2</v>
      </c>
      <c r="E141" s="17">
        <f>_xlfn.IFNA(_xlfn.IFS(ISNUMBER(Tableau2[[#This Row],[Jour]]),WORKDAY.INTL($H$2,Tableau2[[#This Row],[Jour]]-1,11,Calendrier[Date sans impressions]))," ")</f>
        <v>43112</v>
      </c>
      <c r="F141" s="13">
        <v>26</v>
      </c>
      <c r="G141" s="2" t="str">
        <f>IF(ISBLANK(Tableau2[[#This Row],[Id]] )=FALSE,VLOOKUP(Tableau2[[#This Row],[Id]],Liste_pièces[],2,FALSE),"")</f>
        <v>RotaWrist3V3</v>
      </c>
      <c r="H141" s="3">
        <f>IF(ISBLANK(Tableau2[[#This Row],[Id]] )=FALSE,VLOOKUP(Tableau2[[#This Row],[Id]],Liste_pièces[],8,FALSE),"")</f>
        <v>4.040509259259259E-2</v>
      </c>
      <c r="I141" s="13">
        <v>1</v>
      </c>
    </row>
    <row r="142" spans="1:9" x14ac:dyDescent="0.25">
      <c r="A142" s="2">
        <v>137</v>
      </c>
      <c r="B142" s="13">
        <v>47</v>
      </c>
      <c r="C142" s="21">
        <f t="shared" si="3"/>
        <v>2.4918981481481483E-2</v>
      </c>
      <c r="D142" s="19">
        <f>IFERROR(Tableau2[Durée]*Tableau2[Exemplaire]," ")</f>
        <v>2.4918981481481483E-2</v>
      </c>
      <c r="E142" s="17">
        <f>_xlfn.IFNA(_xlfn.IFS(ISNUMBER(Tableau2[[#This Row],[Jour]]),WORKDAY.INTL($H$2,Tableau2[[#This Row],[Jour]]-1,11,Calendrier[Date sans impressions]))," ")</f>
        <v>43112</v>
      </c>
      <c r="F142" s="13">
        <v>230</v>
      </c>
      <c r="G142" s="2" t="str">
        <f>IF(ISBLANK(Tableau2[[#This Row],[Id]] )=FALSE,VLOOKUP(Tableau2[[#This Row],[Id]],Liste_pièces[],2,FALSE),"")</f>
        <v>RobCableBackV3</v>
      </c>
      <c r="H142" s="3">
        <f>IF(ISBLANK(Tableau2[[#This Row],[Id]] )=FALSE,VLOOKUP(Tableau2[[#This Row],[Id]],Liste_pièces[],8,FALSE),"")</f>
        <v>2.4918981481481483E-2</v>
      </c>
      <c r="I142" s="13">
        <v>1</v>
      </c>
    </row>
    <row r="143" spans="1:9" x14ac:dyDescent="0.25">
      <c r="A143" s="2">
        <v>138</v>
      </c>
      <c r="B143" s="13">
        <v>48</v>
      </c>
      <c r="C143" s="21">
        <f t="shared" si="3"/>
        <v>7.2222222222222229E-2</v>
      </c>
      <c r="D143" s="19">
        <f>IFERROR(Tableau2[Durée]*Tableau2[Exemplaire]," ")</f>
        <v>7.2222222222222229E-2</v>
      </c>
      <c r="E143" s="17">
        <f>_xlfn.IFNA(_xlfn.IFS(ISNUMBER(Tableau2[[#This Row],[Jour]]),WORKDAY.INTL($H$2,Tableau2[[#This Row],[Jour]]-1,11,Calendrier[Date sans impressions]))," ")</f>
        <v>43113</v>
      </c>
      <c r="F143" s="13">
        <v>235</v>
      </c>
      <c r="G143" s="2" t="str">
        <f>IF(ISBLANK(Tableau2[[#This Row],[Id]] )=FALSE,VLOOKUP(Tableau2[[#This Row],[Id]],Liste_pièces[],2,FALSE),"")</f>
        <v>RobCap3V2</v>
      </c>
      <c r="H143" s="3">
        <f>IF(ISBLANK(Tableau2[[#This Row],[Id]] )=FALSE,VLOOKUP(Tableau2[[#This Row],[Id]],Liste_pièces[],8,FALSE),"")</f>
        <v>7.2222222222222229E-2</v>
      </c>
      <c r="I143" s="13">
        <v>1</v>
      </c>
    </row>
    <row r="144" spans="1:9" x14ac:dyDescent="0.25">
      <c r="A144" s="2">
        <v>139</v>
      </c>
      <c r="B144" s="13">
        <v>48</v>
      </c>
      <c r="C144" s="21">
        <f t="shared" si="3"/>
        <v>0.14512731481481481</v>
      </c>
      <c r="D144" s="19">
        <f>IFERROR(Tableau2[Durée]*Tableau2[Exemplaire]," ")</f>
        <v>0.14512731481481481</v>
      </c>
      <c r="E144" s="17">
        <f>_xlfn.IFNA(_xlfn.IFS(ISNUMBER(Tableau2[[#This Row],[Jour]]),WORKDAY.INTL($H$2,Tableau2[[#This Row],[Jour]]-1,11,Calendrier[Date sans impressions]))," ")</f>
        <v>43113</v>
      </c>
      <c r="F144" s="13">
        <v>190</v>
      </c>
      <c r="G144" s="2" t="str">
        <f>IF(ISBLANK(Tableau2[[#This Row],[Id]] )=FALSE,VLOOKUP(Tableau2[[#This Row],[Id]],Liste_pièces[],2,FALSE),"")</f>
        <v>robpart3V3</v>
      </c>
      <c r="H144" s="3">
        <f>IF(ISBLANK(Tableau2[[#This Row],[Id]] )=FALSE,VLOOKUP(Tableau2[[#This Row],[Id]],Liste_pièces[],8,FALSE),"")</f>
        <v>0.14512731481481481</v>
      </c>
      <c r="I144" s="13">
        <v>1</v>
      </c>
    </row>
    <row r="145" spans="1:9" x14ac:dyDescent="0.25">
      <c r="A145" s="2">
        <v>140</v>
      </c>
      <c r="B145" s="13">
        <v>48</v>
      </c>
      <c r="C145" s="21">
        <f t="shared" si="3"/>
        <v>6.5335648148148143E-2</v>
      </c>
      <c r="D145" s="19">
        <f>IFERROR(Tableau2[Durée]*Tableau2[Exemplaire]," ")</f>
        <v>6.5335648148148143E-2</v>
      </c>
      <c r="E145" s="17">
        <f>_xlfn.IFNA(_xlfn.IFS(ISNUMBER(Tableau2[[#This Row],[Jour]]),WORKDAY.INTL($H$2,Tableau2[[#This Row],[Jour]]-1,11,Calendrier[Date sans impressions]))," ")</f>
        <v>43113</v>
      </c>
      <c r="F145" s="13">
        <v>10</v>
      </c>
      <c r="G145" s="2" t="str">
        <f>IF(ISBLANK(Tableau2[[#This Row],[Id]] )=FALSE,VLOOKUP(Tableau2[[#This Row],[Id]],Liste_pièces[],2,FALSE),"")</f>
        <v>Majeure3</v>
      </c>
      <c r="H145" s="3">
        <f>IF(ISBLANK(Tableau2[[#This Row],[Id]] )=FALSE,VLOOKUP(Tableau2[[#This Row],[Id]],Liste_pièces[],8,FALSE),"")</f>
        <v>6.5335648148148143E-2</v>
      </c>
      <c r="I145" s="13">
        <v>1</v>
      </c>
    </row>
    <row r="146" spans="1:9" x14ac:dyDescent="0.25">
      <c r="A146" s="2">
        <v>141</v>
      </c>
      <c r="B146" s="13">
        <v>49</v>
      </c>
      <c r="C146" s="21">
        <f t="shared" si="3"/>
        <v>4.6296296296296301E-2</v>
      </c>
      <c r="D146" s="19">
        <f>IFERROR(Tableau2[Durée]*Tableau2[Exemplaire]," ")</f>
        <v>4.6296296296296301E-2</v>
      </c>
      <c r="E146" s="17">
        <f>_xlfn.IFNA(_xlfn.IFS(ISNUMBER(Tableau2[[#This Row],[Jour]]),WORKDAY.INTL($H$2,Tableau2[[#This Row],[Jour]]-1,11,Calendrier[Date sans impressions]))," ")</f>
        <v>43115</v>
      </c>
      <c r="F146" s="13">
        <v>27</v>
      </c>
      <c r="G146" s="2" t="str">
        <f>IF(ISBLANK(Tableau2[[#This Row],[Id]] )=FALSE,VLOOKUP(Tableau2[[#This Row],[Id]],Liste_pièces[],2,FALSE),"")</f>
        <v>WristGearsV5</v>
      </c>
      <c r="H146" s="3">
        <f>IF(ISBLANK(Tableau2[[#This Row],[Id]] )=FALSE,VLOOKUP(Tableau2[[#This Row],[Id]],Liste_pièces[],8,FALSE),"")</f>
        <v>4.6296296296296301E-2</v>
      </c>
      <c r="I146" s="13">
        <v>1</v>
      </c>
    </row>
    <row r="147" spans="1:9" x14ac:dyDescent="0.25">
      <c r="A147" s="2">
        <v>142</v>
      </c>
      <c r="B147" s="13">
        <v>49</v>
      </c>
      <c r="C147" s="21">
        <f t="shared" si="3"/>
        <v>0.18579861111111109</v>
      </c>
      <c r="D147" s="19">
        <f>IFERROR(Tableau2[Durée]*Tableau2[Exemplaire]," ")</f>
        <v>0.18579861111111109</v>
      </c>
      <c r="E147" s="17">
        <f>_xlfn.IFNA(_xlfn.IFS(ISNUMBER(Tableau2[[#This Row],[Jour]]),WORKDAY.INTL($H$2,Tableau2[[#This Row],[Jour]]-1,11,Calendrier[Date sans impressions]))," ")</f>
        <v>43115</v>
      </c>
      <c r="F147" s="13">
        <v>232</v>
      </c>
      <c r="G147" s="2" t="str">
        <f>IF(ISBLANK(Tableau2[[#This Row],[Id]] )=FALSE,VLOOKUP(Tableau2[[#This Row],[Id]],Liste_pièces[],2,FALSE),"")</f>
        <v>RobServoBedV5</v>
      </c>
      <c r="H147" s="3">
        <f>IF(ISBLANK(Tableau2[[#This Row],[Id]] )=FALSE,VLOOKUP(Tableau2[[#This Row],[Id]],Liste_pièces[],8,FALSE),"")</f>
        <v>0.18579861111111109</v>
      </c>
      <c r="I147" s="13">
        <v>1</v>
      </c>
    </row>
    <row r="148" spans="1:9" x14ac:dyDescent="0.25">
      <c r="A148" s="2">
        <v>143</v>
      </c>
      <c r="B148" s="13">
        <v>49</v>
      </c>
      <c r="C148" s="21">
        <f t="shared" si="3"/>
        <v>4.040509259259259E-2</v>
      </c>
      <c r="D148" s="19">
        <f>IFERROR(Tableau2[Durée]*Tableau2[Exemplaire]," ")</f>
        <v>4.040509259259259E-2</v>
      </c>
      <c r="E148" s="17">
        <f>_xlfn.IFNA(_xlfn.IFS(ISNUMBER(Tableau2[[#This Row],[Jour]]),WORKDAY.INTL($H$2,Tableau2[[#This Row],[Jour]]-1,11,Calendrier[Date sans impressions]))," ")</f>
        <v>43115</v>
      </c>
      <c r="F148" s="13">
        <v>26</v>
      </c>
      <c r="G148" s="2" t="str">
        <f>IF(ISBLANK(Tableau2[[#This Row],[Id]] )=FALSE,VLOOKUP(Tableau2[[#This Row],[Id]],Liste_pièces[],2,FALSE),"")</f>
        <v>RotaWrist3V3</v>
      </c>
      <c r="H148" s="3">
        <f>IF(ISBLANK(Tableau2[[#This Row],[Id]] )=FALSE,VLOOKUP(Tableau2[[#This Row],[Id]],Liste_pièces[],8,FALSE),"")</f>
        <v>4.040509259259259E-2</v>
      </c>
      <c r="I148" s="13">
        <v>1</v>
      </c>
    </row>
    <row r="149" spans="1:9" x14ac:dyDescent="0.25">
      <c r="A149" s="2">
        <v>144</v>
      </c>
      <c r="B149" s="13">
        <v>49</v>
      </c>
      <c r="C149" s="21">
        <f t="shared" si="3"/>
        <v>3.9050925925925926E-2</v>
      </c>
      <c r="D149" s="19">
        <f>IFERROR(Tableau2[Durée]*Tableau2[Exemplaire]," ")</f>
        <v>3.9050925925925926E-2</v>
      </c>
      <c r="E149" s="17">
        <f>_xlfn.IFNA(_xlfn.IFS(ISNUMBER(Tableau2[[#This Row],[Jour]]),WORKDAY.INTL($H$2,Tableau2[[#This Row],[Jour]]-1,11,Calendrier[Date sans impressions]))," ")</f>
        <v>43115</v>
      </c>
      <c r="F149" s="13">
        <v>2</v>
      </c>
      <c r="G149" s="2" t="str">
        <f>IF(ISBLANK(Tableau2[[#This Row],[Id]] )=FALSE,VLOOKUP(Tableau2[[#This Row],[Id]],Liste_pièces[],2,FALSE),"")</f>
        <v>Auriculaire3</v>
      </c>
      <c r="H149" s="3">
        <f>IF(ISBLANK(Tableau2[[#This Row],[Id]] )=FALSE,VLOOKUP(Tableau2[[#This Row],[Id]],Liste_pièces[],8,FALSE),"")</f>
        <v>3.9050925925925926E-2</v>
      </c>
      <c r="I149" s="13">
        <v>1</v>
      </c>
    </row>
    <row r="150" spans="1:9" x14ac:dyDescent="0.25">
      <c r="A150" s="2">
        <v>145</v>
      </c>
      <c r="B150" s="13">
        <v>49</v>
      </c>
      <c r="C150" s="21">
        <f t="shared" si="3"/>
        <v>5.0347222222222217E-2</v>
      </c>
      <c r="D150" s="19">
        <f>IFERROR(Tableau2[Durée]*Tableau2[Exemplaire]," ")</f>
        <v>5.0347222222222217E-2</v>
      </c>
      <c r="E150" s="17">
        <f>_xlfn.IFNA(_xlfn.IFS(ISNUMBER(Tableau2[[#This Row],[Jour]]),WORKDAY.INTL($H$2,Tableau2[[#This Row],[Jour]]-1,11,Calendrier[Date sans impressions]))," ")</f>
        <v>43115</v>
      </c>
      <c r="F150" s="13">
        <v>4</v>
      </c>
      <c r="G150" s="2" t="str">
        <f>IF(ISBLANK(Tableau2[[#This Row],[Id]] )=FALSE,VLOOKUP(Tableau2[[#This Row],[Id]],Liste_pièces[],2,FALSE),"")</f>
        <v>ringfinger3</v>
      </c>
      <c r="H150" s="3">
        <f>IF(ISBLANK(Tableau2[[#This Row],[Id]] )=FALSE,VLOOKUP(Tableau2[[#This Row],[Id]],Liste_pièces[],8,FALSE),"")</f>
        <v>5.0347222222222217E-2</v>
      </c>
      <c r="I150" s="13">
        <v>1</v>
      </c>
    </row>
    <row r="151" spans="1:9" x14ac:dyDescent="0.25">
      <c r="A151" s="2">
        <v>146</v>
      </c>
      <c r="B151" s="13">
        <v>49</v>
      </c>
      <c r="C151" s="21">
        <f t="shared" si="3"/>
        <v>0.24560185185185182</v>
      </c>
      <c r="D151" s="19">
        <f>IFERROR(Tableau2[Durée]*Tableau2[Exemplaire]," ")</f>
        <v>0.24560185185185182</v>
      </c>
      <c r="E151" s="17">
        <f>_xlfn.IFNA(_xlfn.IFS(ISNUMBER(Tableau2[[#This Row],[Jour]]),WORKDAY.INTL($H$2,Tableau2[[#This Row],[Jour]]-1,11,Calendrier[Date sans impressions]))," ")</f>
        <v>43115</v>
      </c>
      <c r="F151" s="13">
        <v>191</v>
      </c>
      <c r="G151" s="2" t="str">
        <f>IF(ISBLANK(Tableau2[[#This Row],[Id]] )=FALSE,VLOOKUP(Tableau2[[#This Row],[Id]],Liste_pièces[],2,FALSE),"")</f>
        <v>robpart4V3</v>
      </c>
      <c r="H151" s="3">
        <f>IF(ISBLANK(Tableau2[[#This Row],[Id]] )=FALSE,VLOOKUP(Tableau2[[#This Row],[Id]],Liste_pièces[],8,FALSE),"")</f>
        <v>0.24560185185185182</v>
      </c>
      <c r="I151" s="13">
        <v>1</v>
      </c>
    </row>
    <row r="152" spans="1:9" x14ac:dyDescent="0.25">
      <c r="A152" s="2">
        <v>147</v>
      </c>
      <c r="B152" s="13">
        <v>50</v>
      </c>
      <c r="C152" s="21">
        <f t="shared" si="3"/>
        <v>0.21047453703703703</v>
      </c>
      <c r="D152" s="19">
        <f>IFERROR(Tableau2[Durée]*Tableau2[Exemplaire]," ")</f>
        <v>0.21047453703703703</v>
      </c>
      <c r="E152" s="17">
        <f>_xlfn.IFNA(_xlfn.IFS(ISNUMBER(Tableau2[[#This Row],[Jour]]),WORKDAY.INTL($H$2,Tableau2[[#This Row],[Jour]]-1,11,Calendrier[Date sans impressions]))," ")</f>
        <v>43116</v>
      </c>
      <c r="F152" s="13">
        <v>236</v>
      </c>
      <c r="G152" s="2" t="str">
        <f>IF(ISBLANK(Tableau2[[#This Row],[Id]] )=FALSE,VLOOKUP(Tableau2[[#This Row],[Id]],Liste_pièces[],2,FALSE),"")</f>
        <v>Robpart2V4</v>
      </c>
      <c r="H152" s="3">
        <f>IF(ISBLANK(Tableau2[[#This Row],[Id]] )=FALSE,VLOOKUP(Tableau2[[#This Row],[Id]],Liste_pièces[],8,FALSE),"")</f>
        <v>0.21047453703703703</v>
      </c>
      <c r="I152" s="13">
        <v>1</v>
      </c>
    </row>
    <row r="153" spans="1:9" x14ac:dyDescent="0.25">
      <c r="A153" s="2">
        <v>148</v>
      </c>
      <c r="B153" s="13">
        <v>50</v>
      </c>
      <c r="C153" s="21">
        <f t="shared" si="3"/>
        <v>6.5277777777777782E-2</v>
      </c>
      <c r="D153" s="19">
        <f>IFERROR(Tableau2[Durée]*Tableau2[Exemplaire]," ")</f>
        <v>6.5277777777777782E-2</v>
      </c>
      <c r="E153" s="17">
        <f>_xlfn.IFNA(_xlfn.IFS(ISNUMBER(Tableau2[[#This Row],[Jour]]),WORKDAY.INTL($H$2,Tableau2[[#This Row],[Jour]]-1,11,Calendrier[Date sans impressions]))," ")</f>
        <v>43116</v>
      </c>
      <c r="F153" s="13">
        <v>5</v>
      </c>
      <c r="G153" s="2" t="str">
        <f>IF(ISBLANK(Tableau2[[#This Row],[Id]] )=FALSE,VLOOKUP(Tableau2[[#This Row],[Id]],Liste_pièces[],2,FALSE),"")</f>
        <v>Bolt_entretoise7</v>
      </c>
      <c r="H153" s="3">
        <f>IF(ISBLANK(Tableau2[[#This Row],[Id]] )=FALSE,VLOOKUP(Tableau2[[#This Row],[Id]],Liste_pièces[],8,FALSE),"")</f>
        <v>6.5277777777777782E-2</v>
      </c>
      <c r="I153" s="13">
        <v>1</v>
      </c>
    </row>
    <row r="154" spans="1:9" x14ac:dyDescent="0.25">
      <c r="A154" s="2">
        <v>149</v>
      </c>
      <c r="B154" s="13">
        <v>50</v>
      </c>
      <c r="C154" s="21">
        <f t="shared" si="3"/>
        <v>4.4189814814814814E-2</v>
      </c>
      <c r="D154" s="19">
        <f>IFERROR(Tableau2[Durée]*Tableau2[Exemplaire]," ")</f>
        <v>4.4189814814814814E-2</v>
      </c>
      <c r="E154" s="17">
        <f>_xlfn.IFNA(_xlfn.IFS(ISNUMBER(Tableau2[[#This Row],[Jour]]),WORKDAY.INTL($H$2,Tableau2[[#This Row],[Jour]]-1,11,Calendrier[Date sans impressions]))," ")</f>
        <v>43116</v>
      </c>
      <c r="F154" s="13">
        <v>20</v>
      </c>
      <c r="G154" s="2" t="str">
        <f>IF(ISBLANK(Tableau2[[#This Row],[Id]] )=FALSE,VLOOKUP(Tableau2[[#This Row],[Id]],Liste_pièces[],2,FALSE),"")</f>
        <v>servo-pulleyX5</v>
      </c>
      <c r="H154" s="3">
        <f>IF(ISBLANK(Tableau2[[#This Row],[Id]] )=FALSE,VLOOKUP(Tableau2[[#This Row],[Id]],Liste_pièces[],8,FALSE),"")</f>
        <v>4.4189814814814814E-2</v>
      </c>
      <c r="I154" s="13">
        <v>1</v>
      </c>
    </row>
    <row r="155" spans="1:9" x14ac:dyDescent="0.25">
      <c r="A155" s="2">
        <v>150</v>
      </c>
      <c r="B155" s="13">
        <v>51</v>
      </c>
      <c r="C155" s="21">
        <f t="shared" si="3"/>
        <v>0.31432870370370369</v>
      </c>
      <c r="D155" s="19">
        <f>IFERROR(Tableau2[Durée]*Tableau2[Exemplaire]," ")</f>
        <v>0.31432870370370369</v>
      </c>
      <c r="E155" s="17">
        <f>_xlfn.IFNA(_xlfn.IFS(ISNUMBER(Tableau2[[#This Row],[Jour]]),WORKDAY.INTL($H$2,Tableau2[[#This Row],[Jour]]-1,11,Calendrier[Date sans impressions]))," ")</f>
        <v>43117</v>
      </c>
      <c r="F155" s="13">
        <v>237</v>
      </c>
      <c r="G155" s="2" t="str">
        <f>IF(ISBLANK(Tableau2[[#This Row],[Id]] )=FALSE,VLOOKUP(Tableau2[[#This Row],[Id]],Liste_pièces[],2,FALSE),"")</f>
        <v>Robpart5V4</v>
      </c>
      <c r="H155" s="3">
        <f>IF(ISBLANK(Tableau2[[#This Row],[Id]] )=FALSE,VLOOKUP(Tableau2[[#This Row],[Id]],Liste_pièces[],8,FALSE),"")</f>
        <v>0.31432870370370369</v>
      </c>
      <c r="I155" s="13">
        <v>1</v>
      </c>
    </row>
    <row r="156" spans="1:9" x14ac:dyDescent="0.25">
      <c r="A156" s="2">
        <v>151</v>
      </c>
      <c r="B156" s="13">
        <v>51</v>
      </c>
      <c r="C156" s="21">
        <f t="shared" si="3"/>
        <v>0.10347222222222223</v>
      </c>
      <c r="D156" s="19">
        <f>IFERROR(Tableau2[Durée]*Tableau2[Exemplaire]," ")</f>
        <v>0.10347222222222223</v>
      </c>
      <c r="E156" s="17">
        <f>_xlfn.IFNA(_xlfn.IFS(ISNUMBER(Tableau2[[#This Row],[Jour]]),WORKDAY.INTL($H$2,Tableau2[[#This Row],[Jour]]-1,11,Calendrier[Date sans impressions]))," ")</f>
        <v>43117</v>
      </c>
      <c r="F156" s="13">
        <v>47</v>
      </c>
      <c r="G156" s="2" t="str">
        <f>IF(ISBLANK(Tableau2[[#This Row],[Id]] )=FALSE,VLOOKUP(Tableau2[[#This Row],[Id]],Liste_pièces[],2,FALSE),"")</f>
        <v>HighArmSideV2</v>
      </c>
      <c r="H156" s="3">
        <f>IF(ISBLANK(Tableau2[[#This Row],[Id]] )=FALSE,VLOOKUP(Tableau2[[#This Row],[Id]],Liste_pièces[],8,FALSE),"")</f>
        <v>0.10347222222222223</v>
      </c>
      <c r="I156" s="13">
        <v>1</v>
      </c>
    </row>
    <row r="157" spans="1:9" x14ac:dyDescent="0.25">
      <c r="A157" s="2">
        <v>152</v>
      </c>
      <c r="B157" s="13">
        <v>51</v>
      </c>
      <c r="C157" s="21">
        <f t="shared" si="3"/>
        <v>4.6296296296296301E-2</v>
      </c>
      <c r="D157" s="19">
        <f>IFERROR(Tableau2[Durée]*Tableau2[Exemplaire]," ")</f>
        <v>4.6296296296296301E-2</v>
      </c>
      <c r="E157" s="17">
        <f>_xlfn.IFNA(_xlfn.IFS(ISNUMBER(Tableau2[[#This Row],[Jour]]),WORKDAY.INTL($H$2,Tableau2[[#This Row],[Jour]]-1,11,Calendrier[Date sans impressions]))," ")</f>
        <v>43117</v>
      </c>
      <c r="F157" s="13">
        <v>27</v>
      </c>
      <c r="G157" s="2" t="str">
        <f>IF(ISBLANK(Tableau2[[#This Row],[Id]] )=FALSE,VLOOKUP(Tableau2[[#This Row],[Id]],Liste_pièces[],2,FALSE),"")</f>
        <v>WristGearsV5</v>
      </c>
      <c r="H157" s="3">
        <f>IF(ISBLANK(Tableau2[[#This Row],[Id]] )=FALSE,VLOOKUP(Tableau2[[#This Row],[Id]],Liste_pièces[],8,FALSE),"")</f>
        <v>4.6296296296296301E-2</v>
      </c>
      <c r="I157" s="13">
        <v>1</v>
      </c>
    </row>
    <row r="158" spans="1:9" x14ac:dyDescent="0.25">
      <c r="A158" s="2">
        <v>153</v>
      </c>
      <c r="B158" s="13">
        <v>51</v>
      </c>
      <c r="C158" s="21">
        <f t="shared" si="3"/>
        <v>1.1111111111111112E-2</v>
      </c>
      <c r="D158" s="19">
        <f>IFERROR(Tableau2[Durée]*Tableau2[Exemplaire]," ")</f>
        <v>1.1111111111111112E-2</v>
      </c>
      <c r="E158" s="17">
        <f>_xlfn.IFNA(_xlfn.IFS(ISNUMBER(Tableau2[[#This Row],[Jour]]),WORKDAY.INTL($H$2,Tableau2[[#This Row],[Jour]]-1,11,Calendrier[Date sans impressions]))," ")</f>
        <v>43117</v>
      </c>
      <c r="F158" s="13">
        <v>30</v>
      </c>
      <c r="G158" s="2" t="str">
        <f>IF(ISBLANK(Tableau2[[#This Row],[Id]] )=FALSE,VLOOKUP(Tableau2[[#This Row],[Id]],Liste_pièces[],2,FALSE),"")</f>
        <v>gearpotentioV1</v>
      </c>
      <c r="H158" s="3">
        <f>IF(ISBLANK(Tableau2[[#This Row],[Id]] )=FALSE,VLOOKUP(Tableau2[[#This Row],[Id]],Liste_pièces[],8,FALSE),"")</f>
        <v>1.1111111111111112E-2</v>
      </c>
      <c r="I158" s="13">
        <v>1</v>
      </c>
    </row>
    <row r="159" spans="1:9" x14ac:dyDescent="0.25">
      <c r="A159" s="2">
        <v>154</v>
      </c>
      <c r="B159" s="13">
        <v>52</v>
      </c>
      <c r="C159" s="21">
        <f t="shared" si="3"/>
        <v>0.12569444444444444</v>
      </c>
      <c r="D159" s="19">
        <f>IFERROR(Tableau2[Durée]*Tableau2[Exemplaire]," ")</f>
        <v>0.12569444444444444</v>
      </c>
      <c r="E159" s="17">
        <f>_xlfn.IFNA(_xlfn.IFS(ISNUMBER(Tableau2[[#This Row],[Jour]]),WORKDAY.INTL($H$2,Tableau2[[#This Row],[Jour]]-1,11,Calendrier[Date sans impressions]))," ")</f>
        <v>43118</v>
      </c>
      <c r="F159" s="13">
        <v>36</v>
      </c>
      <c r="G159" s="2" t="str">
        <f>IF(ISBLANK(Tableau2[[#This Row],[Id]] )=FALSE,VLOOKUP(Tableau2[[#This Row],[Id]],Liste_pièces[],2,FALSE),"")</f>
        <v>PistonanticlockV2</v>
      </c>
      <c r="H159" s="3">
        <f>IF(ISBLANK(Tableau2[[#This Row],[Id]] )=FALSE,VLOOKUP(Tableau2[[#This Row],[Id]],Liste_pièces[],8,FALSE),"")</f>
        <v>0.12569444444444444</v>
      </c>
      <c r="I159" s="13">
        <v>1</v>
      </c>
    </row>
    <row r="160" spans="1:9" x14ac:dyDescent="0.25">
      <c r="A160" s="2">
        <v>155</v>
      </c>
      <c r="B160" s="13">
        <v>52</v>
      </c>
      <c r="C160" s="21">
        <f t="shared" si="3"/>
        <v>0.12708333333333333</v>
      </c>
      <c r="D160" s="19">
        <f>IFERROR(Tableau2[Durée]*Tableau2[Exemplaire]," ")</f>
        <v>0.12708333333333333</v>
      </c>
      <c r="E160" s="17">
        <f>_xlfn.IFNA(_xlfn.IFS(ISNUMBER(Tableau2[[#This Row],[Jour]]),WORKDAY.INTL($H$2,Tableau2[[#This Row],[Jour]]-1,11,Calendrier[Date sans impressions]))," ")</f>
        <v>43118</v>
      </c>
      <c r="F160" s="13">
        <v>31</v>
      </c>
      <c r="G160" s="2" t="str">
        <f>IF(ISBLANK(Tableau2[[#This Row],[Id]] )=FALSE,VLOOKUP(Tableau2[[#This Row],[Id]],Liste_pièces[],2,FALSE),"")</f>
        <v>RotMitV2</v>
      </c>
      <c r="H160" s="3">
        <f>IF(ISBLANK(Tableau2[[#This Row],[Id]] )=FALSE,VLOOKUP(Tableau2[[#This Row],[Id]],Liste_pièces[],8,FALSE),"")</f>
        <v>0.12708333333333333</v>
      </c>
      <c r="I160" s="13">
        <v>1</v>
      </c>
    </row>
    <row r="161" spans="1:9" x14ac:dyDescent="0.25">
      <c r="A161" s="2">
        <v>156</v>
      </c>
      <c r="B161" s="13">
        <v>53</v>
      </c>
      <c r="C161" s="21">
        <f t="shared" si="3"/>
        <v>0.12847222222222224</v>
      </c>
      <c r="D161" s="19">
        <f>IFERROR(Tableau2[Durée]*Tableau2[Exemplaire]," ")</f>
        <v>0.12847222222222224</v>
      </c>
      <c r="E161" s="17">
        <f>_xlfn.IFNA(_xlfn.IFS(ISNUMBER(Tableau2[[#This Row],[Jour]]),WORKDAY.INTL($H$2,Tableau2[[#This Row],[Jour]]-1,11,Calendrier[Date sans impressions]))," ")</f>
        <v>43119</v>
      </c>
      <c r="F161" s="13">
        <v>34</v>
      </c>
      <c r="G161" s="2" t="str">
        <f>IF(ISBLANK(Tableau2[[#This Row],[Id]] )=FALSE,VLOOKUP(Tableau2[[#This Row],[Id]],Liste_pièces[],2,FALSE),"")</f>
        <v>RotGearV4</v>
      </c>
      <c r="H161" s="3">
        <f>IF(ISBLANK(Tableau2[[#This Row],[Id]] )=FALSE,VLOOKUP(Tableau2[[#This Row],[Id]],Liste_pièces[],8,FALSE),"")</f>
        <v>0.12847222222222224</v>
      </c>
      <c r="I161" s="13">
        <v>1</v>
      </c>
    </row>
    <row r="162" spans="1:9" x14ac:dyDescent="0.25">
      <c r="A162" s="2">
        <v>157</v>
      </c>
      <c r="B162" s="13">
        <v>53</v>
      </c>
      <c r="C162" s="21">
        <f t="shared" si="3"/>
        <v>0.25763888888888892</v>
      </c>
      <c r="D162" s="19">
        <f>IFERROR(Tableau2[Durée]*Tableau2[Exemplaire]," ")</f>
        <v>0.25763888888888892</v>
      </c>
      <c r="E162" s="17">
        <f>_xlfn.IFNA(_xlfn.IFS(ISNUMBER(Tableau2[[#This Row],[Jour]]),WORKDAY.INTL($H$2,Tableau2[[#This Row],[Jour]]-1,11,Calendrier[Date sans impressions]))," ")</f>
        <v>43119</v>
      </c>
      <c r="F162" s="13">
        <v>48</v>
      </c>
      <c r="G162" s="2" t="str">
        <f>IF(ISBLANK(Tableau2[[#This Row],[Id]] )=FALSE,VLOOKUP(Tableau2[[#This Row],[Id]],Liste_pièces[],2,FALSE),"")</f>
        <v>armtopcover1</v>
      </c>
      <c r="H162" s="3">
        <f>IF(ISBLANK(Tableau2[[#This Row],[Id]] )=FALSE,VLOOKUP(Tableau2[[#This Row],[Id]],Liste_pièces[],8,FALSE),"")</f>
        <v>0.25763888888888892</v>
      </c>
      <c r="I162" s="13">
        <v>1</v>
      </c>
    </row>
    <row r="163" spans="1:9" x14ac:dyDescent="0.25">
      <c r="A163" s="2">
        <v>158</v>
      </c>
      <c r="B163" s="13">
        <v>53</v>
      </c>
      <c r="C163" s="21">
        <f t="shared" si="3"/>
        <v>5.4166666666666669E-2</v>
      </c>
      <c r="D163" s="19">
        <f>IFERROR(Tableau2[Durée]*Tableau2[Exemplaire]," ")</f>
        <v>5.4166666666666669E-2</v>
      </c>
      <c r="E163" s="17">
        <f>_xlfn.IFNA(_xlfn.IFS(ISNUMBER(Tableau2[[#This Row],[Jour]]),WORKDAY.INTL($H$2,Tableau2[[#This Row],[Jour]]-1,11,Calendrier[Date sans impressions]))," ")</f>
        <v>43119</v>
      </c>
      <c r="F163" s="13">
        <v>37</v>
      </c>
      <c r="G163" s="2" t="str">
        <f>IF(ISBLANK(Tableau2[[#This Row],[Id]] )=FALSE,VLOOKUP(Tableau2[[#This Row],[Id]],Liste_pièces[],2,FALSE),"")</f>
        <v>RotWormV5</v>
      </c>
      <c r="H163" s="3">
        <f>IF(ISBLANK(Tableau2[[#This Row],[Id]] )=FALSE,VLOOKUP(Tableau2[[#This Row],[Id]],Liste_pièces[],8,FALSE),"")</f>
        <v>5.4166666666666669E-2</v>
      </c>
      <c r="I163" s="13">
        <v>1</v>
      </c>
    </row>
    <row r="164" spans="1:9" x14ac:dyDescent="0.25">
      <c r="A164" s="2">
        <v>159</v>
      </c>
      <c r="B164" s="13">
        <v>53</v>
      </c>
      <c r="C164" s="21">
        <f t="shared" si="3"/>
        <v>6.5335648148148143E-2</v>
      </c>
      <c r="D164" s="19">
        <f>IFERROR(Tableau2[Durée]*Tableau2[Exemplaire]," ")</f>
        <v>6.5335648148148143E-2</v>
      </c>
      <c r="E164" s="17">
        <f>_xlfn.IFNA(_xlfn.IFS(ISNUMBER(Tableau2[[#This Row],[Jour]]),WORKDAY.INTL($H$2,Tableau2[[#This Row],[Jour]]-1,11,Calendrier[Date sans impressions]))," ")</f>
        <v>43119</v>
      </c>
      <c r="F164" s="13">
        <v>10</v>
      </c>
      <c r="G164" s="2" t="str">
        <f>IF(ISBLANK(Tableau2[[#This Row],[Id]] )=FALSE,VLOOKUP(Tableau2[[#This Row],[Id]],Liste_pièces[],2,FALSE),"")</f>
        <v>Majeure3</v>
      </c>
      <c r="H164" s="3">
        <f>IF(ISBLANK(Tableau2[[#This Row],[Id]] )=FALSE,VLOOKUP(Tableau2[[#This Row],[Id]],Liste_pièces[],8,FALSE),"")</f>
        <v>6.5335648148148143E-2</v>
      </c>
      <c r="I164" s="13">
        <v>1</v>
      </c>
    </row>
    <row r="165" spans="1:9" x14ac:dyDescent="0.25">
      <c r="A165" s="2">
        <v>160</v>
      </c>
      <c r="B165" s="13">
        <v>53</v>
      </c>
      <c r="C165" s="21">
        <f t="shared" si="3"/>
        <v>5.6319444444444443E-2</v>
      </c>
      <c r="D165" s="19">
        <f>IFERROR(Tableau2[Durée]*Tableau2[Exemplaire]," ")</f>
        <v>5.6319444444444443E-2</v>
      </c>
      <c r="E165" s="17">
        <f>_xlfn.IFNA(_xlfn.IFS(ISNUMBER(Tableau2[[#This Row],[Jour]]),WORKDAY.INTL($H$2,Tableau2[[#This Row],[Jour]]-1,11,Calendrier[Date sans impressions]))," ")</f>
        <v>43119</v>
      </c>
      <c r="F165" s="13">
        <v>6</v>
      </c>
      <c r="G165" s="2" t="str">
        <f>IF(ISBLANK(Tableau2[[#This Row],[Id]] )=FALSE,VLOOKUP(Tableau2[[#This Row],[Id]],Liste_pièces[],2,FALSE),"")</f>
        <v>Index3</v>
      </c>
      <c r="H165" s="3">
        <f>IF(ISBLANK(Tableau2[[#This Row],[Id]] )=FALSE,VLOOKUP(Tableau2[[#This Row],[Id]],Liste_pièces[],8,FALSE),"")</f>
        <v>5.6319444444444443E-2</v>
      </c>
      <c r="I165" s="13">
        <v>1</v>
      </c>
    </row>
    <row r="166" spans="1:9" x14ac:dyDescent="0.25">
      <c r="A166" s="2">
        <v>161</v>
      </c>
      <c r="B166" s="13">
        <v>53</v>
      </c>
      <c r="C166" s="21">
        <f t="shared" si="3"/>
        <v>0.1125</v>
      </c>
      <c r="D166" s="19">
        <f>IFERROR(Tableau2[Durée]*Tableau2[Exemplaire]," ")</f>
        <v>0.1125</v>
      </c>
      <c r="E166" s="17">
        <f>_xlfn.IFNA(_xlfn.IFS(ISNUMBER(Tableau2[[#This Row],[Jour]]),WORKDAY.INTL($H$2,Tableau2[[#This Row],[Jour]]-1,11,Calendrier[Date sans impressions]))," ")</f>
        <v>43119</v>
      </c>
      <c r="F166" s="13">
        <v>39</v>
      </c>
      <c r="G166" s="2" t="str">
        <f>IF(ISBLANK(Tableau2[[#This Row],[Id]] )=FALSE,VLOOKUP(Tableau2[[#This Row],[Id]],Liste_pièces[],2,FALSE),"")</f>
        <v>servoholderV1</v>
      </c>
      <c r="H166" s="3">
        <f>IF(ISBLANK(Tableau2[[#This Row],[Id]] )=FALSE,VLOOKUP(Tableau2[[#This Row],[Id]],Liste_pièces[],8,FALSE),"")</f>
        <v>0.1125</v>
      </c>
      <c r="I166" s="13">
        <v>1</v>
      </c>
    </row>
    <row r="167" spans="1:9" x14ac:dyDescent="0.25">
      <c r="A167" s="2">
        <v>162</v>
      </c>
      <c r="B167" s="13">
        <v>54</v>
      </c>
      <c r="C167" s="21">
        <f t="shared" si="3"/>
        <v>0.1125</v>
      </c>
      <c r="D167" s="19">
        <f>IFERROR(Tableau2[Durée]*Tableau2[Exemplaire]," ")</f>
        <v>0.1125</v>
      </c>
      <c r="E167" s="17">
        <f>_xlfn.IFNA(_xlfn.IFS(ISNUMBER(Tableau2[[#This Row],[Jour]]),WORKDAY.INTL($H$2,Tableau2[[#This Row],[Jour]]-1,11,Calendrier[Date sans impressions]))," ")</f>
        <v>43120</v>
      </c>
      <c r="F167" s="13">
        <v>39</v>
      </c>
      <c r="G167" s="2" t="str">
        <f>IF(ISBLANK(Tableau2[[#This Row],[Id]] )=FALSE,VLOOKUP(Tableau2[[#This Row],[Id]],Liste_pièces[],2,FALSE),"")</f>
        <v>servoholderV1</v>
      </c>
      <c r="H167" s="3">
        <f>IF(ISBLANK(Tableau2[[#This Row],[Id]] )=FALSE,VLOOKUP(Tableau2[[#This Row],[Id]],Liste_pièces[],8,FALSE),"")</f>
        <v>0.1125</v>
      </c>
      <c r="I167" s="13">
        <v>1</v>
      </c>
    </row>
    <row r="168" spans="1:9" x14ac:dyDescent="0.25">
      <c r="A168" s="2">
        <v>163</v>
      </c>
      <c r="B168" s="13">
        <v>54</v>
      </c>
      <c r="C168" s="21">
        <f t="shared" si="3"/>
        <v>6.6666666666666666E-2</v>
      </c>
      <c r="D168" s="19">
        <f>IFERROR(Tableau2[Durée]*Tableau2[Exemplaire]," ")</f>
        <v>6.6666666666666666E-2</v>
      </c>
      <c r="E168" s="17">
        <f>_xlfn.IFNA(_xlfn.IFS(ISNUMBER(Tableau2[[#This Row],[Jour]]),WORKDAY.INTL($H$2,Tableau2[[#This Row],[Jour]]-1,11,Calendrier[Date sans impressions]))," ")</f>
        <v>43120</v>
      </c>
      <c r="F168" s="13">
        <v>41</v>
      </c>
      <c r="G168" s="2" t="str">
        <f>IF(ISBLANK(Tableau2[[#This Row],[Id]] )=FALSE,VLOOKUP(Tableau2[[#This Row],[Id]],Liste_pièces[],2,FALSE),"")</f>
        <v>servobaseV1</v>
      </c>
      <c r="H168" s="3">
        <f>IF(ISBLANK(Tableau2[[#This Row],[Id]] )=FALSE,VLOOKUP(Tableau2[[#This Row],[Id]],Liste_pièces[],8,FALSE),"")</f>
        <v>6.6666666666666666E-2</v>
      </c>
      <c r="I168" s="13">
        <v>1</v>
      </c>
    </row>
    <row r="169" spans="1:9" x14ac:dyDescent="0.25">
      <c r="A169" s="2">
        <v>164</v>
      </c>
      <c r="B169" s="13">
        <v>54</v>
      </c>
      <c r="C169" s="21">
        <f t="shared" si="3"/>
        <v>7.6388888888888895E-2</v>
      </c>
      <c r="D169" s="19">
        <f>IFERROR(Tableau2[Durée]*Tableau2[Exemplaire]," ")</f>
        <v>7.6388888888888895E-2</v>
      </c>
      <c r="E169" s="17">
        <f>_xlfn.IFNA(_xlfn.IFS(ISNUMBER(Tableau2[[#This Row],[Jour]]),WORKDAY.INTL($H$2,Tableau2[[#This Row],[Jour]]-1,11,Calendrier[Date sans impressions]))," ")</f>
        <v>43120</v>
      </c>
      <c r="F169" s="13">
        <v>42</v>
      </c>
      <c r="G169" s="2" t="str">
        <f>IF(ISBLANK(Tableau2[[#This Row],[Id]] )=FALSE,VLOOKUP(Tableau2[[#This Row],[Id]],Liste_pièces[],2,FALSE),"")</f>
        <v>PistonbaseantiV2</v>
      </c>
      <c r="H169" s="3">
        <f>IF(ISBLANK(Tableau2[[#This Row],[Id]] )=FALSE,VLOOKUP(Tableau2[[#This Row],[Id]],Liste_pièces[],8,FALSE),"")</f>
        <v>7.6388888888888895E-2</v>
      </c>
      <c r="I169" s="13">
        <v>1</v>
      </c>
    </row>
    <row r="170" spans="1:9" x14ac:dyDescent="0.25">
      <c r="A170" s="2">
        <v>165</v>
      </c>
      <c r="B170" s="13">
        <v>54</v>
      </c>
      <c r="C170" s="21">
        <f t="shared" si="3"/>
        <v>1.5972222222222224E-2</v>
      </c>
      <c r="D170" s="19">
        <f>IFERROR(Tableau2[Durée]*Tableau2[Exemplaire]," ")</f>
        <v>1.5972222222222224E-2</v>
      </c>
      <c r="E170" s="17">
        <f>_xlfn.IFNA(_xlfn.IFS(ISNUMBER(Tableau2[[#This Row],[Jour]]),WORKDAY.INTL($H$2,Tableau2[[#This Row],[Jour]]-1,11,Calendrier[Date sans impressions]))," ")</f>
        <v>43120</v>
      </c>
      <c r="F170" s="13">
        <v>33</v>
      </c>
      <c r="G170" s="2" t="str">
        <f>IF(ISBLANK(Tableau2[[#This Row],[Id]] )=FALSE,VLOOKUP(Tableau2[[#This Row],[Id]],Liste_pièces[],2,FALSE),"")</f>
        <v>GearHolderV1</v>
      </c>
      <c r="H170" s="3">
        <f>IF(ISBLANK(Tableau2[[#This Row],[Id]] )=FALSE,VLOOKUP(Tableau2[[#This Row],[Id]],Liste_pièces[],8,FALSE),"")</f>
        <v>1.5972222222222224E-2</v>
      </c>
      <c r="I170" s="13">
        <v>1</v>
      </c>
    </row>
    <row r="171" spans="1:9" x14ac:dyDescent="0.25">
      <c r="A171" s="2">
        <v>166</v>
      </c>
      <c r="B171" s="13">
        <v>55</v>
      </c>
      <c r="C171" s="21">
        <f t="shared" si="3"/>
        <v>0.10347222222222223</v>
      </c>
      <c r="D171" s="19">
        <f>IFERROR(Tableau2[Durée]*Tableau2[Exemplaire]," ")</f>
        <v>0.10347222222222223</v>
      </c>
      <c r="E171" s="17">
        <f>_xlfn.IFNA(_xlfn.IFS(ISNUMBER(Tableau2[[#This Row],[Jour]]),WORKDAY.INTL($H$2,Tableau2[[#This Row],[Jour]]-1,11,Calendrier[Date sans impressions]))," ")</f>
        <v>43122</v>
      </c>
      <c r="F171" s="13">
        <v>47</v>
      </c>
      <c r="G171" s="2" t="str">
        <f>IF(ISBLANK(Tableau2[[#This Row],[Id]] )=FALSE,VLOOKUP(Tableau2[[#This Row],[Id]],Liste_pièces[],2,FALSE),"")</f>
        <v>HighArmSideV2</v>
      </c>
      <c r="H171" s="3">
        <f>IF(ISBLANK(Tableau2[[#This Row],[Id]] )=FALSE,VLOOKUP(Tableau2[[#This Row],[Id]],Liste_pièces[],8,FALSE),"")</f>
        <v>0.10347222222222223</v>
      </c>
      <c r="I171" s="13">
        <v>1</v>
      </c>
    </row>
    <row r="172" spans="1:9" x14ac:dyDescent="0.25">
      <c r="A172" s="2">
        <v>167</v>
      </c>
      <c r="B172" s="13">
        <v>55</v>
      </c>
      <c r="C172" s="21">
        <f t="shared" si="3"/>
        <v>9.2361111111111116E-2</v>
      </c>
      <c r="D172" s="19">
        <f>IFERROR(Tableau2[Durée]*Tableau2[Exemplaire]," ")</f>
        <v>9.2361111111111116E-2</v>
      </c>
      <c r="E172" s="17">
        <f>_xlfn.IFNA(_xlfn.IFS(ISNUMBER(Tableau2[[#This Row],[Jour]]),WORKDAY.INTL($H$2,Tableau2[[#This Row],[Jour]]-1,11,Calendrier[Date sans impressions]))," ")</f>
        <v>43122</v>
      </c>
      <c r="F172" s="13">
        <v>40</v>
      </c>
      <c r="G172" s="2" t="str">
        <f>IF(ISBLANK(Tableau2[[#This Row],[Id]] )=FALSE,VLOOKUP(Tableau2[[#This Row],[Id]],Liste_pièces[],2,FALSE),"")</f>
        <v>leftRotTitV2</v>
      </c>
      <c r="H172" s="3">
        <f>IF(ISBLANK(Tableau2[[#This Row],[Id]] )=FALSE,VLOOKUP(Tableau2[[#This Row],[Id]],Liste_pièces[],8,FALSE),"")</f>
        <v>9.2361111111111116E-2</v>
      </c>
      <c r="I172" s="13">
        <v>1</v>
      </c>
    </row>
    <row r="173" spans="1:9" x14ac:dyDescent="0.25">
      <c r="A173" s="2">
        <v>168</v>
      </c>
      <c r="B173" s="13">
        <v>55</v>
      </c>
      <c r="C173" s="21">
        <f t="shared" si="3"/>
        <v>8.1828703703703709E-2</v>
      </c>
      <c r="D173" s="19">
        <f>IFERROR(Tableau2[Durée]*Tableau2[Exemplaire]," ")</f>
        <v>8.1828703703703709E-2</v>
      </c>
      <c r="E173" s="17">
        <f>_xlfn.IFNA(_xlfn.IFS(ISNUMBER(Tableau2[[#This Row],[Jour]]),WORKDAY.INTL($H$2,Tableau2[[#This Row],[Jour]]-1,11,Calendrier[Date sans impressions]))," ")</f>
        <v>43122</v>
      </c>
      <c r="F173" s="13">
        <v>28</v>
      </c>
      <c r="G173" s="2" t="str">
        <f>IF(ISBLANK(Tableau2[[#This Row],[Id]] )=FALSE,VLOOKUP(Tableau2[[#This Row],[Id]],Liste_pièces[],2,FALSE),"")</f>
        <v>LeftRotaWrist2V3</v>
      </c>
      <c r="H173" s="3">
        <f>IF(ISBLANK(Tableau2[[#This Row],[Id]] )=FALSE,VLOOKUP(Tableau2[[#This Row],[Id]],Liste_pièces[],8,FALSE),"")</f>
        <v>8.1828703703703709E-2</v>
      </c>
      <c r="I173" s="13">
        <v>1</v>
      </c>
    </row>
    <row r="174" spans="1:9" x14ac:dyDescent="0.25">
      <c r="A174" s="2">
        <v>169</v>
      </c>
      <c r="B174" s="13">
        <v>55</v>
      </c>
      <c r="C174" s="21">
        <f t="shared" si="3"/>
        <v>0.37083333333333335</v>
      </c>
      <c r="D174" s="19">
        <f>IFERROR(Tableau2[Durée]*Tableau2[Exemplaire]," ")</f>
        <v>0.37083333333333335</v>
      </c>
      <c r="E174" s="17">
        <f>_xlfn.IFNA(_xlfn.IFS(ISNUMBER(Tableau2[[#This Row],[Jour]]),WORKDAY.INTL($H$2,Tableau2[[#This Row],[Jour]]-1,11,Calendrier[Date sans impressions]))," ")</f>
        <v>43122</v>
      </c>
      <c r="F174" s="13">
        <v>49</v>
      </c>
      <c r="G174" s="2" t="str">
        <f>IF(ISBLANK(Tableau2[[#This Row],[Id]] )=FALSE,VLOOKUP(Tableau2[[#This Row],[Id]],Liste_pièces[],2,FALSE),"")</f>
        <v>armtopcover3</v>
      </c>
      <c r="H174" s="3">
        <f>IF(ISBLANK(Tableau2[[#This Row],[Id]] )=FALSE,VLOOKUP(Tableau2[[#This Row],[Id]],Liste_pièces[],8,FALSE),"")</f>
        <v>0.37083333333333335</v>
      </c>
      <c r="I174" s="13">
        <v>1</v>
      </c>
    </row>
    <row r="175" spans="1:9" x14ac:dyDescent="0.25">
      <c r="A175" s="2">
        <v>170</v>
      </c>
      <c r="B175" s="13">
        <v>56</v>
      </c>
      <c r="C175" s="21">
        <f t="shared" si="3"/>
        <v>1.5497685185185186E-2</v>
      </c>
      <c r="D175" s="19">
        <f>IFERROR(Tableau2[Durée]*Tableau2[Exemplaire]," ")</f>
        <v>1.5497685185185186E-2</v>
      </c>
      <c r="E175" s="17">
        <f>_xlfn.IFNA(_xlfn.IFS(ISNUMBER(Tableau2[[#This Row],[Jour]]),WORKDAY.INTL($H$2,Tableau2[[#This Row],[Jour]]-1,11,Calendrier[Date sans impressions]))," ")</f>
        <v>43123</v>
      </c>
      <c r="F175" s="13">
        <v>229</v>
      </c>
      <c r="G175" s="2" t="str">
        <f>IF(ISBLANK(Tableau2[[#This Row],[Id]] )=FALSE,VLOOKUP(Tableau2[[#This Row],[Id]],Liste_pièces[],2,FALSE),"")</f>
        <v>PivPotentioSquare</v>
      </c>
      <c r="H175" s="3">
        <f>IF(ISBLANK(Tableau2[[#This Row],[Id]] )=FALSE,VLOOKUP(Tableau2[[#This Row],[Id]],Liste_pièces[],8,FALSE),"")</f>
        <v>1.5497685185185186E-2</v>
      </c>
      <c r="I175" s="13">
        <v>1</v>
      </c>
    </row>
    <row r="176" spans="1:9" x14ac:dyDescent="0.25">
      <c r="A176" s="2">
        <v>171</v>
      </c>
      <c r="B176" s="13">
        <v>56</v>
      </c>
      <c r="C176" s="21">
        <f t="shared" si="3"/>
        <v>4.2546296296296297E-2</v>
      </c>
      <c r="D176" s="19">
        <f>IFERROR(Tableau2[Durée]*Tableau2[Exemplaire]," ")</f>
        <v>4.2546296296296297E-2</v>
      </c>
      <c r="E176" s="17">
        <f>_xlfn.IFNA(_xlfn.IFS(ISNUMBER(Tableau2[[#This Row],[Jour]]),WORKDAY.INTL($H$2,Tableau2[[#This Row],[Jour]]-1,11,Calendrier[Date sans impressions]))," ")</f>
        <v>43123</v>
      </c>
      <c r="F176" s="13">
        <v>18</v>
      </c>
      <c r="G176" s="2" t="str">
        <f>IF(ISBLANK(Tableau2[[#This Row],[Id]] )=FALSE,VLOOKUP(Tableau2[[#This Row],[Id]],Liste_pièces[],2,FALSE),"")</f>
        <v>LeftRobCableFrontV3</v>
      </c>
      <c r="H176" s="3">
        <f>IF(ISBLANK(Tableau2[[#This Row],[Id]] )=FALSE,VLOOKUP(Tableau2[[#This Row],[Id]],Liste_pièces[],8,FALSE),"")</f>
        <v>4.2546296296296297E-2</v>
      </c>
      <c r="I176" s="13">
        <v>1</v>
      </c>
    </row>
    <row r="177" spans="1:9" x14ac:dyDescent="0.25">
      <c r="A177" s="2">
        <v>172</v>
      </c>
      <c r="B177" s="13">
        <v>56</v>
      </c>
      <c r="C177" s="21">
        <f t="shared" si="3"/>
        <v>2.5706018518518517E-2</v>
      </c>
      <c r="D177" s="19">
        <f>IFERROR(Tableau2[Durée]*Tableau2[Exemplaire]," ")</f>
        <v>2.5706018518518517E-2</v>
      </c>
      <c r="E177" s="17">
        <f>_xlfn.IFNA(_xlfn.IFS(ISNUMBER(Tableau2[[#This Row],[Jour]]),WORKDAY.INTL($H$2,Tableau2[[#This Row],[Jour]]-1,11,Calendrier[Date sans impressions]))," ")</f>
        <v>43123</v>
      </c>
      <c r="F177" s="13">
        <v>24</v>
      </c>
      <c r="G177" s="2" t="str">
        <f>IF(ISBLANK(Tableau2[[#This Row],[Id]] )=FALSE,VLOOKUP(Tableau2[[#This Row],[Id]],Liste_pièces[],2,FALSE),"")</f>
        <v>LeftCableHolderWristV5</v>
      </c>
      <c r="H177" s="3">
        <f>IF(ISBLANK(Tableau2[[#This Row],[Id]] )=FALSE,VLOOKUP(Tableau2[[#This Row],[Id]],Liste_pièces[],8,FALSE),"")</f>
        <v>2.5706018518518517E-2</v>
      </c>
      <c r="I177" s="13">
        <v>1</v>
      </c>
    </row>
    <row r="178" spans="1:9" x14ac:dyDescent="0.25">
      <c r="A178" s="2">
        <v>173</v>
      </c>
      <c r="B178" s="13">
        <v>56</v>
      </c>
      <c r="C178" s="21">
        <f t="shared" si="3"/>
        <v>4.148148148148148E-2</v>
      </c>
      <c r="D178" s="19">
        <f>IFERROR(Tableau2[Durée]*Tableau2[Exemplaire]," ")</f>
        <v>4.148148148148148E-2</v>
      </c>
      <c r="E178" s="17">
        <f>_xlfn.IFNA(_xlfn.IFS(ISNUMBER(Tableau2[[#This Row],[Jour]]),WORKDAY.INTL($H$2,Tableau2[[#This Row],[Jour]]-1,11,Calendrier[Date sans impressions]))," ")</f>
        <v>43123</v>
      </c>
      <c r="F178" s="13">
        <v>3</v>
      </c>
      <c r="G178" s="2" t="str">
        <f>IF(ISBLANK(Tableau2[[#This Row],[Id]] )=FALSE,VLOOKUP(Tableau2[[#This Row],[Id]],Liste_pièces[],2,FALSE),"")</f>
        <v>leftcoverfinger1</v>
      </c>
      <c r="H178" s="3">
        <f>IF(ISBLANK(Tableau2[[#This Row],[Id]] )=FALSE,VLOOKUP(Tableau2[[#This Row],[Id]],Liste_pièces[],8,FALSE),"")</f>
        <v>4.148148148148148E-2</v>
      </c>
      <c r="I178" s="13">
        <v>1</v>
      </c>
    </row>
    <row r="179" spans="1:9" x14ac:dyDescent="0.25">
      <c r="A179" s="2">
        <v>174</v>
      </c>
      <c r="B179" s="13">
        <v>56</v>
      </c>
      <c r="C179" s="21">
        <f t="shared" si="3"/>
        <v>0.16755787037037037</v>
      </c>
      <c r="D179" s="19">
        <f>IFERROR(Tableau2[Durée]*Tableau2[Exemplaire]," ")</f>
        <v>0.16755787037037037</v>
      </c>
      <c r="E179" s="17">
        <f>_xlfn.IFNA(_xlfn.IFS(ISNUMBER(Tableau2[[#This Row],[Jour]]),WORKDAY.INTL($H$2,Tableau2[[#This Row],[Jour]]-1,11,Calendrier[Date sans impressions]))," ")</f>
        <v>43123</v>
      </c>
      <c r="F179" s="13">
        <v>29</v>
      </c>
      <c r="G179" s="2" t="str">
        <f>IF(ISBLANK(Tableau2[[#This Row],[Id]] )=FALSE,VLOOKUP(Tableau2[[#This Row],[Id]],Liste_pièces[],2,FALSE),"")</f>
        <v>LeftRotawrist1V4</v>
      </c>
      <c r="H179" s="3">
        <f>IF(ISBLANK(Tableau2[[#This Row],[Id]] )=FALSE,VLOOKUP(Tableau2[[#This Row],[Id]],Liste_pièces[],8,FALSE),"")</f>
        <v>0.16755787037037037</v>
      </c>
      <c r="I179" s="13">
        <v>1</v>
      </c>
    </row>
    <row r="180" spans="1:9" x14ac:dyDescent="0.25">
      <c r="A180" s="2">
        <v>175</v>
      </c>
      <c r="B180" s="13">
        <v>56</v>
      </c>
      <c r="C180" s="21">
        <f t="shared" si="3"/>
        <v>5.0347222222222217E-2</v>
      </c>
      <c r="D180" s="19">
        <f>IFERROR(Tableau2[Durée]*Tableau2[Exemplaire]," ")</f>
        <v>5.0347222222222217E-2</v>
      </c>
      <c r="E180" s="17">
        <f>_xlfn.IFNA(_xlfn.IFS(ISNUMBER(Tableau2[[#This Row],[Jour]]),WORKDAY.INTL($H$2,Tableau2[[#This Row],[Jour]]-1,11,Calendrier[Date sans impressions]))," ")</f>
        <v>43123</v>
      </c>
      <c r="F180" s="13">
        <v>4</v>
      </c>
      <c r="G180" s="2" t="str">
        <f>IF(ISBLANK(Tableau2[[#This Row],[Id]] )=FALSE,VLOOKUP(Tableau2[[#This Row],[Id]],Liste_pièces[],2,FALSE),"")</f>
        <v>ringfinger3</v>
      </c>
      <c r="H180" s="3">
        <f>IF(ISBLANK(Tableau2[[#This Row],[Id]] )=FALSE,VLOOKUP(Tableau2[[#This Row],[Id]],Liste_pièces[],8,FALSE),"")</f>
        <v>5.0347222222222217E-2</v>
      </c>
      <c r="I180" s="13">
        <v>1</v>
      </c>
    </row>
    <row r="181" spans="1:9" x14ac:dyDescent="0.25">
      <c r="A181" s="2">
        <v>176</v>
      </c>
      <c r="B181" s="13">
        <v>56</v>
      </c>
      <c r="C181" s="21">
        <f t="shared" si="3"/>
        <v>6.5277777777777782E-2</v>
      </c>
      <c r="D181" s="19">
        <f>IFERROR(Tableau2[Durée]*Tableau2[Exemplaire]," ")</f>
        <v>6.5277777777777782E-2</v>
      </c>
      <c r="E181" s="17">
        <f>_xlfn.IFNA(_xlfn.IFS(ISNUMBER(Tableau2[[#This Row],[Jour]]),WORKDAY.INTL($H$2,Tableau2[[#This Row],[Jour]]-1,11,Calendrier[Date sans impressions]))," ")</f>
        <v>43123</v>
      </c>
      <c r="F181" s="13">
        <v>5</v>
      </c>
      <c r="G181" s="2" t="str">
        <f>IF(ISBLANK(Tableau2[[#This Row],[Id]] )=FALSE,VLOOKUP(Tableau2[[#This Row],[Id]],Liste_pièces[],2,FALSE),"")</f>
        <v>Bolt_entretoise7</v>
      </c>
      <c r="H181" s="3">
        <f>IF(ISBLANK(Tableau2[[#This Row],[Id]] )=FALSE,VLOOKUP(Tableau2[[#This Row],[Id]],Liste_pièces[],8,FALSE),"")</f>
        <v>6.5277777777777782E-2</v>
      </c>
      <c r="I181" s="13">
        <v>1</v>
      </c>
    </row>
    <row r="182" spans="1:9" x14ac:dyDescent="0.25">
      <c r="A182" s="2">
        <v>177</v>
      </c>
      <c r="B182" s="13">
        <v>56</v>
      </c>
      <c r="C182" s="21">
        <f t="shared" si="3"/>
        <v>0.17769675925925923</v>
      </c>
      <c r="D182" s="19">
        <f>IFERROR(Tableau2[Durée]*Tableau2[Exemplaire]," ")</f>
        <v>0.17769675925925923</v>
      </c>
      <c r="E182" s="17">
        <f>_xlfn.IFNA(_xlfn.IFS(ISNUMBER(Tableau2[[#This Row],[Jour]]),WORKDAY.INTL($H$2,Tableau2[[#This Row],[Jour]]-1,11,Calendrier[Date sans impressions]))," ")</f>
        <v>43123</v>
      </c>
      <c r="F182" s="13">
        <v>21</v>
      </c>
      <c r="G182" s="2" t="str">
        <f>IF(ISBLANK(Tableau2[[#This Row],[Id]] )=FALSE,VLOOKUP(Tableau2[[#This Row],[Id]],Liste_pièces[],2,FALSE),"")</f>
        <v>LeftRobServoBedV5</v>
      </c>
      <c r="H182" s="3">
        <f>IF(ISBLANK(Tableau2[[#This Row],[Id]] )=FALSE,VLOOKUP(Tableau2[[#This Row],[Id]],Liste_pièces[],8,FALSE),"")</f>
        <v>0.17769675925925923</v>
      </c>
      <c r="I182" s="13">
        <v>1</v>
      </c>
    </row>
    <row r="183" spans="1:9" x14ac:dyDescent="0.25">
      <c r="A183" s="2">
        <v>178</v>
      </c>
      <c r="B183" s="13">
        <v>57</v>
      </c>
      <c r="C183" s="21">
        <f t="shared" si="3"/>
        <v>2.5300925925925925E-2</v>
      </c>
      <c r="D183" s="19">
        <f>IFERROR(Tableau2[Durée]*Tableau2[Exemplaire]," ")</f>
        <v>2.5300925925925925E-2</v>
      </c>
      <c r="E183" s="17">
        <f>_xlfn.IFNA(_xlfn.IFS(ISNUMBER(Tableau2[[#This Row],[Jour]]),WORKDAY.INTL($H$2,Tableau2[[#This Row],[Jour]]-1,11,Calendrier[Date sans impressions]))," ")</f>
        <v>43124</v>
      </c>
      <c r="F183" s="13">
        <v>17</v>
      </c>
      <c r="G183" s="2" t="str">
        <f>IF(ISBLANK(Tableau2[[#This Row],[Id]] )=FALSE,VLOOKUP(Tableau2[[#This Row],[Id]],Liste_pièces[],2,FALSE),"")</f>
        <v>LeftRobCableBackV3</v>
      </c>
      <c r="H183" s="3">
        <f>IF(ISBLANK(Tableau2[[#This Row],[Id]] )=FALSE,VLOOKUP(Tableau2[[#This Row],[Id]],Liste_pièces[],8,FALSE),"")</f>
        <v>2.5300925925925925E-2</v>
      </c>
      <c r="I183" s="13">
        <v>1</v>
      </c>
    </row>
    <row r="184" spans="1:9" x14ac:dyDescent="0.25">
      <c r="A184" s="2">
        <v>179</v>
      </c>
      <c r="B184" s="13">
        <v>57</v>
      </c>
      <c r="C184" s="21">
        <f t="shared" si="3"/>
        <v>4.5833333333333337E-2</v>
      </c>
      <c r="D184" s="19">
        <f>IFERROR(Tableau2[Durée]*Tableau2[Exemplaire]," ")</f>
        <v>4.5833333333333337E-2</v>
      </c>
      <c r="E184" s="17">
        <f>_xlfn.IFNA(_xlfn.IFS(ISNUMBER(Tableau2[[#This Row],[Jour]]),WORKDAY.INTL($H$2,Tableau2[[#This Row],[Jour]]-1,11,Calendrier[Date sans impressions]))," ")</f>
        <v>43124</v>
      </c>
      <c r="F184" s="13">
        <v>43</v>
      </c>
      <c r="G184" s="2" t="str">
        <f>IF(ISBLANK(Tableau2[[#This Row],[Id]] )=FALSE,VLOOKUP(Tableau2[[#This Row],[Id]],Liste_pièces[],2,FALSE),"")</f>
        <v>reinforcerV1</v>
      </c>
      <c r="H184" s="3">
        <f>IF(ISBLANK(Tableau2[[#This Row],[Id]] )=FALSE,VLOOKUP(Tableau2[[#This Row],[Id]],Liste_pièces[],8,FALSE),"")</f>
        <v>4.5833333333333337E-2</v>
      </c>
      <c r="I184" s="13">
        <v>1</v>
      </c>
    </row>
    <row r="185" spans="1:9" x14ac:dyDescent="0.25">
      <c r="A185" s="2">
        <v>180</v>
      </c>
      <c r="B185" s="13">
        <v>57</v>
      </c>
      <c r="C185" s="21">
        <f t="shared" si="3"/>
        <v>4.5833333333333337E-2</v>
      </c>
      <c r="D185" s="19">
        <f>IFERROR(Tableau2[Durée]*Tableau2[Exemplaire]," ")</f>
        <v>4.5833333333333337E-2</v>
      </c>
      <c r="E185" s="17">
        <f>_xlfn.IFNA(_xlfn.IFS(ISNUMBER(Tableau2[[#This Row],[Jour]]),WORKDAY.INTL($H$2,Tableau2[[#This Row],[Jour]]-1,11,Calendrier[Date sans impressions]))," ")</f>
        <v>43124</v>
      </c>
      <c r="F185" s="13">
        <v>43</v>
      </c>
      <c r="G185" s="2" t="str">
        <f>IF(ISBLANK(Tableau2[[#This Row],[Id]] )=FALSE,VLOOKUP(Tableau2[[#This Row],[Id]],Liste_pièces[],2,FALSE),"")</f>
        <v>reinforcerV1</v>
      </c>
      <c r="H185" s="3">
        <f>IF(ISBLANK(Tableau2[[#This Row],[Id]] )=FALSE,VLOOKUP(Tableau2[[#This Row],[Id]],Liste_pièces[],8,FALSE),"")</f>
        <v>4.5833333333333337E-2</v>
      </c>
      <c r="I185" s="13">
        <v>1</v>
      </c>
    </row>
    <row r="186" spans="1:9" x14ac:dyDescent="0.25">
      <c r="A186" s="2">
        <v>181</v>
      </c>
      <c r="B186" s="13">
        <v>57</v>
      </c>
      <c r="C186" s="21">
        <f t="shared" si="3"/>
        <v>4.929398148148148E-2</v>
      </c>
      <c r="D186" s="19">
        <f>IFERROR(Tableau2[Durée]*Tableau2[Exemplaire]," ")</f>
        <v>4.929398148148148E-2</v>
      </c>
      <c r="E186" s="17">
        <f>_xlfn.IFNA(_xlfn.IFS(ISNUMBER(Tableau2[[#This Row],[Jour]]),WORKDAY.INTL($H$2,Tableau2[[#This Row],[Jour]]-1,11,Calendrier[Date sans impressions]))," ")</f>
        <v>43124</v>
      </c>
      <c r="F186" s="13">
        <v>233</v>
      </c>
      <c r="G186" s="2" t="str">
        <f>IF(ISBLANK(Tableau2[[#This Row],[Id]] )=FALSE,VLOOKUP(Tableau2[[#This Row],[Id]],Liste_pièces[],2,FALSE),"")</f>
        <v>LeftTensionerV1</v>
      </c>
      <c r="H186" s="3">
        <f>IF(ISBLANK(Tableau2[[#This Row],[Id]] )=FALSE,VLOOKUP(Tableau2[[#This Row],[Id]],Liste_pièces[],8,FALSE),"")</f>
        <v>4.929398148148148E-2</v>
      </c>
      <c r="I186" s="13">
        <v>1</v>
      </c>
    </row>
    <row r="187" spans="1:9" x14ac:dyDescent="0.25">
      <c r="A187" s="2">
        <v>182</v>
      </c>
      <c r="B187" s="13">
        <v>57</v>
      </c>
      <c r="C187" s="21">
        <f t="shared" si="3"/>
        <v>3.9050925925925926E-2</v>
      </c>
      <c r="D187" s="19">
        <f>IFERROR(Tableau2[Durée]*Tableau2[Exemplaire]," ")</f>
        <v>3.9050925925925926E-2</v>
      </c>
      <c r="E187" s="17">
        <f>_xlfn.IFNA(_xlfn.IFS(ISNUMBER(Tableau2[[#This Row],[Jour]]),WORKDAY.INTL($H$2,Tableau2[[#This Row],[Jour]]-1,11,Calendrier[Date sans impressions]))," ")</f>
        <v>43124</v>
      </c>
      <c r="F187" s="13">
        <v>2</v>
      </c>
      <c r="G187" s="2" t="str">
        <f>IF(ISBLANK(Tableau2[[#This Row],[Id]] )=FALSE,VLOOKUP(Tableau2[[#This Row],[Id]],Liste_pièces[],2,FALSE),"")</f>
        <v>Auriculaire3</v>
      </c>
      <c r="H187" s="3">
        <f>IF(ISBLANK(Tableau2[[#This Row],[Id]] )=FALSE,VLOOKUP(Tableau2[[#This Row],[Id]],Liste_pièces[],8,FALSE),"")</f>
        <v>3.9050925925925926E-2</v>
      </c>
      <c r="I187" s="13">
        <v>1</v>
      </c>
    </row>
    <row r="188" spans="1:9" x14ac:dyDescent="0.25">
      <c r="A188" s="2">
        <v>183</v>
      </c>
      <c r="B188" s="13">
        <v>57</v>
      </c>
      <c r="C188" s="21">
        <f t="shared" si="3"/>
        <v>1.5497685185185186E-2</v>
      </c>
      <c r="D188" s="19">
        <f>IFERROR(Tableau2[Durée]*Tableau2[Exemplaire]," ")</f>
        <v>1.5497685185185186E-2</v>
      </c>
      <c r="E188" s="17">
        <f>_xlfn.IFNA(_xlfn.IFS(ISNUMBER(Tableau2[[#This Row],[Jour]]),WORKDAY.INTL($H$2,Tableau2[[#This Row],[Jour]]-1,11,Calendrier[Date sans impressions]))," ")</f>
        <v>43124</v>
      </c>
      <c r="F188" s="13">
        <v>229</v>
      </c>
      <c r="G188" s="2" t="str">
        <f>IF(ISBLANK(Tableau2[[#This Row],[Id]] )=FALSE,VLOOKUP(Tableau2[[#This Row],[Id]],Liste_pièces[],2,FALSE),"")</f>
        <v>PivPotentioSquare</v>
      </c>
      <c r="H188" s="3">
        <f>IF(ISBLANK(Tableau2[[#This Row],[Id]] )=FALSE,VLOOKUP(Tableau2[[#This Row],[Id]],Liste_pièces[],8,FALSE),"")</f>
        <v>1.5497685185185186E-2</v>
      </c>
      <c r="I188" s="13">
        <v>1</v>
      </c>
    </row>
    <row r="189" spans="1:9" x14ac:dyDescent="0.25">
      <c r="A189" s="2">
        <v>184</v>
      </c>
      <c r="B189" s="13">
        <v>57</v>
      </c>
      <c r="C189" s="21">
        <f t="shared" si="3"/>
        <v>0.19462962962962962</v>
      </c>
      <c r="D189" s="19">
        <f>IFERROR(Tableau2[Durée]*Tableau2[Exemplaire]," ")</f>
        <v>0.19462962962962962</v>
      </c>
      <c r="E189" s="17">
        <f>_xlfn.IFNA(_xlfn.IFS(ISNUMBER(Tableau2[[#This Row],[Jour]]),WORKDAY.INTL($H$2,Tableau2[[#This Row],[Jour]]-1,11,Calendrier[Date sans impressions]))," ")</f>
        <v>43124</v>
      </c>
      <c r="F189" s="13">
        <v>14</v>
      </c>
      <c r="G189" s="2" t="str">
        <f>IF(ISBLANK(Tableau2[[#This Row],[Id]] )=FALSE,VLOOKUP(Tableau2[[#This Row],[Id]],Liste_pièces[],2,FALSE),"")</f>
        <v>LeftRobpart2V4</v>
      </c>
      <c r="H189" s="3">
        <f>IF(ISBLANK(Tableau2[[#This Row],[Id]] )=FALSE,VLOOKUP(Tableau2[[#This Row],[Id]],Liste_pièces[],8,FALSE),"")</f>
        <v>0.19462962962962962</v>
      </c>
      <c r="I189" s="13">
        <v>1</v>
      </c>
    </row>
    <row r="190" spans="1:9" x14ac:dyDescent="0.25">
      <c r="A190" s="2">
        <v>185</v>
      </c>
      <c r="B190" s="13">
        <v>58</v>
      </c>
      <c r="C190" s="21">
        <f t="shared" si="3"/>
        <v>8.892361111111112E-2</v>
      </c>
      <c r="D190" s="19">
        <f>IFERROR(Tableau2[Durée]*Tableau2[Exemplaire]," ")</f>
        <v>8.892361111111112E-2</v>
      </c>
      <c r="E190" s="17">
        <f>_xlfn.IFNA(_xlfn.IFS(ISNUMBER(Tableau2[[#This Row],[Jour]]),WORKDAY.INTL($H$2,Tableau2[[#This Row],[Jour]]-1,11,Calendrier[Date sans impressions]))," ")</f>
        <v>43125</v>
      </c>
      <c r="F190" s="13">
        <v>112</v>
      </c>
      <c r="G190" s="2" t="str">
        <f>IF(ISBLANK(Tableau2[[#This Row],[Id]] )=FALSE,VLOOKUP(Tableau2[[#This Row],[Id]],Liste_pièces[],2,FALSE),"")</f>
        <v>BackClaviHolderV2</v>
      </c>
      <c r="H190" s="3">
        <f>IF(ISBLANK(Tableau2[[#This Row],[Id]] )=FALSE,VLOOKUP(Tableau2[[#This Row],[Id]],Liste_pièces[],8,FALSE),"")</f>
        <v>8.892361111111112E-2</v>
      </c>
      <c r="I190" s="13">
        <v>1</v>
      </c>
    </row>
    <row r="191" spans="1:9" x14ac:dyDescent="0.25">
      <c r="A191" s="2">
        <v>186</v>
      </c>
      <c r="B191" s="13">
        <v>59</v>
      </c>
      <c r="C191" s="21">
        <f t="shared" si="3"/>
        <v>0.13042824074074075</v>
      </c>
      <c r="D191" s="19">
        <f>IFERROR(Tableau2[Durée]*Tableau2[Exemplaire]," ")</f>
        <v>0.13042824074074075</v>
      </c>
      <c r="E191" s="17">
        <f>_xlfn.IFNA(_xlfn.IFS(ISNUMBER(Tableau2[[#This Row],[Jour]]),WORKDAY.INTL($H$2,Tableau2[[#This Row],[Jour]]-1,11,Calendrier[Date sans impressions]))," ")</f>
        <v>43126</v>
      </c>
      <c r="F191" s="13">
        <v>171</v>
      </c>
      <c r="G191" s="2" t="str">
        <f>IF(ISBLANK(Tableau2[[#This Row],[Id]] )=FALSE,VLOOKUP(Tableau2[[#This Row],[Id]],Liste_pièces[],2,FALSE),"")</f>
        <v>DiskUnderV1</v>
      </c>
      <c r="H191" s="3">
        <f>IF(ISBLANK(Tableau2[[#This Row],[Id]] )=FALSE,VLOOKUP(Tableau2[[#This Row],[Id]],Liste_pièces[],8,FALSE),"")</f>
        <v>0.13042824074074075</v>
      </c>
      <c r="I191" s="13">
        <v>1</v>
      </c>
    </row>
    <row r="192" spans="1:9" x14ac:dyDescent="0.25">
      <c r="A192" s="2">
        <v>187</v>
      </c>
      <c r="B192" s="13">
        <v>58</v>
      </c>
      <c r="C192" s="21">
        <f t="shared" si="3"/>
        <v>0.31041666666666667</v>
      </c>
      <c r="D192" s="19">
        <f>IFERROR(Tableau2[Durée]*Tableau2[Exemplaire]," ")</f>
        <v>0.31041666666666667</v>
      </c>
      <c r="E192" s="17">
        <f>_xlfn.IFNA(_xlfn.IFS(ISNUMBER(Tableau2[[#This Row],[Jour]]),WORKDAY.INTL($H$2,Tableau2[[#This Row],[Jour]]-1,11,Calendrier[Date sans impressions]))," ")</f>
        <v>43125</v>
      </c>
      <c r="F192" s="13">
        <v>16</v>
      </c>
      <c r="G192" s="2" t="str">
        <f>IF(ISBLANK(Tableau2[[#This Row],[Id]] )=FALSE,VLOOKUP(Tableau2[[#This Row],[Id]],Liste_pièces[],2,FALSE),"")</f>
        <v>LeftRobpart5V4</v>
      </c>
      <c r="H192" s="3">
        <f>IF(ISBLANK(Tableau2[[#This Row],[Id]] )=FALSE,VLOOKUP(Tableau2[[#This Row],[Id]],Liste_pièces[],8,FALSE),"")</f>
        <v>0.31041666666666667</v>
      </c>
      <c r="I192" s="13">
        <v>1</v>
      </c>
    </row>
    <row r="193" spans="1:9" x14ac:dyDescent="0.25">
      <c r="A193" s="2">
        <v>188</v>
      </c>
      <c r="B193" s="13">
        <v>59</v>
      </c>
      <c r="C193" s="21">
        <f t="shared" si="3"/>
        <v>0.19659722222222223</v>
      </c>
      <c r="D193" s="19">
        <f>IFERROR(Tableau2[Durée]*Tableau2[Exemplaire]," ")</f>
        <v>0.19659722222222223</v>
      </c>
      <c r="E193" s="17">
        <f>_xlfn.IFNA(_xlfn.IFS(ISNUMBER(Tableau2[[#This Row],[Jour]]),WORKDAY.INTL($H$2,Tableau2[[#This Row],[Jour]]-1,11,Calendrier[Date sans impressions]))," ")</f>
        <v>43126</v>
      </c>
      <c r="F193" s="13">
        <v>193</v>
      </c>
      <c r="G193" s="2" t="str">
        <f>IF(ISBLANK(Tableau2[[#This Row],[Id]] )=FALSE,VLOOKUP(Tableau2[[#This Row],[Id]],Liste_pièces[],2,FALSE),"")</f>
        <v>RollBackLeftV1</v>
      </c>
      <c r="H193" s="3">
        <f>IF(ISBLANK(Tableau2[[#This Row],[Id]] )=FALSE,VLOOKUP(Tableau2[[#This Row],[Id]],Liste_pièces[],8,FALSE),"")</f>
        <v>0.19659722222222223</v>
      </c>
      <c r="I193" s="13">
        <v>1</v>
      </c>
    </row>
    <row r="194" spans="1:9" x14ac:dyDescent="0.25">
      <c r="A194" s="2">
        <v>189</v>
      </c>
      <c r="B194" s="13">
        <v>59</v>
      </c>
      <c r="C194" s="21">
        <f t="shared" si="3"/>
        <v>0.36451388888888886</v>
      </c>
      <c r="D194" s="19">
        <f>IFERROR(Tableau2[Durée]*Tableau2[Exemplaire]," ")</f>
        <v>0.36451388888888886</v>
      </c>
      <c r="E194" s="17">
        <f>_xlfn.IFNA(_xlfn.IFS(ISNUMBER(Tableau2[[#This Row],[Jour]]),WORKDAY.INTL($H$2,Tableau2[[#This Row],[Jour]]-1,11,Calendrier[Date sans impressions]))," ")</f>
        <v>43126</v>
      </c>
      <c r="F194" s="13">
        <v>162</v>
      </c>
      <c r="G194" s="2" t="str">
        <f>IF(ISBLANK(Tableau2[[#This Row],[Id]] )=FALSE,VLOOKUP(Tableau2[[#This Row],[Id]],Liste_pièces[],2,FALSE),"")</f>
        <v>BotBackLeftV1</v>
      </c>
      <c r="H194" s="3">
        <f>IF(ISBLANK(Tableau2[[#This Row],[Id]] )=FALSE,VLOOKUP(Tableau2[[#This Row],[Id]],Liste_pièces[],8,FALSE),"")</f>
        <v>0.36451388888888886</v>
      </c>
      <c r="I194" s="13">
        <v>1</v>
      </c>
    </row>
    <row r="195" spans="1:9" x14ac:dyDescent="0.25">
      <c r="A195" s="2">
        <v>190</v>
      </c>
      <c r="B195" s="13">
        <v>59</v>
      </c>
      <c r="C195" s="21">
        <f t="shared" si="3"/>
        <v>6.7673611111111115E-2</v>
      </c>
      <c r="D195" s="19">
        <f>IFERROR(Tableau2[Durée]*Tableau2[Exemplaire]," ")</f>
        <v>6.7673611111111115E-2</v>
      </c>
      <c r="E195" s="17">
        <f>_xlfn.IFNA(_xlfn.IFS(ISNUMBER(Tableau2[[#This Row],[Jour]]),WORKDAY.INTL($H$2,Tableau2[[#This Row],[Jour]]-1,11,Calendrier[Date sans impressions]))," ")</f>
        <v>43126</v>
      </c>
      <c r="F195" s="13">
        <v>169</v>
      </c>
      <c r="G195" s="2" t="str">
        <f>IF(ISBLANK(Tableau2[[#This Row],[Id]] )=FALSE,VLOOKUP(Tableau2[[#This Row],[Id]],Liste_pièces[],2,FALSE),"")</f>
        <v>DiskExternV3</v>
      </c>
      <c r="H195" s="3">
        <f>IF(ISBLANK(Tableau2[[#This Row],[Id]] )=FALSE,VLOOKUP(Tableau2[[#This Row],[Id]],Liste_pièces[],8,FALSE),"")</f>
        <v>6.7673611111111115E-2</v>
      </c>
      <c r="I195" s="13">
        <v>1</v>
      </c>
    </row>
    <row r="196" spans="1:9" x14ac:dyDescent="0.25">
      <c r="A196" s="2">
        <v>191</v>
      </c>
      <c r="B196" s="13">
        <v>60</v>
      </c>
      <c r="C196" s="21">
        <f t="shared" si="3"/>
        <v>0.15028935185185185</v>
      </c>
      <c r="D196" s="19">
        <f>IFERROR(Tableau2[Durée]*Tableau2[Exemplaire]," ")</f>
        <v>0.15028935185185185</v>
      </c>
      <c r="E196" s="17">
        <f>_xlfn.IFNA(_xlfn.IFS(ISNUMBER(Tableau2[[#This Row],[Jour]]),WORKDAY.INTL($H$2,Tableau2[[#This Row],[Jour]]-1,11,Calendrier[Date sans impressions]))," ")</f>
        <v>43129</v>
      </c>
      <c r="F196" s="13">
        <v>164</v>
      </c>
      <c r="G196" s="2" t="str">
        <f>IF(ISBLANK(Tableau2[[#This Row],[Id]] )=FALSE,VLOOKUP(Tableau2[[#This Row],[Id]],Liste_pièces[],2,FALSE),"")</f>
        <v>BotCapLeftV1</v>
      </c>
      <c r="H196" s="3">
        <f>IF(ISBLANK(Tableau2[[#This Row],[Id]] )=FALSE,VLOOKUP(Tableau2[[#This Row],[Id]],Liste_pièces[],8,FALSE),"")</f>
        <v>0.15028935185185185</v>
      </c>
      <c r="I196" s="13">
        <v>1</v>
      </c>
    </row>
    <row r="197" spans="1:9" x14ac:dyDescent="0.25">
      <c r="A197" s="2">
        <v>192</v>
      </c>
      <c r="B197" s="13">
        <v>60</v>
      </c>
      <c r="C197" s="21">
        <f t="shared" si="3"/>
        <v>6.7673611111111115E-2</v>
      </c>
      <c r="D197" s="19">
        <f>IFERROR(Tableau2[Durée]*Tableau2[Exemplaire]," ")</f>
        <v>6.7673611111111115E-2</v>
      </c>
      <c r="E197" s="17">
        <f>_xlfn.IFNA(_xlfn.IFS(ISNUMBER(Tableau2[[#This Row],[Jour]]),WORKDAY.INTL($H$2,Tableau2[[#This Row],[Jour]]-1,11,Calendrier[Date sans impressions]))," ")</f>
        <v>43129</v>
      </c>
      <c r="F197" s="13">
        <v>169</v>
      </c>
      <c r="G197" s="2" t="str">
        <f>IF(ISBLANK(Tableau2[[#This Row],[Id]] )=FALSE,VLOOKUP(Tableau2[[#This Row],[Id]],Liste_pièces[],2,FALSE),"")</f>
        <v>DiskExternV3</v>
      </c>
      <c r="H197" s="3">
        <f>IF(ISBLANK(Tableau2[[#This Row],[Id]] )=FALSE,VLOOKUP(Tableau2[[#This Row],[Id]],Liste_pièces[],8,FALSE),"")</f>
        <v>6.7673611111111115E-2</v>
      </c>
      <c r="I197" s="13">
        <v>1</v>
      </c>
    </row>
    <row r="198" spans="1:9" x14ac:dyDescent="0.25">
      <c r="A198" s="2">
        <v>193</v>
      </c>
      <c r="B198" s="13">
        <v>60</v>
      </c>
      <c r="C198" s="21">
        <f t="shared" si="3"/>
        <v>0.15335648148148148</v>
      </c>
      <c r="D198" s="19">
        <f>IFERROR(Tableau2[Durée]*Tableau2[Exemplaire]," ")</f>
        <v>0.15335648148148148</v>
      </c>
      <c r="E198" s="17">
        <f>_xlfn.IFNA(_xlfn.IFS(ISNUMBER(Tableau2[[#This Row],[Jour]]),WORKDAY.INTL($H$2,Tableau2[[#This Row],[Jour]]-1,11,Calendrier[Date sans impressions]))," ")</f>
        <v>43129</v>
      </c>
      <c r="F198" s="13">
        <v>165</v>
      </c>
      <c r="G198" s="2" t="str">
        <f>IF(ISBLANK(Tableau2[[#This Row],[Id]] )=FALSE,VLOOKUP(Tableau2[[#This Row],[Id]],Liste_pièces[],2,FALSE),"")</f>
        <v>BotCapRightV1</v>
      </c>
      <c r="H198" s="3">
        <f>IF(ISBLANK(Tableau2[[#This Row],[Id]] )=FALSE,VLOOKUP(Tableau2[[#This Row],[Id]],Liste_pièces[],8,FALSE),"")</f>
        <v>0.15335648148148148</v>
      </c>
      <c r="I198" s="13">
        <v>1</v>
      </c>
    </row>
    <row r="199" spans="1:9" x14ac:dyDescent="0.25">
      <c r="A199" s="2">
        <v>194</v>
      </c>
      <c r="B199" s="13">
        <v>60</v>
      </c>
      <c r="C199" s="21">
        <f t="shared" si="3"/>
        <v>0.16622685185185185</v>
      </c>
      <c r="D199" s="19">
        <f>IFERROR(Tableau2[Durée]*Tableau2[Exemplaire]," ")</f>
        <v>0.16622685185185185</v>
      </c>
      <c r="E199" s="17">
        <f>_xlfn.IFNA(_xlfn.IFS(ISNUMBER(Tableau2[[#This Row],[Jour]]),WORKDAY.INTL($H$2,Tableau2[[#This Row],[Jour]]-1,11,Calendrier[Date sans impressions]))," ")</f>
        <v>43129</v>
      </c>
      <c r="F199" s="13">
        <v>124</v>
      </c>
      <c r="G199" s="2" t="str">
        <f>IF(ISBLANK(Tableau2[[#This Row],[Id]] )=FALSE,VLOOKUP(Tableau2[[#This Row],[Id]],Liste_pièces[],2,FALSE),"")</f>
        <v>BackCoverLowLeftV1</v>
      </c>
      <c r="H199" s="3">
        <f>IF(ISBLANK(Tableau2[[#This Row],[Id]] )=FALSE,VLOOKUP(Tableau2[[#This Row],[Id]],Liste_pièces[],8,FALSE),"")</f>
        <v>0.16622685185185185</v>
      </c>
      <c r="I199" s="13">
        <v>1</v>
      </c>
    </row>
    <row r="200" spans="1:9" x14ac:dyDescent="0.25">
      <c r="A200" s="2">
        <v>195</v>
      </c>
      <c r="B200" s="13">
        <v>60</v>
      </c>
      <c r="C200" s="21">
        <f t="shared" si="3"/>
        <v>6.627314814814815E-2</v>
      </c>
      <c r="D200" s="19">
        <f>IFERROR(Tableau2[Durée]*Tableau2[Exemplaire]," ")</f>
        <v>6.627314814814815E-2</v>
      </c>
      <c r="E200" s="17">
        <f>_xlfn.IFNA(_xlfn.IFS(ISNUMBER(Tableau2[[#This Row],[Jour]]),WORKDAY.INTL($H$2,Tableau2[[#This Row],[Jour]]-1,11,Calendrier[Date sans impressions]))," ")</f>
        <v>43129</v>
      </c>
      <c r="F200" s="13">
        <v>113</v>
      </c>
      <c r="G200" s="2" t="str">
        <f>IF(ISBLANK(Tableau2[[#This Row],[Id]] )=FALSE,VLOOKUP(Tableau2[[#This Row],[Id]],Liste_pièces[],2,FALSE),"")</f>
        <v>BackCoverTopMid.V2</v>
      </c>
      <c r="H200" s="3">
        <f>IF(ISBLANK(Tableau2[[#This Row],[Id]] )=FALSE,VLOOKUP(Tableau2[[#This Row],[Id]],Liste_pièces[],8,FALSE),"")</f>
        <v>6.627314814814815E-2</v>
      </c>
      <c r="I200" s="13">
        <v>1</v>
      </c>
    </row>
    <row r="201" spans="1:9" x14ac:dyDescent="0.25">
      <c r="A201" s="2">
        <v>196</v>
      </c>
      <c r="B201" s="13">
        <v>61</v>
      </c>
      <c r="C201" s="21">
        <f t="shared" ref="C201:C233" si="4">D201</f>
        <v>8.7268518518518523E-2</v>
      </c>
      <c r="D201" s="19">
        <f>IFERROR(Tableau2[Durée]*Tableau2[Exemplaire]," ")</f>
        <v>8.7268518518518523E-2</v>
      </c>
      <c r="E201" s="17">
        <f>_xlfn.IFNA(_xlfn.IFS(ISNUMBER(Tableau2[[#This Row],[Jour]]),WORKDAY.INTL($H$2,Tableau2[[#This Row],[Jour]]-1,11,Calendrier[Date sans impressions]))," ")</f>
        <v>43130</v>
      </c>
      <c r="F201" s="13">
        <v>117</v>
      </c>
      <c r="G201" s="2" t="str">
        <f>IF(ISBLANK(Tableau2[[#This Row],[Id]] )=FALSE,VLOOKUP(Tableau2[[#This Row],[Id]],Liste_pièces[],2,FALSE),"")</f>
        <v>BackHolderCenterV1</v>
      </c>
      <c r="H201" s="3">
        <f>IF(ISBLANK(Tableau2[[#This Row],[Id]] )=FALSE,VLOOKUP(Tableau2[[#This Row],[Id]],Liste_pièces[],8,FALSE),"")</f>
        <v>8.7268518518518523E-2</v>
      </c>
      <c r="I201" s="13">
        <v>1</v>
      </c>
    </row>
    <row r="202" spans="1:9" x14ac:dyDescent="0.25">
      <c r="A202" s="2">
        <v>197</v>
      </c>
      <c r="B202" s="13">
        <v>61</v>
      </c>
      <c r="C202" s="21">
        <f t="shared" si="4"/>
        <v>0.22386574074074073</v>
      </c>
      <c r="D202" s="19">
        <f>IFERROR(Tableau2[Durée]*Tableau2[Exemplaire]," ")</f>
        <v>0.22386574074074073</v>
      </c>
      <c r="E202" s="17">
        <f>_xlfn.IFNA(_xlfn.IFS(ISNUMBER(Tableau2[[#This Row],[Jour]]),WORKDAY.INTL($H$2,Tableau2[[#This Row],[Jour]]-1,11,Calendrier[Date sans impressions]))," ")</f>
        <v>43130</v>
      </c>
      <c r="F202" s="13">
        <v>122</v>
      </c>
      <c r="G202" s="2" t="str">
        <f>IF(ISBLANK(Tableau2[[#This Row],[Id]] )=FALSE,VLOOKUP(Tableau2[[#This Row],[Id]],Liste_pièces[],2,FALSE),"")</f>
        <v>BackHipsLeftV2</v>
      </c>
      <c r="H202" s="3">
        <f>IF(ISBLANK(Tableau2[[#This Row],[Id]] )=FALSE,VLOOKUP(Tableau2[[#This Row],[Id]],Liste_pièces[],8,FALSE),"")</f>
        <v>0.22386574074074073</v>
      </c>
      <c r="I202" s="13">
        <v>1</v>
      </c>
    </row>
    <row r="203" spans="1:9" x14ac:dyDescent="0.25">
      <c r="A203" s="2">
        <v>198</v>
      </c>
      <c r="B203" s="13">
        <v>61</v>
      </c>
      <c r="C203" s="21">
        <f t="shared" si="4"/>
        <v>4.3935185185185188E-2</v>
      </c>
      <c r="D203" s="19">
        <f>IFERROR(Tableau2[Durée]*Tableau2[Exemplaire]," ")</f>
        <v>4.3935185185185188E-2</v>
      </c>
      <c r="E203" s="17">
        <f>_xlfn.IFNA(_xlfn.IFS(ISNUMBER(Tableau2[[#This Row],[Jour]]),WORKDAY.INTL($H$2,Tableau2[[#This Row],[Jour]]-1,11,Calendrier[Date sans impressions]))," ")</f>
        <v>43130</v>
      </c>
      <c r="F203" s="13">
        <v>101</v>
      </c>
      <c r="G203" s="2" t="str">
        <f>IF(ISBLANK(Tableau2[[#This Row],[Id]] )=FALSE,VLOOKUP(Tableau2[[#This Row],[Id]],Liste_pièces[],2,FALSE),"")</f>
        <v>BackHolderCenterRightV1</v>
      </c>
      <c r="H203" s="3">
        <f>IF(ISBLANK(Tableau2[[#This Row],[Id]] )=FALSE,VLOOKUP(Tableau2[[#This Row],[Id]],Liste_pièces[],8,FALSE),"")</f>
        <v>4.3935185185185188E-2</v>
      </c>
      <c r="I203" s="13">
        <v>1</v>
      </c>
    </row>
    <row r="204" spans="1:9" x14ac:dyDescent="0.25">
      <c r="A204" s="2">
        <v>199</v>
      </c>
      <c r="B204" s="13">
        <v>62</v>
      </c>
      <c r="C204" s="21">
        <f t="shared" si="4"/>
        <v>0.16622685185185185</v>
      </c>
      <c r="D204" s="19">
        <f>IFERROR(Tableau2[Durée]*Tableau2[Exemplaire]," ")</f>
        <v>0.16622685185185185</v>
      </c>
      <c r="E204" s="17">
        <f>_xlfn.IFNA(_xlfn.IFS(ISNUMBER(Tableau2[[#This Row],[Jour]]),WORKDAY.INTL($H$2,Tableau2[[#This Row],[Jour]]-1,11,Calendrier[Date sans impressions]))," ")</f>
        <v>43131</v>
      </c>
      <c r="F204" s="13">
        <v>124</v>
      </c>
      <c r="G204" s="2" t="str">
        <f>IF(ISBLANK(Tableau2[[#This Row],[Id]] )=FALSE,VLOOKUP(Tableau2[[#This Row],[Id]],Liste_pièces[],2,FALSE),"")</f>
        <v>BackCoverLowLeftV1</v>
      </c>
      <c r="H204" s="3">
        <f>IF(ISBLANK(Tableau2[[#This Row],[Id]] )=FALSE,VLOOKUP(Tableau2[[#This Row],[Id]],Liste_pièces[],8,FALSE),"")</f>
        <v>0.16622685185185185</v>
      </c>
      <c r="I204" s="13">
        <v>1</v>
      </c>
    </row>
    <row r="205" spans="1:9" x14ac:dyDescent="0.25">
      <c r="A205" s="2">
        <v>200</v>
      </c>
      <c r="B205" s="13">
        <v>62</v>
      </c>
      <c r="C205" s="21">
        <f t="shared" si="4"/>
        <v>0.18891203703703704</v>
      </c>
      <c r="D205" s="19">
        <f>IFERROR(Tableau2[Durée]*Tableau2[Exemplaire]," ")</f>
        <v>0.18891203703703704</v>
      </c>
      <c r="E205" s="17">
        <f>_xlfn.IFNA(_xlfn.IFS(ISNUMBER(Tableau2[[#This Row],[Jour]]),WORKDAY.INTL($H$2,Tableau2[[#This Row],[Jour]]-1,11,Calendrier[Date sans impressions]))," ")</f>
        <v>43131</v>
      </c>
      <c r="F205" s="13">
        <v>104</v>
      </c>
      <c r="G205" s="2" t="str">
        <f>IF(ISBLANK(Tableau2[[#This Row],[Id]] )=FALSE,VLOOKUP(Tableau2[[#This Row],[Id]],Liste_pièces[],2,FALSE),"")</f>
        <v>BackCoverTopRightV3</v>
      </c>
      <c r="H205" s="3">
        <f>IF(ISBLANK(Tableau2[[#This Row],[Id]] )=FALSE,VLOOKUP(Tableau2[[#This Row],[Id]],Liste_pièces[],8,FALSE),"")</f>
        <v>0.18891203703703704</v>
      </c>
      <c r="I205" s="13">
        <v>1</v>
      </c>
    </row>
    <row r="206" spans="1:9" x14ac:dyDescent="0.25">
      <c r="A206" s="2">
        <v>201</v>
      </c>
      <c r="B206" s="13">
        <v>62</v>
      </c>
      <c r="C206" s="21">
        <f t="shared" si="4"/>
        <v>0.14412037037037037</v>
      </c>
      <c r="D206" s="19">
        <f>IFERROR(Tableau2[Durée]*Tableau2[Exemplaire]," ")</f>
        <v>0.14412037037037037</v>
      </c>
      <c r="E206" s="17">
        <f>_xlfn.IFNA(_xlfn.IFS(ISNUMBER(Tableau2[[#This Row],[Jour]]),WORKDAY.INTL($H$2,Tableau2[[#This Row],[Jour]]-1,11,Calendrier[Date sans impressions]))," ")</f>
        <v>43131</v>
      </c>
      <c r="F206" s="13">
        <v>110</v>
      </c>
      <c r="G206" s="2" t="str">
        <f>IF(ISBLANK(Tableau2[[#This Row],[Id]] )=FALSE,VLOOKUP(Tableau2[[#This Row],[Id]],Liste_pièces[],2,FALSE),"")</f>
        <v>BackCoverBottomMidV2</v>
      </c>
      <c r="H206" s="3">
        <f>IF(ISBLANK(Tableau2[[#This Row],[Id]] )=FALSE,VLOOKUP(Tableau2[[#This Row],[Id]],Liste_pièces[],8,FALSE),"")</f>
        <v>0.14412037037037037</v>
      </c>
      <c r="I206" s="13">
        <v>1</v>
      </c>
    </row>
    <row r="207" spans="1:9" x14ac:dyDescent="0.25">
      <c r="A207" s="2">
        <v>202</v>
      </c>
      <c r="B207" s="13">
        <v>62</v>
      </c>
      <c r="C207" s="21">
        <f t="shared" si="4"/>
        <v>0.16670138888888889</v>
      </c>
      <c r="D207" s="19">
        <f>IFERROR(Tableau2[Durée]*Tableau2[Exemplaire]," ")</f>
        <v>0.16670138888888889</v>
      </c>
      <c r="E207" s="17">
        <f>_xlfn.IFNA(_xlfn.IFS(ISNUMBER(Tableau2[[#This Row],[Jour]]),WORKDAY.INTL($H$2,Tableau2[[#This Row],[Jour]]-1,11,Calendrier[Date sans impressions]))," ")</f>
        <v>43131</v>
      </c>
      <c r="F207" s="13">
        <v>123</v>
      </c>
      <c r="G207" s="2" t="str">
        <f>IF(ISBLANK(Tableau2[[#This Row],[Id]] )=FALSE,VLOOKUP(Tableau2[[#This Row],[Id]],Liste_pièces[],2,FALSE),"")</f>
        <v>BackCoverLowRightV1</v>
      </c>
      <c r="H207" s="3">
        <f>IF(ISBLANK(Tableau2[[#This Row],[Id]] )=FALSE,VLOOKUP(Tableau2[[#This Row],[Id]],Liste_pièces[],8,FALSE),"")</f>
        <v>0.16670138888888889</v>
      </c>
      <c r="I207" s="13">
        <v>1</v>
      </c>
    </row>
    <row r="208" spans="1:9" x14ac:dyDescent="0.25">
      <c r="A208" s="2">
        <v>203</v>
      </c>
      <c r="B208" s="13">
        <v>62</v>
      </c>
      <c r="C208" s="21">
        <f t="shared" si="4"/>
        <v>9.9270833333333322E-2</v>
      </c>
      <c r="D208" s="19">
        <f>IFERROR(Tableau2[Durée]*Tableau2[Exemplaire]," ")</f>
        <v>9.9270833333333322E-2</v>
      </c>
      <c r="E208" s="17">
        <f>_xlfn.IFNA(_xlfn.IFS(ISNUMBER(Tableau2[[#This Row],[Jour]]),WORKDAY.INTL($H$2,Tableau2[[#This Row],[Jour]]-1,11,Calendrier[Date sans impressions]))," ")</f>
        <v>43131</v>
      </c>
      <c r="F208" s="13">
        <v>95</v>
      </c>
      <c r="G208" s="2" t="str">
        <f>IF(ISBLANK(Tableau2[[#This Row],[Id]] )=FALSE,VLOOKUP(Tableau2[[#This Row],[Id]],Liste_pièces[],2,FALSE),"")</f>
        <v>BackPowerV1</v>
      </c>
      <c r="H208" s="3">
        <f>IF(ISBLANK(Tableau2[[#This Row],[Id]] )=FALSE,VLOOKUP(Tableau2[[#This Row],[Id]],Liste_pièces[],8,FALSE),"")</f>
        <v>9.9270833333333322E-2</v>
      </c>
      <c r="I208" s="13">
        <v>1</v>
      </c>
    </row>
    <row r="209" spans="1:9" x14ac:dyDescent="0.25">
      <c r="A209" s="2">
        <v>204</v>
      </c>
      <c r="B209" s="13">
        <v>62</v>
      </c>
      <c r="C209" s="21">
        <f t="shared" si="4"/>
        <v>8.9224537037037033E-2</v>
      </c>
      <c r="D209" s="19">
        <f>IFERROR(Tableau2[Durée]*Tableau2[Exemplaire]," ")</f>
        <v>8.9224537037037033E-2</v>
      </c>
      <c r="E209" s="17">
        <f>_xlfn.IFNA(_xlfn.IFS(ISNUMBER(Tableau2[[#This Row],[Jour]]),WORKDAY.INTL($H$2,Tableau2[[#This Row],[Jour]]-1,11,Calendrier[Date sans impressions]))," ")</f>
        <v>43131</v>
      </c>
      <c r="F209" s="13">
        <v>115</v>
      </c>
      <c r="G209" s="2" t="str">
        <f>IF(ISBLANK(Tableau2[[#This Row],[Id]] )=FALSE,VLOOKUP(Tableau2[[#This Row],[Id]],Liste_pièces[],2,FALSE),"")</f>
        <v>BackHipsMidV2</v>
      </c>
      <c r="H209" s="3">
        <f>IF(ISBLANK(Tableau2[[#This Row],[Id]] )=FALSE,VLOOKUP(Tableau2[[#This Row],[Id]],Liste_pièces[],8,FALSE),"")</f>
        <v>8.9224537037037033E-2</v>
      </c>
      <c r="I209" s="13">
        <v>1</v>
      </c>
    </row>
    <row r="210" spans="1:9" x14ac:dyDescent="0.25">
      <c r="A210" s="2">
        <v>206</v>
      </c>
      <c r="B210" s="13">
        <v>63</v>
      </c>
      <c r="C210" s="21">
        <f t="shared" si="4"/>
        <v>0.26347222222222222</v>
      </c>
      <c r="D210" s="19">
        <f>IFERROR(Tableau2[Durée]*Tableau2[Exemplaire]," ")</f>
        <v>0.26347222222222222</v>
      </c>
      <c r="E210" s="17">
        <f>_xlfn.IFNA(_xlfn.IFS(ISNUMBER(Tableau2[[#This Row],[Jour]]),WORKDAY.INTL($H$2,Tableau2[[#This Row],[Jour]]-1,11,Calendrier[Date sans impressions]))," ")</f>
        <v>43132</v>
      </c>
      <c r="F210" s="13">
        <v>108</v>
      </c>
      <c r="G210" s="2" t="str">
        <f>IF(ISBLANK(Tableau2[[#This Row],[Id]] )=FALSE,VLOOKUP(Tableau2[[#This Row],[Id]],Liste_pièces[],2,FALSE),"")</f>
        <v>BackDoorLeftV3</v>
      </c>
      <c r="H210" s="3">
        <f>IF(ISBLANK(Tableau2[[#This Row],[Id]] )=FALSE,VLOOKUP(Tableau2[[#This Row],[Id]],Liste_pièces[],8,FALSE),"")</f>
        <v>0.26347222222222222</v>
      </c>
      <c r="I210" s="13">
        <v>1</v>
      </c>
    </row>
    <row r="211" spans="1:9" x14ac:dyDescent="0.25">
      <c r="A211" s="2">
        <v>207</v>
      </c>
      <c r="B211" s="13">
        <v>63</v>
      </c>
      <c r="C211" s="21">
        <f t="shared" si="4"/>
        <v>4.3923611111111115E-2</v>
      </c>
      <c r="D211" s="19">
        <f>IFERROR(Tableau2[Durée]*Tableau2[Exemplaire]," ")</f>
        <v>4.3923611111111115E-2</v>
      </c>
      <c r="E211" s="17">
        <f>_xlfn.IFNA(_xlfn.IFS(ISNUMBER(Tableau2[[#This Row],[Jour]]),WORKDAY.INTL($H$2,Tableau2[[#This Row],[Jour]]-1,11,Calendrier[Date sans impressions]))," ")</f>
        <v>43132</v>
      </c>
      <c r="F211" s="13">
        <v>111</v>
      </c>
      <c r="G211" s="2" t="str">
        <f>IF(ISBLANK(Tableau2[[#This Row],[Id]] )=FALSE,VLOOKUP(Tableau2[[#This Row],[Id]],Liste_pièces[],2,FALSE),"")</f>
        <v>BackHolderCenterLeftV1</v>
      </c>
      <c r="H211" s="3">
        <f>IF(ISBLANK(Tableau2[[#This Row],[Id]] )=FALSE,VLOOKUP(Tableau2[[#This Row],[Id]],Liste_pièces[],8,FALSE),"")</f>
        <v>4.3923611111111115E-2</v>
      </c>
      <c r="I211" s="13">
        <v>1</v>
      </c>
    </row>
    <row r="212" spans="1:9" x14ac:dyDescent="0.25">
      <c r="A212" s="2">
        <v>208</v>
      </c>
      <c r="B212" s="13">
        <v>63</v>
      </c>
      <c r="C212" s="21">
        <f t="shared" si="4"/>
        <v>2.2164351851851852E-2</v>
      </c>
      <c r="D212" s="19">
        <f>IFERROR(Tableau2[Durée]*Tableau2[Exemplaire]," ")</f>
        <v>2.2164351851851852E-2</v>
      </c>
      <c r="E212" s="17">
        <f>_xlfn.IFNA(_xlfn.IFS(ISNUMBER(Tableau2[[#This Row],[Jour]]),WORKDAY.INTL($H$2,Tableau2[[#This Row],[Jour]]-1,11,Calendrier[Date sans impressions]))," ")</f>
        <v>43132</v>
      </c>
      <c r="F212" s="13">
        <v>94</v>
      </c>
      <c r="G212" s="2" t="str">
        <f>IF(ISBLANK(Tableau2[[#This Row],[Id]] )=FALSE,VLOOKUP(Tableau2[[#This Row],[Id]],Liste_pièces[],2,FALSE),"")</f>
        <v>BackHolderLowLeftV1</v>
      </c>
      <c r="H212" s="3">
        <f>IF(ISBLANK(Tableau2[[#This Row],[Id]] )=FALSE,VLOOKUP(Tableau2[[#This Row],[Id]],Liste_pièces[],8,FALSE),"")</f>
        <v>2.2164351851851852E-2</v>
      </c>
      <c r="I212" s="13">
        <v>1</v>
      </c>
    </row>
    <row r="213" spans="1:9" x14ac:dyDescent="0.25">
      <c r="A213" s="2">
        <v>209</v>
      </c>
      <c r="B213" s="13">
        <v>63</v>
      </c>
      <c r="C213" s="21">
        <f t="shared" si="4"/>
        <v>0.14539351851851853</v>
      </c>
      <c r="D213" s="19">
        <f>IFERROR(Tableau2[Durée]*Tableau2[Exemplaire]," ")</f>
        <v>0.14539351851851853</v>
      </c>
      <c r="E213" s="17">
        <f>_xlfn.IFNA(_xlfn.IFS(ISNUMBER(Tableau2[[#This Row],[Jour]]),WORKDAY.INTL($H$2,Tableau2[[#This Row],[Jour]]-1,11,Calendrier[Date sans impressions]))," ")</f>
        <v>43132</v>
      </c>
      <c r="F213" s="13">
        <v>22</v>
      </c>
      <c r="G213" s="2" t="str">
        <f>IF(ISBLANK(Tableau2[[#This Row],[Id]] )=FALSE,VLOOKUP(Tableau2[[#This Row],[Id]],Liste_pièces[],2,FALSE),"")</f>
        <v>leftrobpart3V3</v>
      </c>
      <c r="H213" s="3">
        <f>IF(ISBLANK(Tableau2[[#This Row],[Id]] )=FALSE,VLOOKUP(Tableau2[[#This Row],[Id]],Liste_pièces[],8,FALSE),"")</f>
        <v>0.14539351851851853</v>
      </c>
      <c r="I213" s="13">
        <v>1</v>
      </c>
    </row>
    <row r="214" spans="1:9" x14ac:dyDescent="0.25">
      <c r="A214" s="2">
        <v>210</v>
      </c>
      <c r="B214" s="13">
        <v>63</v>
      </c>
      <c r="C214" s="21">
        <f t="shared" si="4"/>
        <v>0.24527777777777779</v>
      </c>
      <c r="D214" s="19">
        <f>IFERROR(Tableau2[Durée]*Tableau2[Exemplaire]," ")</f>
        <v>0.24527777777777779</v>
      </c>
      <c r="E214" s="17">
        <f>_xlfn.IFNA(_xlfn.IFS(ISNUMBER(Tableau2[[#This Row],[Jour]]),WORKDAY.INTL($H$2,Tableau2[[#This Row],[Jour]]-1,11,Calendrier[Date sans impressions]))," ")</f>
        <v>43132</v>
      </c>
      <c r="F214" s="13">
        <v>15</v>
      </c>
      <c r="G214" s="2" t="str">
        <f>IF(ISBLANK(Tableau2[[#This Row],[Id]] )=FALSE,VLOOKUP(Tableau2[[#This Row],[Id]],Liste_pièces[],2,FALSE),"")</f>
        <v>LeftRobpart4V4</v>
      </c>
      <c r="H214" s="3">
        <f>IF(ISBLANK(Tableau2[[#This Row],[Id]] )=FALSE,VLOOKUP(Tableau2[[#This Row],[Id]],Liste_pièces[],8,FALSE),"")</f>
        <v>0.24527777777777779</v>
      </c>
      <c r="I214" s="13">
        <v>1</v>
      </c>
    </row>
    <row r="215" spans="1:9" x14ac:dyDescent="0.25">
      <c r="A215" s="2">
        <v>211</v>
      </c>
      <c r="B215" s="13">
        <v>64</v>
      </c>
      <c r="C215" s="21">
        <f t="shared" si="4"/>
        <v>0.26138888888888889</v>
      </c>
      <c r="D215" s="19">
        <f>IFERROR(Tableau2[Durée]*Tableau2[Exemplaire]," ")</f>
        <v>0.26138888888888889</v>
      </c>
      <c r="E215" s="17">
        <f>_xlfn.IFNA(_xlfn.IFS(ISNUMBER(Tableau2[[#This Row],[Jour]]),WORKDAY.INTL($H$2,Tableau2[[#This Row],[Jour]]-1,11,Calendrier[Date sans impressions]))," ")</f>
        <v>43133</v>
      </c>
      <c r="F215" s="13">
        <v>109</v>
      </c>
      <c r="G215" s="2" t="str">
        <f>IF(ISBLANK(Tableau2[[#This Row],[Id]] )=FALSE,VLOOKUP(Tableau2[[#This Row],[Id]],Liste_pièces[],2,FALSE),"")</f>
        <v>BackDoorRightV3</v>
      </c>
      <c r="H215" s="3">
        <f>IF(ISBLANK(Tableau2[[#This Row],[Id]] )=FALSE,VLOOKUP(Tableau2[[#This Row],[Id]],Liste_pièces[],8,FALSE),"")</f>
        <v>0.26138888888888889</v>
      </c>
      <c r="I215" s="13">
        <v>1</v>
      </c>
    </row>
    <row r="216" spans="1:9" x14ac:dyDescent="0.25">
      <c r="A216" s="2">
        <v>212</v>
      </c>
      <c r="B216" s="13">
        <v>64</v>
      </c>
      <c r="C216" s="21">
        <f t="shared" si="4"/>
        <v>0.11791666666666667</v>
      </c>
      <c r="D216" s="19">
        <f>IFERROR(Tableau2[Durée]*Tableau2[Exemplaire]," ")</f>
        <v>0.11791666666666667</v>
      </c>
      <c r="E216" s="17">
        <f>_xlfn.IFNA(_xlfn.IFS(ISNUMBER(Tableau2[[#This Row],[Jour]]),WORKDAY.INTL($H$2,Tableau2[[#This Row],[Jour]]-1,11,Calendrier[Date sans impressions]))," ")</f>
        <v>43133</v>
      </c>
      <c r="F216" s="13">
        <v>120</v>
      </c>
      <c r="G216" s="2" t="str">
        <f>IF(ISBLANK(Tableau2[[#This Row],[Id]] )=FALSE,VLOOKUP(Tableau2[[#This Row],[Id]],Liste_pièces[],2,FALSE),"")</f>
        <v>BatteryHolderRightV3</v>
      </c>
      <c r="H216" s="3">
        <f>IF(ISBLANK(Tableau2[[#This Row],[Id]] )=FALSE,VLOOKUP(Tableau2[[#This Row],[Id]],Liste_pièces[],8,FALSE),"")</f>
        <v>0.11791666666666667</v>
      </c>
      <c r="I216" s="13">
        <v>1</v>
      </c>
    </row>
    <row r="217" spans="1:9" x14ac:dyDescent="0.25">
      <c r="A217" s="2">
        <v>213</v>
      </c>
      <c r="B217" s="13">
        <v>65</v>
      </c>
      <c r="C217" s="21">
        <f t="shared" si="4"/>
        <v>0.11785879629629629</v>
      </c>
      <c r="D217" s="19">
        <f>IFERROR(Tableau2[Durée]*Tableau2[Exemplaire]," ")</f>
        <v>0.11785879629629629</v>
      </c>
      <c r="E217" s="17">
        <f>_xlfn.IFNA(_xlfn.IFS(ISNUMBER(Tableau2[[#This Row],[Jour]]),WORKDAY.INTL($H$2,Tableau2[[#This Row],[Jour]]-1,11,Calendrier[Date sans impressions]))," ")</f>
        <v>43136</v>
      </c>
      <c r="F217" s="13">
        <v>103</v>
      </c>
      <c r="G217" s="2" t="str">
        <f>IF(ISBLANK(Tableau2[[#This Row],[Id]] )=FALSE,VLOOKUP(Tableau2[[#This Row],[Id]],Liste_pièces[],2,FALSE),"")</f>
        <v>BatteryHolderLeftV1</v>
      </c>
      <c r="H217" s="3">
        <f>IF(ISBLANK(Tableau2[[#This Row],[Id]] )=FALSE,VLOOKUP(Tableau2[[#This Row],[Id]],Liste_pièces[],8,FALSE),"")</f>
        <v>0.11785879629629629</v>
      </c>
      <c r="I217" s="13">
        <v>1</v>
      </c>
    </row>
    <row r="218" spans="1:9" x14ac:dyDescent="0.25">
      <c r="A218" s="2">
        <v>214</v>
      </c>
      <c r="B218" s="13">
        <v>65</v>
      </c>
      <c r="C218" s="21">
        <f t="shared" si="4"/>
        <v>2.9826388888888892E-2</v>
      </c>
      <c r="D218" s="19">
        <f>IFERROR(Tableau2[Durée]*Tableau2[Exemplaire]," ")</f>
        <v>2.9826388888888892E-2</v>
      </c>
      <c r="E218" s="17">
        <f>_xlfn.IFNA(_xlfn.IFS(ISNUMBER(Tableau2[[#This Row],[Jour]]),WORKDAY.INTL($H$2,Tableau2[[#This Row],[Jour]]-1,11,Calendrier[Date sans impressions]))," ")</f>
        <v>43136</v>
      </c>
      <c r="F218" s="13">
        <v>118</v>
      </c>
      <c r="G218" s="2" t="str">
        <f>IF(ISBLANK(Tableau2[[#This Row],[Id]] )=FALSE,VLOOKUP(Tableau2[[#This Row],[Id]],Liste_pièces[],2,FALSE),"")</f>
        <v>USBClicker</v>
      </c>
      <c r="H218" s="3">
        <f>IF(ISBLANK(Tableau2[[#This Row],[Id]] )=FALSE,VLOOKUP(Tableau2[[#This Row],[Id]],Liste_pièces[],8,FALSE),"")</f>
        <v>2.9826388888888892E-2</v>
      </c>
      <c r="I218" s="13">
        <v>1</v>
      </c>
    </row>
    <row r="219" spans="1:9" x14ac:dyDescent="0.25">
      <c r="A219" s="2">
        <v>215</v>
      </c>
      <c r="B219" s="13">
        <v>65</v>
      </c>
      <c r="C219" s="21">
        <f t="shared" si="4"/>
        <v>1.1909722222222223E-2</v>
      </c>
      <c r="D219" s="19">
        <f>IFERROR(Tableau2[Durée]*Tableau2[Exemplaire]," ")</f>
        <v>1.1909722222222223E-2</v>
      </c>
      <c r="E219" s="17">
        <f>_xlfn.IFNA(_xlfn.IFS(ISNUMBER(Tableau2[[#This Row],[Jour]]),WORKDAY.INTL($H$2,Tableau2[[#This Row],[Jour]]-1,11,Calendrier[Date sans impressions]))," ")</f>
        <v>43136</v>
      </c>
      <c r="F219" s="13">
        <v>114</v>
      </c>
      <c r="G219" s="2" t="str">
        <f>IF(ISBLANK(Tableau2[[#This Row],[Id]] )=FALSE,VLOOKUP(Tableau2[[#This Row],[Id]],Liste_pièces[],2,FALSE),"")</f>
        <v>BackDoorClipV1</v>
      </c>
      <c r="H219" s="3">
        <f>IF(ISBLANK(Tableau2[[#This Row],[Id]] )=FALSE,VLOOKUP(Tableau2[[#This Row],[Id]],Liste_pièces[],8,FALSE),"")</f>
        <v>1.1909722222222223E-2</v>
      </c>
      <c r="I219" s="13">
        <v>1</v>
      </c>
    </row>
    <row r="220" spans="1:9" x14ac:dyDescent="0.25">
      <c r="A220" s="2">
        <v>216</v>
      </c>
      <c r="B220" s="13">
        <v>65</v>
      </c>
      <c r="C220" s="21">
        <f t="shared" ref="C220:C231" si="5">D220</f>
        <v>2.2129629629629628E-2</v>
      </c>
      <c r="D220" s="19">
        <f>IFERROR(Tableau2[Durée]*Tableau2[Exemplaire]," ")</f>
        <v>2.2129629629629628E-2</v>
      </c>
      <c r="E220" s="17">
        <f>_xlfn.IFNA(_xlfn.IFS(ISNUMBER(Tableau2[[#This Row],[Jour]]),WORKDAY.INTL($H$2,Tableau2[[#This Row],[Jour]]-1,11,Calendrier[Date sans impressions]))," ")</f>
        <v>43136</v>
      </c>
      <c r="F220" s="13">
        <v>98</v>
      </c>
      <c r="G220" s="2" t="str">
        <f>IF(ISBLANK(Tableau2[[#This Row],[Id]] )=FALSE,VLOOKUP(Tableau2[[#This Row],[Id]],Liste_pièces[],2,FALSE),"")</f>
        <v>BackHolderLowRightV1</v>
      </c>
      <c r="H220" s="3">
        <f>IF(ISBLANK(Tableau2[[#This Row],[Id]] )=FALSE,VLOOKUP(Tableau2[[#This Row],[Id]],Liste_pièces[],8,FALSE),"")</f>
        <v>2.2129629629629628E-2</v>
      </c>
      <c r="I220" s="13">
        <v>1</v>
      </c>
    </row>
    <row r="221" spans="1:9" x14ac:dyDescent="0.25">
      <c r="A221" s="2">
        <v>217</v>
      </c>
      <c r="B221" s="13">
        <v>65</v>
      </c>
      <c r="C221" s="21">
        <f t="shared" si="5"/>
        <v>2.8078703703703703E-2</v>
      </c>
      <c r="D221" s="19">
        <f>IFERROR(Tableau2[Durée]*Tableau2[Exemplaire]," ")</f>
        <v>2.8078703703703703E-2</v>
      </c>
      <c r="E221" s="17">
        <f>_xlfn.IFNA(_xlfn.IFS(ISNUMBER(Tableau2[[#This Row],[Jour]]),WORKDAY.INTL($H$2,Tableau2[[#This Row],[Jour]]-1,11,Calendrier[Date sans impressions]))," ")</f>
        <v>43136</v>
      </c>
      <c r="F221" s="13">
        <v>99</v>
      </c>
      <c r="G221" s="2" t="str">
        <f>IF(ISBLANK(Tableau2[[#This Row],[Id]] )=FALSE,VLOOKUP(Tableau2[[#This Row],[Id]],Liste_pièces[],2,FALSE),"")</f>
        <v>BackSideHolderLeftV1</v>
      </c>
      <c r="H221" s="3">
        <f>IF(ISBLANK(Tableau2[[#This Row],[Id]] )=FALSE,VLOOKUP(Tableau2[[#This Row],[Id]],Liste_pièces[],8,FALSE),"")</f>
        <v>2.8078703703703703E-2</v>
      </c>
      <c r="I221" s="13">
        <v>1</v>
      </c>
    </row>
    <row r="222" spans="1:9" x14ac:dyDescent="0.25">
      <c r="A222" s="2">
        <v>218</v>
      </c>
      <c r="B222" s="13">
        <v>65</v>
      </c>
      <c r="C222" s="21">
        <f t="shared" si="5"/>
        <v>2.8136574074074074E-2</v>
      </c>
      <c r="D222" s="19">
        <f>IFERROR(Tableau2[Durée]*Tableau2[Exemplaire]," ")</f>
        <v>2.8136574074074074E-2</v>
      </c>
      <c r="E222" s="17">
        <f>_xlfn.IFNA(_xlfn.IFS(ISNUMBER(Tableau2[[#This Row],[Jour]]),WORKDAY.INTL($H$2,Tableau2[[#This Row],[Jour]]-1,11,Calendrier[Date sans impressions]))," ")</f>
        <v>43136</v>
      </c>
      <c r="F222" s="13">
        <v>102</v>
      </c>
      <c r="G222" s="2" t="str">
        <f>IF(ISBLANK(Tableau2[[#This Row],[Id]] )=FALSE,VLOOKUP(Tableau2[[#This Row],[Id]],Liste_pièces[],2,FALSE),"")</f>
        <v>BackSideHolderRightV1</v>
      </c>
      <c r="H222" s="3">
        <f>IF(ISBLANK(Tableau2[[#This Row],[Id]] )=FALSE,VLOOKUP(Tableau2[[#This Row],[Id]],Liste_pièces[],8,FALSE),"")</f>
        <v>2.8136574074074074E-2</v>
      </c>
      <c r="I222" s="13">
        <v>1</v>
      </c>
    </row>
    <row r="223" spans="1:9" x14ac:dyDescent="0.25">
      <c r="A223" s="2">
        <v>219</v>
      </c>
      <c r="B223" s="13">
        <v>65</v>
      </c>
      <c r="C223" s="21">
        <f t="shared" si="5"/>
        <v>1.3587962962962963E-2</v>
      </c>
      <c r="D223" s="19">
        <f>IFERROR(Tableau2[Durée]*Tableau2[Exemplaire]," ")</f>
        <v>1.3587962962962963E-2</v>
      </c>
      <c r="E223" s="17">
        <f>_xlfn.IFNA(_xlfn.IFS(ISNUMBER(Tableau2[[#This Row],[Jour]]),WORKDAY.INTL($H$2,Tableau2[[#This Row],[Jour]]-1,11,Calendrier[Date sans impressions]))," ")</f>
        <v>43136</v>
      </c>
      <c r="F223" s="13">
        <v>96</v>
      </c>
      <c r="G223" s="2" t="str">
        <f>IF(ISBLANK(Tableau2[[#This Row],[Id]] )=FALSE,VLOOKUP(Tableau2[[#This Row],[Id]],Liste_pièces[],2,FALSE),"")</f>
        <v>BatteryPusherV1</v>
      </c>
      <c r="H223" s="3">
        <f>IF(ISBLANK(Tableau2[[#This Row],[Id]] )=FALSE,VLOOKUP(Tableau2[[#This Row],[Id]],Liste_pièces[],8,FALSE),"")</f>
        <v>6.7939814814814816E-3</v>
      </c>
      <c r="I223" s="13">
        <v>2</v>
      </c>
    </row>
    <row r="224" spans="1:9" x14ac:dyDescent="0.25">
      <c r="A224" s="2">
        <v>220</v>
      </c>
      <c r="B224" s="13">
        <v>65</v>
      </c>
      <c r="C224" s="21">
        <f t="shared" si="5"/>
        <v>2.1238425925925924E-2</v>
      </c>
      <c r="D224" s="19">
        <f>IFERROR(Tableau2[Durée]*Tableau2[Exemplaire]," ")</f>
        <v>2.1238425925925924E-2</v>
      </c>
      <c r="E224" s="17">
        <f>_xlfn.IFNA(_xlfn.IFS(ISNUMBER(Tableau2[[#This Row],[Jour]]),WORKDAY.INTL($H$2,Tableau2[[#This Row],[Jour]]-1,11,Calendrier[Date sans impressions]))," ")</f>
        <v>43136</v>
      </c>
      <c r="F224" s="13">
        <v>92</v>
      </c>
      <c r="G224" s="2" t="str">
        <f>IF(ISBLANK(Tableau2[[#This Row],[Id]] )=FALSE,VLOOKUP(Tableau2[[#This Row],[Id]],Liste_pièces[],2,FALSE),"")</f>
        <v>USBRotater</v>
      </c>
      <c r="H224" s="3">
        <f>IF(ISBLANK(Tableau2[[#This Row],[Id]] )=FALSE,VLOOKUP(Tableau2[[#This Row],[Id]],Liste_pièces[],8,FALSE),"")</f>
        <v>2.1238425925925924E-2</v>
      </c>
      <c r="I224" s="13">
        <v>1</v>
      </c>
    </row>
    <row r="225" spans="1:9" x14ac:dyDescent="0.25">
      <c r="A225" s="2">
        <v>221</v>
      </c>
      <c r="B225" s="13">
        <v>66</v>
      </c>
      <c r="C225" s="21">
        <f t="shared" si="5"/>
        <v>0.32859953703703704</v>
      </c>
      <c r="D225" s="19">
        <f>IFERROR(Tableau2[Durée]*Tableau2[Exemplaire]," ")</f>
        <v>0.32859953703703704</v>
      </c>
      <c r="E225" s="17">
        <f>_xlfn.IFNA(_xlfn.IFS(ISNUMBER(Tableau2[[#This Row],[Jour]]),WORKDAY.INTL($H$2,Tableau2[[#This Row],[Jour]]-1,11,Calendrier[Date sans impressions]))," ")</f>
        <v>43137</v>
      </c>
      <c r="F225" s="13">
        <v>166</v>
      </c>
      <c r="G225" s="2" t="str">
        <f>IF(ISBLANK(Tableau2[[#This Row],[Id]] )=FALSE,VLOOKUP(Tableau2[[#This Row],[Id]],Liste_pièces[],2,FALSE),"")</f>
        <v>BotFrontLeftV1</v>
      </c>
      <c r="H225" s="3">
        <f>IF(ISBLANK(Tableau2[[#This Row],[Id]] )=FALSE,VLOOKUP(Tableau2[[#This Row],[Id]],Liste_pièces[],8,FALSE),"")</f>
        <v>0.32859953703703704</v>
      </c>
      <c r="I225" s="13">
        <v>1</v>
      </c>
    </row>
    <row r="226" spans="1:9" x14ac:dyDescent="0.25">
      <c r="A226" s="2">
        <v>222</v>
      </c>
      <c r="B226" s="13">
        <v>66</v>
      </c>
      <c r="C226" s="21">
        <f t="shared" si="5"/>
        <v>0.32981481481481484</v>
      </c>
      <c r="D226" s="19">
        <f>IFERROR(Tableau2[Durée]*Tableau2[Exemplaire]," ")</f>
        <v>0.32981481481481484</v>
      </c>
      <c r="E226" s="17">
        <f>_xlfn.IFNA(_xlfn.IFS(ISNUMBER(Tableau2[[#This Row],[Jour]]),WORKDAY.INTL($H$2,Tableau2[[#This Row],[Jour]]-1,11,Calendrier[Date sans impressions]))," ")</f>
        <v>43137</v>
      </c>
      <c r="F226" s="13">
        <v>167</v>
      </c>
      <c r="G226" s="2" t="str">
        <f>IF(ISBLANK(Tableau2[[#This Row],[Id]] )=FALSE,VLOOKUP(Tableau2[[#This Row],[Id]],Liste_pièces[],2,FALSE),"")</f>
        <v>BotFrontRightV1</v>
      </c>
      <c r="H226" s="3">
        <f>IF(ISBLANK(Tableau2[[#This Row],[Id]] )=FALSE,VLOOKUP(Tableau2[[#This Row],[Id]],Liste_pièces[],8,FALSE),"")</f>
        <v>0.32981481481481484</v>
      </c>
      <c r="I226" s="13">
        <v>1</v>
      </c>
    </row>
    <row r="227" spans="1:9" x14ac:dyDescent="0.25">
      <c r="A227" s="2">
        <v>223</v>
      </c>
      <c r="B227" s="13">
        <v>66</v>
      </c>
      <c r="C227" s="21">
        <f t="shared" si="5"/>
        <v>6.7673611111111115E-2</v>
      </c>
      <c r="D227" s="19">
        <f>IFERROR(Tableau2[Durée]*Tableau2[Exemplaire]," ")</f>
        <v>6.7673611111111115E-2</v>
      </c>
      <c r="E227" s="17">
        <f>_xlfn.IFNA(_xlfn.IFS(ISNUMBER(Tableau2[[#This Row],[Jour]]),WORKDAY.INTL($H$2,Tableau2[[#This Row],[Jour]]-1,11,Calendrier[Date sans impressions]))," ")</f>
        <v>43137</v>
      </c>
      <c r="F227" s="13">
        <v>169</v>
      </c>
      <c r="G227" s="2" t="str">
        <f>IF(ISBLANK(Tableau2[[#This Row],[Id]] )=FALSE,VLOOKUP(Tableau2[[#This Row],[Id]],Liste_pièces[],2,FALSE),"")</f>
        <v>DiskExternV3</v>
      </c>
      <c r="H227" s="3">
        <f>IF(ISBLANK(Tableau2[[#This Row],[Id]] )=FALSE,VLOOKUP(Tableau2[[#This Row],[Id]],Liste_pièces[],8,FALSE),"")</f>
        <v>6.7673611111111115E-2</v>
      </c>
      <c r="I227" s="13">
        <v>1</v>
      </c>
    </row>
    <row r="228" spans="1:9" x14ac:dyDescent="0.25">
      <c r="A228" s="2">
        <v>224</v>
      </c>
      <c r="B228" s="13">
        <v>67</v>
      </c>
      <c r="C228" s="21">
        <f t="shared" si="5"/>
        <v>6.7673611111111115E-2</v>
      </c>
      <c r="D228" s="19">
        <f>IFERROR(Tableau2[Durée]*Tableau2[Exemplaire]," ")</f>
        <v>6.7673611111111115E-2</v>
      </c>
      <c r="E228" s="17">
        <f>_xlfn.IFNA(_xlfn.IFS(ISNUMBER(Tableau2[[#This Row],[Jour]]),WORKDAY.INTL($H$2,Tableau2[[#This Row],[Jour]]-1,11,Calendrier[Date sans impressions]))," ")</f>
        <v>43138</v>
      </c>
      <c r="F228" s="13">
        <v>169</v>
      </c>
      <c r="G228" s="2" t="str">
        <f>IF(ISBLANK(Tableau2[[#This Row],[Id]] )=FALSE,VLOOKUP(Tableau2[[#This Row],[Id]],Liste_pièces[],2,FALSE),"")</f>
        <v>DiskExternV3</v>
      </c>
      <c r="H228" s="3">
        <f>IF(ISBLANK(Tableau2[[#This Row],[Id]] )=FALSE,VLOOKUP(Tableau2[[#This Row],[Id]],Liste_pièces[],8,FALSE),"")</f>
        <v>6.7673611111111115E-2</v>
      </c>
      <c r="I228" s="13">
        <v>1</v>
      </c>
    </row>
    <row r="229" spans="1:9" x14ac:dyDescent="0.25">
      <c r="A229" s="2">
        <v>225</v>
      </c>
      <c r="B229" s="13">
        <v>67</v>
      </c>
      <c r="C229" s="21">
        <f t="shared" si="5"/>
        <v>0.36473379629629626</v>
      </c>
      <c r="D229" s="19">
        <f>IFERROR(Tableau2[Durée]*Tableau2[Exemplaire]," ")</f>
        <v>0.36473379629629626</v>
      </c>
      <c r="E229" s="17">
        <f>_xlfn.IFNA(_xlfn.IFS(ISNUMBER(Tableau2[[#This Row],[Jour]]),WORKDAY.INTL($H$2,Tableau2[[#This Row],[Jour]]-1,11,Calendrier[Date sans impressions]))," ")</f>
        <v>43138</v>
      </c>
      <c r="F229" s="13">
        <v>163</v>
      </c>
      <c r="G229" s="2" t="str">
        <f>IF(ISBLANK(Tableau2[[#This Row],[Id]] )=FALSE,VLOOKUP(Tableau2[[#This Row],[Id]],Liste_pièces[],2,FALSE),"")</f>
        <v>BotBackRightV1</v>
      </c>
      <c r="H229" s="3">
        <f>IF(ISBLANK(Tableau2[[#This Row],[Id]] )=FALSE,VLOOKUP(Tableau2[[#This Row],[Id]],Liste_pièces[],8,FALSE),"")</f>
        <v>0.36473379629629626</v>
      </c>
      <c r="I229" s="13">
        <v>1</v>
      </c>
    </row>
    <row r="230" spans="1:9" x14ac:dyDescent="0.25">
      <c r="A230" s="2">
        <v>226</v>
      </c>
      <c r="B230" s="13">
        <v>68</v>
      </c>
      <c r="C230" s="21">
        <f t="shared" si="5"/>
        <v>9.4236111111111118E-2</v>
      </c>
      <c r="D230" s="19">
        <f>IFERROR(Tableau2[Durée]*Tableau2[Exemplaire]," ")</f>
        <v>9.4236111111111118E-2</v>
      </c>
      <c r="E230" s="17">
        <f>_xlfn.IFNA(_xlfn.IFS(ISNUMBER(Tableau2[[#This Row],[Jour]]),WORKDAY.INTL($H$2,Tableau2[[#This Row],[Jour]]-1,11,Calendrier[Date sans impressions]))," ")</f>
        <v>43150</v>
      </c>
      <c r="F230" s="13">
        <v>341</v>
      </c>
      <c r="G230" s="2" t="str">
        <f>IF(ISBLANK(Tableau2[[#This Row],[Id]] )=FALSE,VLOOKUP(Tableau2[[#This Row],[Id]],Liste_pièces[],2,FALSE),"")</f>
        <v>Wristsmall</v>
      </c>
      <c r="H230" s="3">
        <f>IF(ISBLANK(Tableau2[[#This Row],[Id]] )=FALSE,VLOOKUP(Tableau2[[#This Row],[Id]],Liste_pièces[],8,FALSE),"")</f>
        <v>9.4236111111111118E-2</v>
      </c>
      <c r="I230" s="13">
        <v>1</v>
      </c>
    </row>
    <row r="231" spans="1:9" x14ac:dyDescent="0.25">
      <c r="A231" s="2">
        <v>227</v>
      </c>
      <c r="B231" s="13">
        <v>68</v>
      </c>
      <c r="C231" s="21">
        <f t="shared" si="5"/>
        <v>0.21615740740740741</v>
      </c>
      <c r="D231" s="19">
        <f>IFERROR(Tableau2[Durée]*Tableau2[Exemplaire]," ")</f>
        <v>0.21615740740740741</v>
      </c>
      <c r="E231" s="17">
        <f>_xlfn.IFNA(_xlfn.IFS(ISNUMBER(Tableau2[[#This Row],[Jour]]),WORKDAY.INTL($H$2,Tableau2[[#This Row],[Jour]]-1,11,Calendrier[Date sans impressions]))," ")</f>
        <v>43150</v>
      </c>
      <c r="F231" s="13">
        <v>340</v>
      </c>
      <c r="G231" s="2" t="str">
        <f>IF(ISBLANK(Tableau2[[#This Row],[Id]] )=FALSE,VLOOKUP(Tableau2[[#This Row],[Id]],Liste_pièces[],2,FALSE),"")</f>
        <v>WristlargeV4</v>
      </c>
      <c r="H231" s="3">
        <f>IF(ISBLANK(Tableau2[[#This Row],[Id]] )=FALSE,VLOOKUP(Tableau2[[#This Row],[Id]],Liste_pièces[],8,FALSE),"")</f>
        <v>0.21615740740740741</v>
      </c>
      <c r="I231" s="13">
        <v>1</v>
      </c>
    </row>
    <row r="232" spans="1:9" x14ac:dyDescent="0.25">
      <c r="A232" s="2">
        <v>228</v>
      </c>
      <c r="B232" s="13">
        <v>68</v>
      </c>
      <c r="C232" s="21">
        <f t="shared" si="4"/>
        <v>0.24633101851851849</v>
      </c>
      <c r="D232" s="19">
        <f>IFERROR(Tableau2[Durée]*Tableau2[Exemplaire]," ")</f>
        <v>0.24633101851851849</v>
      </c>
      <c r="E232" s="17">
        <f>_xlfn.IFNA(_xlfn.IFS(ISNUMBER(Tableau2[[#This Row],[Jour]]),WORKDAY.INTL($H$2,Tableau2[[#This Row],[Jour]]-1,11,Calendrier[Date sans impressions]))," ")</f>
        <v>43150</v>
      </c>
      <c r="F232" s="13">
        <v>23</v>
      </c>
      <c r="G232" s="2" t="str">
        <f>IF(ISBLANK(Tableau2[[#This Row],[Id]] )=FALSE,VLOOKUP(Tableau2[[#This Row],[Id]],Liste_pièces[],2,FALSE),"")</f>
        <v>leftrobpart4V3</v>
      </c>
      <c r="H232" s="3">
        <f>IF(ISBLANK(Tableau2[[#This Row],[Id]] )=FALSE,VLOOKUP(Tableau2[[#This Row],[Id]],Liste_pièces[],8,FALSE),"")</f>
        <v>0.24633101851851849</v>
      </c>
      <c r="I232" s="13">
        <v>1</v>
      </c>
    </row>
    <row r="233" spans="1:9" x14ac:dyDescent="0.25">
      <c r="A233" s="2">
        <v>229</v>
      </c>
      <c r="B233" s="13">
        <v>69</v>
      </c>
      <c r="C233" s="21">
        <f t="shared" si="4"/>
        <v>5.0289351851851849E-2</v>
      </c>
      <c r="D233" s="19">
        <f>IFERROR(Tableau2[Durée]*Tableau2[Exemplaire]," ")</f>
        <v>5.0289351851851849E-2</v>
      </c>
      <c r="E233" s="17">
        <f>_xlfn.IFNA(_xlfn.IFS(ISNUMBER(Tableau2[[#This Row],[Jour]]),WORKDAY.INTL($H$2,Tableau2[[#This Row],[Jour]]-1,11,Calendrier[Date sans impressions]))," ")</f>
        <v>43151</v>
      </c>
      <c r="F233" s="13">
        <v>342</v>
      </c>
      <c r="G233" s="2" t="str">
        <f>IF(ISBLANK(Tableau2[[#This Row],[Id]] )=FALSE,VLOOKUP(Tableau2[[#This Row],[Id]],Liste_pièces[],2,FALSE),"")</f>
        <v>coverfinger</v>
      </c>
      <c r="H233" s="3">
        <f>IF(ISBLANK(Tableau2[[#This Row],[Id]] )=FALSE,VLOOKUP(Tableau2[[#This Row],[Id]],Liste_pièces[],8,FALSE),"")</f>
        <v>5.0289351851851849E-2</v>
      </c>
      <c r="I233" s="13">
        <v>1</v>
      </c>
    </row>
    <row r="234" spans="1:9" x14ac:dyDescent="0.25">
      <c r="A234" s="2">
        <v>230</v>
      </c>
      <c r="B234" s="13">
        <v>69</v>
      </c>
      <c r="C234" s="22">
        <f t="shared" ref="C234:C235" si="6">D234</f>
        <v>7.2418981481481473E-2</v>
      </c>
      <c r="D234" s="20">
        <f>IFERROR(Tableau2[Durée]*Tableau2[Exemplaire]," ")</f>
        <v>7.2418981481481473E-2</v>
      </c>
      <c r="E234" s="18">
        <f>_xlfn.IFNA(_xlfn.IFS(ISNUMBER(Tableau2[[#This Row],[Jour]]),WORKDAY.INTL($H$2,Tableau2[[#This Row],[Jour]]-1,11,Calendrier[Date sans impressions]))," ")</f>
        <v>43151</v>
      </c>
      <c r="F234" s="16">
        <v>8</v>
      </c>
      <c r="G234" s="4" t="str">
        <f>IF(ISBLANK(Tableau2[[#This Row],[Id]] )=FALSE,VLOOKUP(Tableau2[[#This Row],[Id]],Liste_pièces[],2,FALSE),"")</f>
        <v>LeftRobCap3V2</v>
      </c>
      <c r="H234" s="9">
        <f>IF(ISBLANK(Tableau2[[#This Row],[Id]] )=FALSE,VLOOKUP(Tableau2[[#This Row],[Id]],Liste_pièces[],8,FALSE),"")</f>
        <v>7.2418981481481473E-2</v>
      </c>
      <c r="I234" s="16">
        <v>1</v>
      </c>
    </row>
    <row r="235" spans="1:9" x14ac:dyDescent="0.25">
      <c r="A235" s="2">
        <v>231</v>
      </c>
      <c r="B235" s="13">
        <v>69</v>
      </c>
      <c r="C235" s="22">
        <f t="shared" si="6"/>
        <v>0.20759259259259258</v>
      </c>
      <c r="D235" s="20">
        <f>IFERROR(Tableau2[Durée]*Tableau2[Exemplaire]," ")</f>
        <v>0.20759259259259258</v>
      </c>
      <c r="E235" s="18">
        <f>_xlfn.IFNA(_xlfn.IFS(ISNUMBER(Tableau2[[#This Row],[Jour]]),WORKDAY.INTL($H$2,Tableau2[[#This Row],[Jour]]-1,11,Calendrier[Date sans impressions]))," ")</f>
        <v>43151</v>
      </c>
      <c r="F235" s="16">
        <v>13</v>
      </c>
      <c r="G235" s="4" t="str">
        <f>IF(ISBLANK(Tableau2[[#This Row],[Id]] )=FALSE,VLOOKUP(Tableau2[[#This Row],[Id]],Liste_pièces[],2,FALSE),"")</f>
        <v>LeftWristlargeV4</v>
      </c>
      <c r="H235" s="9">
        <f>IF(ISBLANK(Tableau2[[#This Row],[Id]] )=FALSE,VLOOKUP(Tableau2[[#This Row],[Id]],Liste_pièces[],8,FALSE),"")</f>
        <v>0.20759259259259258</v>
      </c>
      <c r="I235" s="16">
        <v>1</v>
      </c>
    </row>
    <row r="236" spans="1:9" x14ac:dyDescent="0.25">
      <c r="A236" s="2">
        <v>232</v>
      </c>
      <c r="B236" s="13">
        <v>69</v>
      </c>
      <c r="C236" s="22">
        <f>D236</f>
        <v>0.14554398148148148</v>
      </c>
      <c r="D236" s="20">
        <f>IFERROR(Tableau2[Durée]*Tableau2[Exemplaire]," ")</f>
        <v>0.14554398148148148</v>
      </c>
      <c r="E236" s="18">
        <f>_xlfn.IFNA(_xlfn.IFS(ISNUMBER(Tableau2[[#This Row],[Jour]]),WORKDAY.INTL($H$2,Tableau2[[#This Row],[Jour]]-1,11,Calendrier[Date sans impressions]))," ")</f>
        <v>43151</v>
      </c>
      <c r="F236" s="16">
        <v>12</v>
      </c>
      <c r="G236" s="4" t="str">
        <f>IF(ISBLANK(Tableau2[[#This Row],[Id]] )=FALSE,VLOOKUP(Tableau2[[#This Row],[Id]],Liste_pièces[],2,FALSE),"")</f>
        <v>LeftRobpart3V4</v>
      </c>
      <c r="H236" s="9">
        <f>IF(ISBLANK(Tableau2[[#This Row],[Id]] )=FALSE,VLOOKUP(Tableau2[[#This Row],[Id]],Liste_pièces[],8,FALSE),"")</f>
        <v>0.14554398148148148</v>
      </c>
      <c r="I236" s="16">
        <v>1</v>
      </c>
    </row>
    <row r="237" spans="1:9" x14ac:dyDescent="0.25">
      <c r="A237" s="2">
        <v>233</v>
      </c>
      <c r="B237" s="16">
        <v>70</v>
      </c>
      <c r="C237" s="22">
        <f t="shared" ref="C237:C244" si="7">D237</f>
        <v>8.2106481481481489E-2</v>
      </c>
      <c r="D237" s="20">
        <f>IFERROR(Tableau2[Durée]*Tableau2[Exemplaire]," ")</f>
        <v>8.2106481481481489E-2</v>
      </c>
      <c r="E237" s="18">
        <f>_xlfn.IFNA(_xlfn.IFS(ISNUMBER(Tableau2[[#This Row],[Jour]]),WORKDAY.INTL($H$2,Tableau2[[#This Row],[Jour]]-1,11,Calendrier[Date sans impressions]))," ")</f>
        <v>43152</v>
      </c>
      <c r="F237" s="16">
        <v>9</v>
      </c>
      <c r="G237" s="4" t="str">
        <f>IF(ISBLANK(Tableau2[[#This Row],[Id]] )=FALSE,VLOOKUP(Tableau2[[#This Row],[Id]],Liste_pièces[],2,FALSE),"")</f>
        <v>LeftWristsmallV4</v>
      </c>
      <c r="H237" s="9">
        <f>IF(ISBLANK(Tableau2[[#This Row],[Id]] )=FALSE,VLOOKUP(Tableau2[[#This Row],[Id]],Liste_pièces[],8,FALSE),"")</f>
        <v>8.2106481481481489E-2</v>
      </c>
      <c r="I237" s="16">
        <v>1</v>
      </c>
    </row>
    <row r="238" spans="1:9" x14ac:dyDescent="0.25">
      <c r="A238" s="2">
        <v>234</v>
      </c>
      <c r="B238" s="16">
        <v>70</v>
      </c>
      <c r="C238" s="22">
        <f t="shared" si="7"/>
        <v>0.12828703703703703</v>
      </c>
      <c r="D238" s="20">
        <f>IFERROR(Tableau2[Durée]*Tableau2[Exemplaire]," ")</f>
        <v>0.12828703703703703</v>
      </c>
      <c r="E238" s="18">
        <f>_xlfn.IFNA(_xlfn.IFS(ISNUMBER(Tableau2[[#This Row],[Jour]]),WORKDAY.INTL($H$2,Tableau2[[#This Row],[Jour]]-1,11,Calendrier[Date sans impressions]))," ")</f>
        <v>43152</v>
      </c>
      <c r="F238" s="16">
        <v>11</v>
      </c>
      <c r="G238" s="4" t="str">
        <f>IF(ISBLANK(Tableau2[[#This Row],[Id]] )=FALSE,VLOOKUP(Tableau2[[#This Row],[Id]],Liste_pièces[],2,FALSE),"")</f>
        <v>lefttopsurface6</v>
      </c>
      <c r="H238" s="9">
        <f>IF(ISBLANK(Tableau2[[#This Row],[Id]] )=FALSE,VLOOKUP(Tableau2[[#This Row],[Id]],Liste_pièces[],8,FALSE),"")</f>
        <v>0.12828703703703703</v>
      </c>
      <c r="I238" s="16">
        <v>1</v>
      </c>
    </row>
    <row r="239" spans="1:9" x14ac:dyDescent="0.25">
      <c r="A239" s="2">
        <v>235</v>
      </c>
      <c r="B239" s="16">
        <v>70</v>
      </c>
      <c r="C239" s="22">
        <f t="shared" si="7"/>
        <v>0.10674768518518518</v>
      </c>
      <c r="D239" s="20">
        <f>IFERROR(Tableau2[Durée]*Tableau2[Exemplaire]," ")</f>
        <v>0.10674768518518518</v>
      </c>
      <c r="E239" s="18">
        <f>_xlfn.IFNA(_xlfn.IFS(ISNUMBER(Tableau2[[#This Row],[Jour]]),WORKDAY.INTL($H$2,Tableau2[[#This Row],[Jour]]-1,11,Calendrier[Date sans impressions]))," ")</f>
        <v>43152</v>
      </c>
      <c r="F239" s="16">
        <v>7</v>
      </c>
      <c r="G239" s="4" t="str">
        <f>IF(ISBLANK(Tableau2[[#This Row],[Id]] )=FALSE,VLOOKUP(Tableau2[[#This Row],[Id]],Liste_pièces[],2,FALSE),"")</f>
        <v>lefthumb5</v>
      </c>
      <c r="H239" s="9">
        <f>IF(ISBLANK(Tableau2[[#This Row],[Id]] )=FALSE,VLOOKUP(Tableau2[[#This Row],[Id]],Liste_pièces[],8,FALSE),"")</f>
        <v>0.10674768518518518</v>
      </c>
      <c r="I239" s="16">
        <v>1</v>
      </c>
    </row>
    <row r="240" spans="1:9" x14ac:dyDescent="0.25">
      <c r="A240" s="2">
        <v>236</v>
      </c>
      <c r="B240" s="16">
        <v>70</v>
      </c>
      <c r="C240" s="22">
        <f t="shared" si="7"/>
        <v>9.0266203703703696E-2</v>
      </c>
      <c r="D240" s="20">
        <f>IFERROR(Tableau2[Durée]*Tableau2[Exemplaire]," ")</f>
        <v>9.0266203703703696E-2</v>
      </c>
      <c r="E240" s="18">
        <f>_xlfn.IFNA(_xlfn.IFS(ISNUMBER(Tableau2[[#This Row],[Jour]]),WORKDAY.INTL($H$2,Tableau2[[#This Row],[Jour]]-1,11,Calendrier[Date sans impressions]))," ")</f>
        <v>43152</v>
      </c>
      <c r="F240" s="16">
        <v>217</v>
      </c>
      <c r="G240" s="4" t="str">
        <f>IF(ISBLANK(Tableau2[[#This Row],[Id]] )=FALSE,VLOOKUP(Tableau2[[#This Row],[Id]],Liste_pièces[],2,FALSE),"")</f>
        <v>TStomCovRightV2</v>
      </c>
      <c r="H240" s="9">
        <f>IF(ISBLANK(Tableau2[[#This Row],[Id]] )=FALSE,VLOOKUP(Tableau2[[#This Row],[Id]],Liste_pièces[],8,FALSE),"")</f>
        <v>9.0266203703703696E-2</v>
      </c>
      <c r="I240" s="16">
        <v>1</v>
      </c>
    </row>
    <row r="241" spans="1:9" x14ac:dyDescent="0.25">
      <c r="A241" s="2">
        <v>237</v>
      </c>
      <c r="B241" s="16">
        <v>71</v>
      </c>
      <c r="C241" s="22">
        <f t="shared" si="7"/>
        <v>0.22157407407407406</v>
      </c>
      <c r="D241" s="20">
        <f>IFERROR(Tableau2[Durée]*Tableau2[Exemplaire]," ")</f>
        <v>0.22157407407407406</v>
      </c>
      <c r="E241" s="18">
        <f>_xlfn.IFNA(_xlfn.IFS(ISNUMBER(Tableau2[[#This Row],[Jour]]),WORKDAY.INTL($H$2,Tableau2[[#This Row],[Jour]]-1,11,Calendrier[Date sans impressions]))," ")</f>
        <v>43153</v>
      </c>
      <c r="F241" s="16">
        <v>116</v>
      </c>
      <c r="G241" s="4" t="str">
        <f>IF(ISBLANK(Tableau2[[#This Row],[Id]] )=FALSE,VLOOKUP(Tableau2[[#This Row],[Id]],Liste_pièces[],2,FALSE),"")</f>
        <v>BackHipsRightV2</v>
      </c>
      <c r="H241" s="9">
        <f>IF(ISBLANK(Tableau2[[#This Row],[Id]] )=FALSE,VLOOKUP(Tableau2[[#This Row],[Id]],Liste_pièces[],8,FALSE),"")</f>
        <v>0.22157407407407406</v>
      </c>
      <c r="I241" s="16">
        <v>1</v>
      </c>
    </row>
    <row r="242" spans="1:9" x14ac:dyDescent="0.25">
      <c r="A242" s="2">
        <v>238</v>
      </c>
      <c r="B242" s="16">
        <v>72</v>
      </c>
      <c r="C242" s="22">
        <f t="shared" si="7"/>
        <v>0.23997685185185183</v>
      </c>
      <c r="D242" s="20">
        <f>IFERROR(Tableau2[Durée]*Tableau2[Exemplaire]," ")</f>
        <v>0.23997685185185183</v>
      </c>
      <c r="E242" s="18">
        <f>_xlfn.IFNA(_xlfn.IFS(ISNUMBER(Tableau2[[#This Row],[Jour]]),WORKDAY.INTL($H$2,Tableau2[[#This Row],[Jour]]-1,11,Calendrier[Date sans impressions]))," ")</f>
        <v>43157</v>
      </c>
      <c r="F242" s="16">
        <v>106</v>
      </c>
      <c r="G242" s="4" t="str">
        <f>IF(ISBLANK(Tableau2[[#This Row],[Id]] )=FALSE,VLOOKUP(Tableau2[[#This Row],[Id]],Liste_pièces[],2,FALSE),"")</f>
        <v>BackCoverBottomRightV2</v>
      </c>
      <c r="H242" s="9">
        <f>IF(ISBLANK(Tableau2[[#This Row],[Id]] )=FALSE,VLOOKUP(Tableau2[[#This Row],[Id]],Liste_pièces[],8,FALSE),"")</f>
        <v>0.23997685185185183</v>
      </c>
      <c r="I242" s="16">
        <v>1</v>
      </c>
    </row>
    <row r="243" spans="1:9" x14ac:dyDescent="0.25">
      <c r="A243" s="2">
        <v>239</v>
      </c>
      <c r="B243" s="16">
        <v>72</v>
      </c>
      <c r="C243" s="22">
        <f t="shared" si="7"/>
        <v>0.23993055555555554</v>
      </c>
      <c r="D243" s="20">
        <f>IFERROR(Tableau2[Durée]*Tableau2[Exemplaire]," ")</f>
        <v>0.23993055555555554</v>
      </c>
      <c r="E243" s="18">
        <f>_xlfn.IFNA(_xlfn.IFS(ISNUMBER(Tableau2[[#This Row],[Jour]]),WORKDAY.INTL($H$2,Tableau2[[#This Row],[Jour]]-1,11,Calendrier[Date sans impressions]))," ")</f>
        <v>43157</v>
      </c>
      <c r="F243" s="16">
        <v>107</v>
      </c>
      <c r="G243" s="4" t="str">
        <f>IF(ISBLANK(Tableau2[[#This Row],[Id]] )=FALSE,VLOOKUP(Tableau2[[#This Row],[Id]],Liste_pièces[],2,FALSE),"")</f>
        <v>BackCoverBottomLeftV2</v>
      </c>
      <c r="H243" s="9">
        <f>IF(ISBLANK(Tableau2[[#This Row],[Id]] )=FALSE,VLOOKUP(Tableau2[[#This Row],[Id]],Liste_pièces[],8,FALSE),"")</f>
        <v>0.23993055555555554</v>
      </c>
      <c r="I243" s="16">
        <v>1</v>
      </c>
    </row>
    <row r="244" spans="1:9" x14ac:dyDescent="0.25">
      <c r="A244" s="2">
        <v>240</v>
      </c>
      <c r="B244" s="16">
        <v>73</v>
      </c>
      <c r="C244" s="22">
        <f t="shared" si="7"/>
        <v>0.18913194444444445</v>
      </c>
      <c r="D244" s="20">
        <f>IFERROR(Tableau2[Durée]*Tableau2[Exemplaire]," ")</f>
        <v>0.18913194444444445</v>
      </c>
      <c r="E244" s="18">
        <f>_xlfn.IFNA(_xlfn.IFS(ISNUMBER(Tableau2[[#This Row],[Jour]]),WORKDAY.INTL($H$2,Tableau2[[#This Row],[Jour]]-1,11,Calendrier[Date sans impressions]))," ")</f>
        <v>43158</v>
      </c>
      <c r="F244" s="16">
        <v>105</v>
      </c>
      <c r="G244" s="4" t="str">
        <f>IF(ISBLANK(Tableau2[[#This Row],[Id]] )=FALSE,VLOOKUP(Tableau2[[#This Row],[Id]],Liste_pièces[],2,FALSE),"")</f>
        <v>BackCoverTopLeftV3</v>
      </c>
      <c r="H244" s="9">
        <f>IF(ISBLANK(Tableau2[[#This Row],[Id]] )=FALSE,VLOOKUP(Tableau2[[#This Row],[Id]],Liste_pièces[],8,FALSE),"")</f>
        <v>0.18913194444444445</v>
      </c>
      <c r="I244" s="16">
        <v>1</v>
      </c>
    </row>
    <row r="245" spans="1:9" x14ac:dyDescent="0.25">
      <c r="A245" s="2">
        <v>241</v>
      </c>
      <c r="B245" s="16">
        <v>83</v>
      </c>
      <c r="C245" s="22">
        <f t="shared" ref="C245:C308" si="8">D245</f>
        <v>0.23832175925925925</v>
      </c>
      <c r="D245" s="20">
        <f>IFERROR(Tableau2[Durée]*Tableau2[Exemplaire]," ")</f>
        <v>0.23832175925925925</v>
      </c>
      <c r="E245" s="18">
        <f>_xlfn.IFNA(_xlfn.IFS(ISNUMBER(Tableau2[[#This Row],[Jour]]),WORKDAY.INTL($H$2,Tableau2[[#This Row],[Jour]]-1,11,Calendrier[Date sans impressions]))," ")</f>
        <v>43169</v>
      </c>
      <c r="F245" s="16">
        <v>224</v>
      </c>
      <c r="G245" s="4" t="str">
        <f>IF(ISBLANK(Tableau2[[#This Row],[Id]] )=FALSE,VLOOKUP(Tableau2[[#This Row],[Id]],Liste_pièces[],2,FALSE),"")</f>
        <v>TStoPistonRightV2</v>
      </c>
      <c r="H245" s="9">
        <f>IF(ISBLANK(Tableau2[[#This Row],[Id]] )=FALSE,VLOOKUP(Tableau2[[#This Row],[Id]],Liste_pièces[],8,FALSE),"")</f>
        <v>0.23832175925925925</v>
      </c>
      <c r="I245" s="16">
        <v>1</v>
      </c>
    </row>
    <row r="246" spans="1:9" x14ac:dyDescent="0.25">
      <c r="A246" s="2">
        <v>242</v>
      </c>
      <c r="B246" s="16">
        <v>83</v>
      </c>
      <c r="C246" s="22">
        <f t="shared" si="8"/>
        <v>0.23854166666666665</v>
      </c>
      <c r="D246" s="20">
        <f>IFERROR(Tableau2[Durée]*Tableau2[Exemplaire]," ")</f>
        <v>0.23854166666666665</v>
      </c>
      <c r="E246" s="18">
        <f>_xlfn.IFNA(_xlfn.IFS(ISNUMBER(Tableau2[[#This Row],[Jour]]),WORKDAY.INTL($H$2,Tableau2[[#This Row],[Jour]]-1,11,Calendrier[Date sans impressions]))," ")</f>
        <v>43169</v>
      </c>
      <c r="F246" s="16">
        <v>223</v>
      </c>
      <c r="G246" s="4" t="str">
        <f>IF(ISBLANK(Tableau2[[#This Row],[Id]] )=FALSE,VLOOKUP(Tableau2[[#This Row],[Id]],Liste_pièces[],2,FALSE),"")</f>
        <v>TStoPistonLeftV2</v>
      </c>
      <c r="H246" s="9">
        <f>IF(ISBLANK(Tableau2[[#This Row],[Id]] )=FALSE,VLOOKUP(Tableau2[[#This Row],[Id]],Liste_pièces[],8,FALSE),"")</f>
        <v>0.23854166666666665</v>
      </c>
      <c r="I246" s="16">
        <v>1</v>
      </c>
    </row>
    <row r="247" spans="1:9" x14ac:dyDescent="0.25">
      <c r="A247" s="2">
        <v>243</v>
      </c>
      <c r="B247" s="16">
        <v>85</v>
      </c>
      <c r="C247" s="22">
        <f t="shared" si="8"/>
        <v>0.19467592592592595</v>
      </c>
      <c r="D247" s="20">
        <f>IFERROR(Tableau2[Durée]*Tableau2[Exemplaire]," ")</f>
        <v>0.19467592592592595</v>
      </c>
      <c r="E247" s="18">
        <f>_xlfn.IFNA(_xlfn.IFS(ISNUMBER(Tableau2[[#This Row],[Jour]]),WORKDAY.INTL($H$2,Tableau2[[#This Row],[Jour]]-1,11,Calendrier[Date sans impressions]))," ")</f>
        <v>43172</v>
      </c>
      <c r="F247" s="16">
        <v>221</v>
      </c>
      <c r="G247" s="4" t="str">
        <f>IF(ISBLANK(Tableau2[[#This Row],[Id]] )=FALSE,VLOOKUP(Tableau2[[#This Row],[Id]],Liste_pièces[],2,FALSE),"")</f>
        <v>TStomRotFrontV1</v>
      </c>
      <c r="H247" s="9">
        <f>IF(ISBLANK(Tableau2[[#This Row],[Id]] )=FALSE,VLOOKUP(Tableau2[[#This Row],[Id]],Liste_pièces[],8,FALSE),"")</f>
        <v>0.19467592592592595</v>
      </c>
      <c r="I247" s="16">
        <v>1</v>
      </c>
    </row>
    <row r="248" spans="1:9" x14ac:dyDescent="0.25">
      <c r="A248" s="2">
        <v>244</v>
      </c>
      <c r="B248" s="16">
        <v>85</v>
      </c>
      <c r="C248" s="22">
        <f t="shared" si="8"/>
        <v>0.27178240740740739</v>
      </c>
      <c r="D248" s="20">
        <f>IFERROR(Tableau2[Durée]*Tableau2[Exemplaire]," ")</f>
        <v>0.27178240740740739</v>
      </c>
      <c r="E248" s="18">
        <f>_xlfn.IFNA(_xlfn.IFS(ISNUMBER(Tableau2[[#This Row],[Jour]]),WORKDAY.INTL($H$2,Tableau2[[#This Row],[Jour]]-1,11,Calendrier[Date sans impressions]))," ")</f>
        <v>43172</v>
      </c>
      <c r="F248" s="16">
        <v>225</v>
      </c>
      <c r="G248" s="4" t="str">
        <f>IF(ISBLANK(Tableau2[[#This Row],[Id]] )=FALSE,VLOOKUP(Tableau2[[#This Row],[Id]],Liste_pièces[],2,FALSE),"")</f>
        <v>TStoServoHolsterV2</v>
      </c>
      <c r="H248" s="9">
        <f>IF(ISBLANK(Tableau2[[#This Row],[Id]] )=FALSE,VLOOKUP(Tableau2[[#This Row],[Id]],Liste_pièces[],8,FALSE),"")</f>
        <v>0.27178240740740739</v>
      </c>
      <c r="I248" s="16">
        <v>1</v>
      </c>
    </row>
    <row r="249" spans="1:9" x14ac:dyDescent="0.25">
      <c r="A249" s="2">
        <v>245</v>
      </c>
      <c r="B249" s="16">
        <v>85</v>
      </c>
      <c r="C249" s="22">
        <f t="shared" si="8"/>
        <v>0.19160879629629632</v>
      </c>
      <c r="D249" s="20">
        <f>IFERROR(Tableau2[Durée]*Tableau2[Exemplaire]," ")</f>
        <v>0.19160879629629632</v>
      </c>
      <c r="E249" s="18">
        <f>_xlfn.IFNA(_xlfn.IFS(ISNUMBER(Tableau2[[#This Row],[Jour]]),WORKDAY.INTL($H$2,Tableau2[[#This Row],[Jour]]-1,11,Calendrier[Date sans impressions]))," ")</f>
        <v>43172</v>
      </c>
      <c r="F249" s="16">
        <v>220</v>
      </c>
      <c r="G249" s="4" t="str">
        <f>IF(ISBLANK(Tableau2[[#This Row],[Id]] )=FALSE,VLOOKUP(Tableau2[[#This Row],[Id]],Liste_pièces[],2,FALSE),"")</f>
        <v>TStomRotBackV1</v>
      </c>
      <c r="H249" s="9">
        <f>IF(ISBLANK(Tableau2[[#This Row],[Id]] )=FALSE,VLOOKUP(Tableau2[[#This Row],[Id]],Liste_pièces[],8,FALSE),"")</f>
        <v>0.19160879629629632</v>
      </c>
      <c r="I249" s="16">
        <v>1</v>
      </c>
    </row>
    <row r="250" spans="1:9" x14ac:dyDescent="0.25">
      <c r="A250" s="2">
        <v>246</v>
      </c>
      <c r="B250" s="16">
        <v>86</v>
      </c>
      <c r="C250" s="22">
        <f t="shared" si="8"/>
        <v>0.20770833333333336</v>
      </c>
      <c r="D250" s="20">
        <f>IFERROR(Tableau2[Durée]*Tableau2[Exemplaire]," ")</f>
        <v>0.20770833333333336</v>
      </c>
      <c r="E250" s="18">
        <f>_xlfn.IFNA(_xlfn.IFS(ISNUMBER(Tableau2[[#This Row],[Jour]]),WORKDAY.INTL($H$2,Tableau2[[#This Row],[Jour]]-1,11,Calendrier[Date sans impressions]))," ")</f>
        <v>43173</v>
      </c>
      <c r="F250" s="16">
        <v>218</v>
      </c>
      <c r="G250" s="4" t="str">
        <f>IF(ISBLANK(Tableau2[[#This Row],[Id]] )=FALSE,VLOOKUP(Tableau2[[#This Row],[Id]],Liste_pièces[],2,FALSE),"")</f>
        <v>TStoMiddleV1</v>
      </c>
      <c r="H250" s="9">
        <f>IF(ISBLANK(Tableau2[[#This Row],[Id]] )=FALSE,VLOOKUP(Tableau2[[#This Row],[Id]],Liste_pièces[],8,FALSE),"")</f>
        <v>0.10385416666666668</v>
      </c>
      <c r="I250" s="16">
        <v>2</v>
      </c>
    </row>
    <row r="251" spans="1:9" x14ac:dyDescent="0.25">
      <c r="A251" s="2">
        <v>247</v>
      </c>
      <c r="B251" s="16">
        <v>86</v>
      </c>
      <c r="C251" s="22">
        <f t="shared" si="8"/>
        <v>0.15452546296296296</v>
      </c>
      <c r="D251" s="20">
        <f>IFERROR(Tableau2[Durée]*Tableau2[Exemplaire]," ")</f>
        <v>0.15452546296296296</v>
      </c>
      <c r="E251" s="18">
        <f>_xlfn.IFNA(_xlfn.IFS(ISNUMBER(Tableau2[[#This Row],[Jour]]),WORKDAY.INTL($H$2,Tableau2[[#This Row],[Jour]]-1,11,Calendrier[Date sans impressions]))," ")</f>
        <v>43173</v>
      </c>
      <c r="F251" s="16">
        <v>222</v>
      </c>
      <c r="G251" s="4" t="str">
        <f>IF(ISBLANK(Tableau2[[#This Row],[Id]] )=FALSE,VLOOKUP(Tableau2[[#This Row],[Id]],Liste_pièces[],2,FALSE),"")</f>
        <v>TStomSpacerV1</v>
      </c>
      <c r="H251" s="9">
        <f>IF(ISBLANK(Tableau2[[#This Row],[Id]] )=FALSE,VLOOKUP(Tableau2[[#This Row],[Id]],Liste_pièces[],8,FALSE),"")</f>
        <v>0.15452546296296296</v>
      </c>
      <c r="I251" s="16">
        <v>1</v>
      </c>
    </row>
    <row r="252" spans="1:9" x14ac:dyDescent="0.25">
      <c r="A252" s="2">
        <v>248</v>
      </c>
      <c r="B252" s="16">
        <v>86</v>
      </c>
      <c r="C252" s="22">
        <f t="shared" si="8"/>
        <v>3.0520833333333334E-2</v>
      </c>
      <c r="D252" s="20">
        <f>IFERROR(Tableau2[Durée]*Tableau2[Exemplaire]," ")</f>
        <v>3.0520833333333334E-2</v>
      </c>
      <c r="E252" s="18">
        <f>_xlfn.IFNA(_xlfn.IFS(ISNUMBER(Tableau2[[#This Row],[Jour]]),WORKDAY.INTL($H$2,Tableau2[[#This Row],[Jour]]-1,11,Calendrier[Date sans impressions]))," ")</f>
        <v>43173</v>
      </c>
      <c r="F252" s="16">
        <v>219</v>
      </c>
      <c r="G252" s="4" t="str">
        <f>IF(ISBLANK(Tableau2[[#This Row],[Id]] )=FALSE,VLOOKUP(Tableau2[[#This Row],[Id]],Liste_pièces[],2,FALSE),"")</f>
        <v>TStomPotHolderSquarev1</v>
      </c>
      <c r="H252" s="9">
        <f>IF(ISBLANK(Tableau2[[#This Row],[Id]] )=FALSE,VLOOKUP(Tableau2[[#This Row],[Id]],Liste_pièces[],8,FALSE),"")</f>
        <v>3.0520833333333334E-2</v>
      </c>
      <c r="I252" s="16">
        <v>1</v>
      </c>
    </row>
    <row r="253" spans="1:9" x14ac:dyDescent="0.25">
      <c r="A253" s="2">
        <v>249</v>
      </c>
      <c r="B253" s="16">
        <v>86</v>
      </c>
      <c r="C253" s="22">
        <f t="shared" si="8"/>
        <v>0</v>
      </c>
      <c r="D253" s="20">
        <f>IFERROR(Tableau2[Durée]*Tableau2[Exemplaire]," ")</f>
        <v>0</v>
      </c>
      <c r="E253" s="18">
        <f>_xlfn.IFNA(_xlfn.IFS(ISNUMBER(Tableau2[[#This Row],[Jour]]),WORKDAY.INTL($H$2,Tableau2[[#This Row],[Jour]]-1,11,Calendrier[Date sans impressions]))," ")</f>
        <v>43173</v>
      </c>
      <c r="F253" s="16">
        <v>182</v>
      </c>
      <c r="G253" s="4" t="str">
        <f>IF(ISBLANK(Tableau2[[#This Row],[Id]] )=FALSE,VLOOKUP(Tableau2[[#This Row],[Id]],Liste_pièces[],2,FALSE),"")</f>
        <v>MidPotHolderSquareV1</v>
      </c>
      <c r="H253" s="9">
        <f>IF(ISBLANK(Tableau2[[#This Row],[Id]] )=FALSE,VLOOKUP(Tableau2[[#This Row],[Id]],Liste_pièces[],8,FALSE),"")</f>
        <v>0</v>
      </c>
      <c r="I253" s="16">
        <v>1</v>
      </c>
    </row>
    <row r="254" spans="1:9" x14ac:dyDescent="0.25">
      <c r="A254" s="2">
        <v>250</v>
      </c>
      <c r="B254" s="16">
        <v>86</v>
      </c>
      <c r="C254" s="22">
        <f t="shared" si="8"/>
        <v>0.11670138888888888</v>
      </c>
      <c r="D254" s="20">
        <f>IFERROR(Tableau2[Durée]*Tableau2[Exemplaire]," ")</f>
        <v>0.11670138888888888</v>
      </c>
      <c r="E254" s="18">
        <f>_xlfn.IFNA(_xlfn.IFS(ISNUMBER(Tableau2[[#This Row],[Jour]]),WORKDAY.INTL($H$2,Tableau2[[#This Row],[Jour]]-1,11,Calendrier[Date sans impressions]))," ")</f>
        <v>43173</v>
      </c>
      <c r="F254" s="16">
        <v>212</v>
      </c>
      <c r="G254" s="4" t="str">
        <f>IF(ISBLANK(Tableau2[[#This Row],[Id]] )=FALSE,VLOOKUP(Tableau2[[#This Row],[Id]],Liste_pièces[],2,FALSE),"")</f>
        <v>TStoFrontRightV1</v>
      </c>
      <c r="H254" s="9">
        <f>IF(ISBLANK(Tableau2[[#This Row],[Id]] )=FALSE,VLOOKUP(Tableau2[[#This Row],[Id]],Liste_pièces[],8,FALSE),"")</f>
        <v>0.11670138888888888</v>
      </c>
      <c r="I254" s="16">
        <v>1</v>
      </c>
    </row>
    <row r="255" spans="1:9" x14ac:dyDescent="0.25">
      <c r="A255" s="2">
        <v>251</v>
      </c>
      <c r="B255" s="16">
        <v>87</v>
      </c>
      <c r="C255" s="22">
        <f t="shared" si="8"/>
        <v>0.1849537037037037</v>
      </c>
      <c r="D255" s="20">
        <f>IFERROR(Tableau2[Durée]*Tableau2[Exemplaire]," ")</f>
        <v>0.1849537037037037</v>
      </c>
      <c r="E255" s="18">
        <f>_xlfn.IFNA(_xlfn.IFS(ISNUMBER(Tableau2[[#This Row],[Jour]]),WORKDAY.INTL($H$2,Tableau2[[#This Row],[Jour]]-1,11,Calendrier[Date sans impressions]))," ")</f>
        <v>43174</v>
      </c>
      <c r="F255" s="16">
        <v>213</v>
      </c>
      <c r="G255" s="4" t="str">
        <f>IF(ISBLANK(Tableau2[[#This Row],[Id]] )=FALSE,VLOOKUP(Tableau2[[#This Row],[Id]],Liste_pièces[],2,FALSE),"")</f>
        <v>TStoFrontStandV2</v>
      </c>
      <c r="H255" s="9">
        <f>IF(ISBLANK(Tableau2[[#This Row],[Id]] )=FALSE,VLOOKUP(Tableau2[[#This Row],[Id]],Liste_pièces[],8,FALSE),"")</f>
        <v>0.1849537037037037</v>
      </c>
      <c r="I255" s="16">
        <v>1</v>
      </c>
    </row>
    <row r="256" spans="1:9" x14ac:dyDescent="0.25">
      <c r="A256" s="2">
        <v>252</v>
      </c>
      <c r="B256" s="16">
        <v>87</v>
      </c>
      <c r="C256" s="22">
        <f t="shared" si="8"/>
        <v>0.22509259259259259</v>
      </c>
      <c r="D256" s="20">
        <f>IFERROR(Tableau2[Durée]*Tableau2[Exemplaire]," ")</f>
        <v>0.22509259259259259</v>
      </c>
      <c r="E256" s="18">
        <f>_xlfn.IFNA(_xlfn.IFS(ISNUMBER(Tableau2[[#This Row],[Jour]]),WORKDAY.INTL($H$2,Tableau2[[#This Row],[Jour]]-1,11,Calendrier[Date sans impressions]))," ")</f>
        <v>43174</v>
      </c>
      <c r="F256" s="16">
        <v>196</v>
      </c>
      <c r="G256" s="4" t="str">
        <f>IF(ISBLANK(Tableau2[[#This Row],[Id]] )=FALSE,VLOOKUP(Tableau2[[#This Row],[Id]],Liste_pièces[],2,FALSE),"")</f>
        <v>RollFrontRightV1</v>
      </c>
      <c r="H256" s="9">
        <f>IF(ISBLANK(Tableau2[[#This Row],[Id]] )=FALSE,VLOOKUP(Tableau2[[#This Row],[Id]],Liste_pièces[],8,FALSE),"")</f>
        <v>0.22509259259259259</v>
      </c>
      <c r="I256" s="16">
        <v>1</v>
      </c>
    </row>
    <row r="257" spans="1:9" x14ac:dyDescent="0.25">
      <c r="A257" s="2">
        <v>253</v>
      </c>
      <c r="B257" s="16">
        <v>87</v>
      </c>
      <c r="C257" s="22">
        <f t="shared" si="8"/>
        <v>9.0509259259259248E-2</v>
      </c>
      <c r="D257" s="20">
        <f>IFERROR(Tableau2[Durée]*Tableau2[Exemplaire]," ")</f>
        <v>9.0509259259259248E-2</v>
      </c>
      <c r="E257" s="18">
        <f>_xlfn.IFNA(_xlfn.IFS(ISNUMBER(Tableau2[[#This Row],[Jour]]),WORKDAY.INTL($H$2,Tableau2[[#This Row],[Jour]]-1,11,Calendrier[Date sans impressions]))," ")</f>
        <v>43174</v>
      </c>
      <c r="F257" s="16">
        <v>216</v>
      </c>
      <c r="G257" s="4" t="str">
        <f>IF(ISBLANK(Tableau2[[#This Row],[Id]] )=FALSE,VLOOKUP(Tableau2[[#This Row],[Id]],Liste_pièces[],2,FALSE),"")</f>
        <v>TStomCovLeftV2</v>
      </c>
      <c r="H257" s="9">
        <f>IF(ISBLANK(Tableau2[[#This Row],[Id]] )=FALSE,VLOOKUP(Tableau2[[#This Row],[Id]],Liste_pièces[],8,FALSE),"")</f>
        <v>9.0509259259259248E-2</v>
      </c>
      <c r="I257" s="16">
        <v>1</v>
      </c>
    </row>
    <row r="258" spans="1:9" x14ac:dyDescent="0.25">
      <c r="A258" s="2">
        <v>254</v>
      </c>
      <c r="B258" s="16">
        <v>87</v>
      </c>
      <c r="C258" s="22">
        <f t="shared" si="8"/>
        <v>0.11710648148148149</v>
      </c>
      <c r="D258" s="20">
        <f>IFERROR(Tableau2[Durée]*Tableau2[Exemplaire]," ")</f>
        <v>0.11710648148148149</v>
      </c>
      <c r="E258" s="18">
        <f>_xlfn.IFNA(_xlfn.IFS(ISNUMBER(Tableau2[[#This Row],[Jour]]),WORKDAY.INTL($H$2,Tableau2[[#This Row],[Jour]]-1,11,Calendrier[Date sans impressions]))," ")</f>
        <v>43174</v>
      </c>
      <c r="F258" s="16">
        <v>211</v>
      </c>
      <c r="G258" s="4" t="str">
        <f>IF(ISBLANK(Tableau2[[#This Row],[Id]] )=FALSE,VLOOKUP(Tableau2[[#This Row],[Id]],Liste_pièces[],2,FALSE),"")</f>
        <v>TStoFrontLeftV1</v>
      </c>
      <c r="H258" s="9">
        <f>IF(ISBLANK(Tableau2[[#This Row],[Id]] )=FALSE,VLOOKUP(Tableau2[[#This Row],[Id]],Liste_pièces[],8,FALSE),"")</f>
        <v>0.11710648148148149</v>
      </c>
      <c r="I258" s="16">
        <v>1</v>
      </c>
    </row>
    <row r="259" spans="1:9" x14ac:dyDescent="0.25">
      <c r="A259" s="2">
        <v>255</v>
      </c>
      <c r="B259" s="16">
        <v>87</v>
      </c>
      <c r="C259" s="22">
        <f t="shared" si="8"/>
        <v>0.1857175925925926</v>
      </c>
      <c r="D259" s="20">
        <f>IFERROR(Tableau2[Durée]*Tableau2[Exemplaire]," ")</f>
        <v>0.1857175925925926</v>
      </c>
      <c r="E259" s="18">
        <f>_xlfn.IFNA(_xlfn.IFS(ISNUMBER(Tableau2[[#This Row],[Jour]]),WORKDAY.INTL($H$2,Tableau2[[#This Row],[Jour]]-1,11,Calendrier[Date sans impressions]))," ")</f>
        <v>43174</v>
      </c>
      <c r="F259" s="16">
        <v>209</v>
      </c>
      <c r="G259" s="4" t="str">
        <f>IF(ISBLANK(Tableau2[[#This Row],[Id]] )=FALSE,VLOOKUP(Tableau2[[#This Row],[Id]],Liste_pièces[],2,FALSE),"")</f>
        <v>TStoBackStandLeftV1</v>
      </c>
      <c r="H259" s="9">
        <f>IF(ISBLANK(Tableau2[[#This Row],[Id]] )=FALSE,VLOOKUP(Tableau2[[#This Row],[Id]],Liste_pièces[],8,FALSE),"")</f>
        <v>0.1857175925925926</v>
      </c>
      <c r="I259" s="16">
        <v>1</v>
      </c>
    </row>
    <row r="260" spans="1:9" x14ac:dyDescent="0.25">
      <c r="A260" s="2">
        <v>256</v>
      </c>
      <c r="B260" s="16">
        <v>88</v>
      </c>
      <c r="C260" s="22">
        <f t="shared" si="8"/>
        <v>0.3385185185185185</v>
      </c>
      <c r="D260" s="20">
        <f>IFERROR(Tableau2[Durée]*Tableau2[Exemplaire]," ")</f>
        <v>0.3385185185185185</v>
      </c>
      <c r="E260" s="18">
        <f>_xlfn.IFNA(_xlfn.IFS(ISNUMBER(Tableau2[[#This Row],[Jour]]),WORKDAY.INTL($H$2,Tableau2[[#This Row],[Jour]]-1,11,Calendrier[Date sans impressions]))," ")</f>
        <v>43175</v>
      </c>
      <c r="F260" s="16">
        <v>203</v>
      </c>
      <c r="G260" s="4" t="str">
        <f>IF(ISBLANK(Tableau2[[#This Row],[Id]] )=FALSE,VLOOKUP(Tableau2[[#This Row],[Id]],Liste_pièces[],2,FALSE),"")</f>
        <v>StomGearV2</v>
      </c>
      <c r="H260" s="9">
        <f>IF(ISBLANK(Tableau2[[#This Row],[Id]] )=FALSE,VLOOKUP(Tableau2[[#This Row],[Id]],Liste_pièces[],8,FALSE),"")</f>
        <v>0.3385185185185185</v>
      </c>
      <c r="I260" s="16">
        <v>1</v>
      </c>
    </row>
    <row r="261" spans="1:9" x14ac:dyDescent="0.25">
      <c r="A261" s="2">
        <v>257</v>
      </c>
      <c r="B261" s="16">
        <v>88</v>
      </c>
      <c r="C261" s="22">
        <f t="shared" si="8"/>
        <v>0.13416666666666668</v>
      </c>
      <c r="D261" s="20">
        <f>IFERROR(Tableau2[Durée]*Tableau2[Exemplaire]," ")</f>
        <v>0.13416666666666668</v>
      </c>
      <c r="E261" s="18">
        <f>_xlfn.IFNA(_xlfn.IFS(ISNUMBER(Tableau2[[#This Row],[Jour]]),WORKDAY.INTL($H$2,Tableau2[[#This Row],[Jour]]-1,11,Calendrier[Date sans impressions]))," ")</f>
        <v>43175</v>
      </c>
      <c r="F261" s="16">
        <v>208</v>
      </c>
      <c r="G261" s="4" t="str">
        <f>IF(ISBLANK(Tableau2[[#This Row],[Id]] )=FALSE,VLOOKUP(Tableau2[[#This Row],[Id]],Liste_pièces[],2,FALSE),"")</f>
        <v>TStoBackRightV1</v>
      </c>
      <c r="H261" s="9">
        <f>IF(ISBLANK(Tableau2[[#This Row],[Id]] )=FALSE,VLOOKUP(Tableau2[[#This Row],[Id]],Liste_pièces[],8,FALSE),"")</f>
        <v>0.13416666666666668</v>
      </c>
      <c r="I261" s="16">
        <v>1</v>
      </c>
    </row>
    <row r="262" spans="1:9" x14ac:dyDescent="0.25">
      <c r="A262" s="2">
        <v>258</v>
      </c>
      <c r="B262" s="16">
        <v>88</v>
      </c>
      <c r="C262" s="22">
        <f t="shared" si="8"/>
        <v>0.1335763888888889</v>
      </c>
      <c r="D262" s="20">
        <f>IFERROR(Tableau2[Durée]*Tableau2[Exemplaire]," ")</f>
        <v>0.1335763888888889</v>
      </c>
      <c r="E262" s="18">
        <f>_xlfn.IFNA(_xlfn.IFS(ISNUMBER(Tableau2[[#This Row],[Jour]]),WORKDAY.INTL($H$2,Tableau2[[#This Row],[Jour]]-1,11,Calendrier[Date sans impressions]))," ")</f>
        <v>43175</v>
      </c>
      <c r="F262" s="16">
        <v>207</v>
      </c>
      <c r="G262" s="4" t="str">
        <f>IF(ISBLANK(Tableau2[[#This Row],[Id]] )=FALSE,VLOOKUP(Tableau2[[#This Row],[Id]],Liste_pièces[],2,FALSE),"")</f>
        <v>TStoBackLeftV1</v>
      </c>
      <c r="H262" s="9">
        <f>IF(ISBLANK(Tableau2[[#This Row],[Id]] )=FALSE,VLOOKUP(Tableau2[[#This Row],[Id]],Liste_pièces[],8,FALSE),"")</f>
        <v>0.1335763888888889</v>
      </c>
      <c r="I262" s="16">
        <v>1</v>
      </c>
    </row>
    <row r="263" spans="1:9" x14ac:dyDescent="0.25">
      <c r="A263" s="2">
        <v>259</v>
      </c>
      <c r="B263" s="16">
        <v>88</v>
      </c>
      <c r="C263" s="22">
        <f t="shared" si="8"/>
        <v>0.1854513888888889</v>
      </c>
      <c r="D263" s="20">
        <f>IFERROR(Tableau2[Durée]*Tableau2[Exemplaire]," ")</f>
        <v>0.1854513888888889</v>
      </c>
      <c r="E263" s="18">
        <f>_xlfn.IFNA(_xlfn.IFS(ISNUMBER(Tableau2[[#This Row],[Jour]]),WORKDAY.INTL($H$2,Tableau2[[#This Row],[Jour]]-1,11,Calendrier[Date sans impressions]))," ")</f>
        <v>43175</v>
      </c>
      <c r="F263" s="16">
        <v>210</v>
      </c>
      <c r="G263" s="4" t="str">
        <f>IF(ISBLANK(Tableau2[[#This Row],[Id]] )=FALSE,VLOOKUP(Tableau2[[#This Row],[Id]],Liste_pièces[],2,FALSE),"")</f>
        <v>TStoBackStandRightV1</v>
      </c>
      <c r="H263" s="9">
        <f>IF(ISBLANK(Tableau2[[#This Row],[Id]] )=FALSE,VLOOKUP(Tableau2[[#This Row],[Id]],Liste_pièces[],8,FALSE),"")</f>
        <v>0.1854513888888889</v>
      </c>
      <c r="I263" s="16">
        <v>1</v>
      </c>
    </row>
    <row r="264" spans="1:9" x14ac:dyDescent="0.25">
      <c r="A264" s="2">
        <v>260</v>
      </c>
      <c r="B264" s="16">
        <v>88</v>
      </c>
      <c r="C264" s="22">
        <f t="shared" si="8"/>
        <v>0.11711805555555554</v>
      </c>
      <c r="D264" s="20">
        <f>IFERROR(Tableau2[Durée]*Tableau2[Exemplaire]," ")</f>
        <v>0.11711805555555554</v>
      </c>
      <c r="E264" s="18">
        <f>_xlfn.IFNA(_xlfn.IFS(ISNUMBER(Tableau2[[#This Row],[Jour]]),WORKDAY.INTL($H$2,Tableau2[[#This Row],[Jour]]-1,11,Calendrier[Date sans impressions]))," ")</f>
        <v>43175</v>
      </c>
      <c r="F264" s="16">
        <v>202</v>
      </c>
      <c r="G264" s="4" t="str">
        <f>IF(ISBLANK(Tableau2[[#This Row],[Id]] )=FALSE,VLOOKUP(Tableau2[[#This Row],[Id]],Liste_pièces[],2,FALSE),"")</f>
        <v>StoGearAttachV1</v>
      </c>
      <c r="H264" s="9">
        <f>IF(ISBLANK(Tableau2[[#This Row],[Id]] )=FALSE,VLOOKUP(Tableau2[[#This Row],[Id]],Liste_pièces[],8,FALSE),"")</f>
        <v>0.11711805555555554</v>
      </c>
      <c r="I264" s="16">
        <v>1</v>
      </c>
    </row>
    <row r="265" spans="1:9" x14ac:dyDescent="0.25">
      <c r="A265" s="2">
        <v>261</v>
      </c>
      <c r="B265" s="16">
        <v>88</v>
      </c>
      <c r="C265" s="22">
        <f t="shared" si="8"/>
        <v>0.22750000000000001</v>
      </c>
      <c r="D265" s="20">
        <f>IFERROR(Tableau2[Durée]*Tableau2[Exemplaire]," ")</f>
        <v>0.22750000000000001</v>
      </c>
      <c r="E265" s="18">
        <f>_xlfn.IFNA(_xlfn.IFS(ISNUMBER(Tableau2[[#This Row],[Jour]]),WORKDAY.INTL($H$2,Tableau2[[#This Row],[Jour]]-1,11,Calendrier[Date sans impressions]))," ")</f>
        <v>43175</v>
      </c>
      <c r="F265" s="16">
        <v>195</v>
      </c>
      <c r="G265" s="4" t="str">
        <f>IF(ISBLANK(Tableau2[[#This Row],[Id]] )=FALSE,VLOOKUP(Tableau2[[#This Row],[Id]],Liste_pièces[],2,FALSE),"")</f>
        <v>RollFrontLeftV1</v>
      </c>
      <c r="H265" s="9">
        <f>IF(ISBLANK(Tableau2[[#This Row],[Id]] )=FALSE,VLOOKUP(Tableau2[[#This Row],[Id]],Liste_pièces[],8,FALSE),"")</f>
        <v>0.22750000000000001</v>
      </c>
      <c r="I265" s="16">
        <v>1</v>
      </c>
    </row>
    <row r="266" spans="1:9" x14ac:dyDescent="0.25">
      <c r="A266" s="2">
        <v>262</v>
      </c>
      <c r="B266" s="16">
        <v>89</v>
      </c>
      <c r="C266" s="22">
        <f t="shared" si="8"/>
        <v>0.16315972222222222</v>
      </c>
      <c r="D266" s="20">
        <f>IFERROR(Tableau2[Durée]*Tableau2[Exemplaire]," ")</f>
        <v>0.16315972222222222</v>
      </c>
      <c r="E266" s="18">
        <f>_xlfn.IFNA(_xlfn.IFS(ISNUMBER(Tableau2[[#This Row],[Jour]]),WORKDAY.INTL($H$2,Tableau2[[#This Row],[Jour]]-1,11,Calendrier[Date sans impressions]))," ")</f>
        <v>43176</v>
      </c>
      <c r="F266" s="16">
        <v>201</v>
      </c>
      <c r="G266" s="4" t="str">
        <f>IF(ISBLANK(Tableau2[[#This Row],[Id]] )=FALSE,VLOOKUP(Tableau2[[#This Row],[Id]],Liste_pièces[],2,FALSE),"")</f>
        <v>ServoBackV1</v>
      </c>
      <c r="H266" s="9">
        <f>IF(ISBLANK(Tableau2[[#This Row],[Id]] )=FALSE,VLOOKUP(Tableau2[[#This Row],[Id]],Liste_pièces[],8,FALSE),"")</f>
        <v>0.16315972222222222</v>
      </c>
      <c r="I266" s="16">
        <v>1</v>
      </c>
    </row>
    <row r="267" spans="1:9" x14ac:dyDescent="0.25">
      <c r="A267" s="2">
        <v>263</v>
      </c>
      <c r="B267" s="16">
        <v>89</v>
      </c>
      <c r="C267" s="22">
        <f t="shared" si="8"/>
        <v>0.15716435185185185</v>
      </c>
      <c r="D267" s="20">
        <f>IFERROR(Tableau2[Durée]*Tableau2[Exemplaire]," ")</f>
        <v>0.15716435185185185</v>
      </c>
      <c r="E267" s="18">
        <f>_xlfn.IFNA(_xlfn.IFS(ISNUMBER(Tableau2[[#This Row],[Jour]]),WORKDAY.INTL($H$2,Tableau2[[#This Row],[Jour]]-1,11,Calendrier[Date sans impressions]))," ")</f>
        <v>43176</v>
      </c>
      <c r="F267" s="16">
        <v>181</v>
      </c>
      <c r="G267" s="4" t="str">
        <f>IF(ISBLANK(Tableau2[[#This Row],[Id]] )=FALSE,VLOOKUP(Tableau2[[#This Row],[Id]],Liste_pièces[],2,FALSE),"")</f>
        <v>HipCoverRightV1</v>
      </c>
      <c r="H267" s="9">
        <f>IF(ISBLANK(Tableau2[[#This Row],[Id]] )=FALSE,VLOOKUP(Tableau2[[#This Row],[Id]],Liste_pièces[],8,FALSE),"")</f>
        <v>0.15716435185185185</v>
      </c>
      <c r="I267" s="16">
        <v>1</v>
      </c>
    </row>
    <row r="268" spans="1:9" x14ac:dyDescent="0.25">
      <c r="A268" s="2">
        <v>264</v>
      </c>
      <c r="B268" s="16">
        <v>90</v>
      </c>
      <c r="C268" s="22">
        <f t="shared" si="8"/>
        <v>0.21576388888888889</v>
      </c>
      <c r="D268" s="20">
        <f>IFERROR(Tableau2[Durée]*Tableau2[Exemplaire]," ")</f>
        <v>0.21576388888888889</v>
      </c>
      <c r="E268" s="18">
        <f>_xlfn.IFNA(_xlfn.IFS(ISNUMBER(Tableau2[[#This Row],[Jour]]),WORKDAY.INTL($H$2,Tableau2[[#This Row],[Jour]]-1,11,Calendrier[Date sans impressions]))," ")</f>
        <v>43178</v>
      </c>
      <c r="F268" s="16">
        <v>183</v>
      </c>
      <c r="G268" s="4" t="str">
        <f>IF(ISBLANK(Tableau2[[#This Row],[Id]] )=FALSE,VLOOKUP(Tableau2[[#This Row],[Id]],Liste_pièces[],2,FALSE),"")</f>
        <v>MidWormRightV1</v>
      </c>
      <c r="H268" s="9">
        <f>IF(ISBLANK(Tableau2[[#This Row],[Id]] )=FALSE,VLOOKUP(Tableau2[[#This Row],[Id]],Liste_pièces[],8,FALSE),"")</f>
        <v>0.10788194444444445</v>
      </c>
      <c r="I268" s="16">
        <v>2</v>
      </c>
    </row>
    <row r="269" spans="1:9" x14ac:dyDescent="0.25">
      <c r="A269" s="2">
        <v>265</v>
      </c>
      <c r="B269" s="16">
        <v>90</v>
      </c>
      <c r="C269" s="22">
        <f t="shared" si="8"/>
        <v>0.20011574074074076</v>
      </c>
      <c r="D269" s="20">
        <f>IFERROR(Tableau2[Durée]*Tableau2[Exemplaire]," ")</f>
        <v>0.20011574074074076</v>
      </c>
      <c r="E269" s="18">
        <f>_xlfn.IFNA(_xlfn.IFS(ISNUMBER(Tableau2[[#This Row],[Jour]]),WORKDAY.INTL($H$2,Tableau2[[#This Row],[Jour]]-1,11,Calendrier[Date sans impressions]))," ")</f>
        <v>43178</v>
      </c>
      <c r="F269" s="16">
        <v>194</v>
      </c>
      <c r="G269" s="4" t="str">
        <f>IF(ISBLANK(Tableau2[[#This Row],[Id]] )=FALSE,VLOOKUP(Tableau2[[#This Row],[Id]],Liste_pièces[],2,FALSE),"")</f>
        <v>RollBackRightV1</v>
      </c>
      <c r="H269" s="9">
        <f>IF(ISBLANK(Tableau2[[#This Row],[Id]] )=FALSE,VLOOKUP(Tableau2[[#This Row],[Id]],Liste_pièces[],8,FALSE),"")</f>
        <v>0.20011574074074076</v>
      </c>
      <c r="I269" s="16">
        <v>1</v>
      </c>
    </row>
    <row r="270" spans="1:9" x14ac:dyDescent="0.25">
      <c r="A270" s="2">
        <v>266</v>
      </c>
      <c r="B270" s="16">
        <v>90</v>
      </c>
      <c r="C270" s="22">
        <f t="shared" si="8"/>
        <v>2.78125E-2</v>
      </c>
      <c r="D270" s="20">
        <f>IFERROR(Tableau2[Durée]*Tableau2[Exemplaire]," ")</f>
        <v>2.78125E-2</v>
      </c>
      <c r="E270" s="18">
        <f>_xlfn.IFNA(_xlfn.IFS(ISNUMBER(Tableau2[[#This Row],[Jour]]),WORKDAY.INTL($H$2,Tableau2[[#This Row],[Jour]]-1,11,Calendrier[Date sans impressions]))," ")</f>
        <v>43178</v>
      </c>
      <c r="F270" s="16">
        <v>170</v>
      </c>
      <c r="G270" s="4" t="str">
        <f>IF(ISBLANK(Tableau2[[#This Row],[Id]] )=FALSE,VLOOKUP(Tableau2[[#This Row],[Id]],Liste_pièces[],2,FALSE),"")</f>
        <v>DiskInternV3</v>
      </c>
      <c r="H270" s="9">
        <f>IF(ISBLANK(Tableau2[[#This Row],[Id]] )=FALSE,VLOOKUP(Tableau2[[#This Row],[Id]],Liste_pièces[],8,FALSE),"")</f>
        <v>2.78125E-2</v>
      </c>
      <c r="I270" s="16">
        <v>1</v>
      </c>
    </row>
    <row r="271" spans="1:9" x14ac:dyDescent="0.25">
      <c r="A271" s="2">
        <v>267</v>
      </c>
      <c r="B271" s="16">
        <v>90</v>
      </c>
      <c r="C271" s="22">
        <f t="shared" si="8"/>
        <v>0.15680555555555556</v>
      </c>
      <c r="D271" s="20">
        <f>IFERROR(Tableau2[Durée]*Tableau2[Exemplaire]," ")</f>
        <v>0.15680555555555556</v>
      </c>
      <c r="E271" s="18">
        <f>_xlfn.IFNA(_xlfn.IFS(ISNUMBER(Tableau2[[#This Row],[Jour]]),WORKDAY.INTL($H$2,Tableau2[[#This Row],[Jour]]-1,11,Calendrier[Date sans impressions]))," ")</f>
        <v>43178</v>
      </c>
      <c r="F271" s="16">
        <v>180</v>
      </c>
      <c r="G271" s="4" t="str">
        <f>IF(ISBLANK(Tableau2[[#This Row],[Id]] )=FALSE,VLOOKUP(Tableau2[[#This Row],[Id]],Liste_pièces[],2,FALSE),"")</f>
        <v>HipCoverLeftV1</v>
      </c>
      <c r="H271" s="9">
        <f>IF(ISBLANK(Tableau2[[#This Row],[Id]] )=FALSE,VLOOKUP(Tableau2[[#This Row],[Id]],Liste_pièces[],8,FALSE),"")</f>
        <v>0.15680555555555556</v>
      </c>
      <c r="I271" s="16">
        <v>1</v>
      </c>
    </row>
    <row r="272" spans="1:9" x14ac:dyDescent="0.25">
      <c r="A272" s="2">
        <v>268</v>
      </c>
      <c r="B272" s="16">
        <v>90</v>
      </c>
      <c r="C272" s="22">
        <f t="shared" si="8"/>
        <v>0.13782407407407407</v>
      </c>
      <c r="D272" s="20">
        <f>IFERROR(Tableau2[Durée]*Tableau2[Exemplaire]," ")</f>
        <v>0.13782407407407407</v>
      </c>
      <c r="E272" s="18">
        <f>_xlfn.IFNA(_xlfn.IFS(ISNUMBER(Tableau2[[#This Row],[Jour]]),WORKDAY.INTL($H$2,Tableau2[[#This Row],[Jour]]-1,11,Calendrier[Date sans impressions]))," ")</f>
        <v>43178</v>
      </c>
      <c r="F272" s="16">
        <v>179</v>
      </c>
      <c r="G272" s="4" t="str">
        <f>IF(ISBLANK(Tableau2[[#This Row],[Id]] )=FALSE,VLOOKUP(Tableau2[[#This Row],[Id]],Liste_pièces[],2,FALSE),"")</f>
        <v>HipCoverFrontV1</v>
      </c>
      <c r="H272" s="9">
        <f>IF(ISBLANK(Tableau2[[#This Row],[Id]] )=FALSE,VLOOKUP(Tableau2[[#This Row],[Id]],Liste_pièces[],8,FALSE),"")</f>
        <v>0.13782407407407407</v>
      </c>
      <c r="I272" s="16">
        <v>1</v>
      </c>
    </row>
    <row r="273" spans="1:9" x14ac:dyDescent="0.25">
      <c r="A273" s="2">
        <v>269</v>
      </c>
      <c r="B273" s="16"/>
      <c r="C273" s="22" t="str">
        <f t="shared" si="8"/>
        <v xml:space="preserve"> </v>
      </c>
      <c r="D273" s="20" t="str">
        <f>IFERROR(Tableau2[Durée]*Tableau2[Exemplaire]," ")</f>
        <v xml:space="preserve"> </v>
      </c>
      <c r="E273" s="18" t="str">
        <f>_xlfn.IFNA(_xlfn.IFS(ISNUMBER(Tableau2[[#This Row],[Jour]]),WORKDAY.INTL($H$2,Tableau2[[#This Row],[Jour]]-1,11,Calendrier[Date sans impressions]))," ")</f>
        <v xml:space="preserve"> </v>
      </c>
      <c r="F273" s="16"/>
      <c r="G273" s="4" t="str">
        <f>IF(ISBLANK(Tableau2[[#This Row],[Id]] )=FALSE,VLOOKUP(Tableau2[[#This Row],[Id]],Liste_pièces[],2,FALSE),"")</f>
        <v/>
      </c>
      <c r="H273" s="9" t="str">
        <f>IF(ISBLANK(Tableau2[[#This Row],[Id]] )=FALSE,VLOOKUP(Tableau2[[#This Row],[Id]],Liste_pièces[],8,FALSE),"")</f>
        <v/>
      </c>
      <c r="I273" s="16"/>
    </row>
    <row r="274" spans="1:9" x14ac:dyDescent="0.25">
      <c r="A274" s="2">
        <v>270</v>
      </c>
      <c r="B274" s="16"/>
      <c r="C274" s="22" t="str">
        <f t="shared" si="8"/>
        <v xml:space="preserve"> </v>
      </c>
      <c r="D274" s="20" t="str">
        <f>IFERROR(Tableau2[Durée]*Tableau2[Exemplaire]," ")</f>
        <v xml:space="preserve"> </v>
      </c>
      <c r="E274" s="18" t="str">
        <f>_xlfn.IFNA(_xlfn.IFS(ISNUMBER(Tableau2[[#This Row],[Jour]]),WORKDAY.INTL($H$2,Tableau2[[#This Row],[Jour]]-1,11,Calendrier[Date sans impressions]))," ")</f>
        <v xml:space="preserve"> </v>
      </c>
      <c r="F274" s="16"/>
      <c r="G274" s="4" t="str">
        <f>IF(ISBLANK(Tableau2[[#This Row],[Id]] )=FALSE,VLOOKUP(Tableau2[[#This Row],[Id]],Liste_pièces[],2,FALSE),"")</f>
        <v/>
      </c>
      <c r="H274" s="9" t="str">
        <f>IF(ISBLANK(Tableau2[[#This Row],[Id]] )=FALSE,VLOOKUP(Tableau2[[#This Row],[Id]],Liste_pièces[],8,FALSE),"")</f>
        <v/>
      </c>
      <c r="I274" s="16"/>
    </row>
    <row r="275" spans="1:9" x14ac:dyDescent="0.25">
      <c r="A275" s="2">
        <v>271</v>
      </c>
      <c r="B275" s="16"/>
      <c r="C275" s="22" t="str">
        <f t="shared" si="8"/>
        <v xml:space="preserve"> </v>
      </c>
      <c r="D275" s="20" t="str">
        <f>IFERROR(Tableau2[Durée]*Tableau2[Exemplaire]," ")</f>
        <v xml:space="preserve"> </v>
      </c>
      <c r="E275" s="18" t="str">
        <f>_xlfn.IFNA(_xlfn.IFS(ISNUMBER(Tableau2[[#This Row],[Jour]]),WORKDAY.INTL($H$2,Tableau2[[#This Row],[Jour]]-1,11,Calendrier[Date sans impressions]))," ")</f>
        <v xml:space="preserve"> </v>
      </c>
      <c r="F275" s="16"/>
      <c r="G275" s="4" t="str">
        <f>IF(ISBLANK(Tableau2[[#This Row],[Id]] )=FALSE,VLOOKUP(Tableau2[[#This Row],[Id]],Liste_pièces[],2,FALSE),"")</f>
        <v/>
      </c>
      <c r="H275" s="9" t="str">
        <f>IF(ISBLANK(Tableau2[[#This Row],[Id]] )=FALSE,VLOOKUP(Tableau2[[#This Row],[Id]],Liste_pièces[],8,FALSE),"")</f>
        <v/>
      </c>
      <c r="I275" s="16"/>
    </row>
    <row r="276" spans="1:9" x14ac:dyDescent="0.25">
      <c r="A276" s="2">
        <v>272</v>
      </c>
      <c r="B276" s="16"/>
      <c r="C276" s="22" t="str">
        <f t="shared" si="8"/>
        <v xml:space="preserve"> </v>
      </c>
      <c r="D276" s="20" t="str">
        <f>IFERROR(Tableau2[Durée]*Tableau2[Exemplaire]," ")</f>
        <v xml:space="preserve"> </v>
      </c>
      <c r="E276" s="18" t="str">
        <f>_xlfn.IFNA(_xlfn.IFS(ISNUMBER(Tableau2[[#This Row],[Jour]]),WORKDAY.INTL($H$2,Tableau2[[#This Row],[Jour]]-1,11,Calendrier[Date sans impressions]))," ")</f>
        <v xml:space="preserve"> </v>
      </c>
      <c r="F276" s="16"/>
      <c r="G276" s="4" t="str">
        <f>IF(ISBLANK(Tableau2[[#This Row],[Id]] )=FALSE,VLOOKUP(Tableau2[[#This Row],[Id]],Liste_pièces[],2,FALSE),"")</f>
        <v/>
      </c>
      <c r="H276" s="9" t="str">
        <f>IF(ISBLANK(Tableau2[[#This Row],[Id]] )=FALSE,VLOOKUP(Tableau2[[#This Row],[Id]],Liste_pièces[],8,FALSE),"")</f>
        <v/>
      </c>
      <c r="I276" s="16"/>
    </row>
    <row r="277" spans="1:9" x14ac:dyDescent="0.25">
      <c r="A277" s="2">
        <v>273</v>
      </c>
      <c r="B277" s="16"/>
      <c r="C277" s="22" t="str">
        <f t="shared" si="8"/>
        <v xml:space="preserve"> </v>
      </c>
      <c r="D277" s="20" t="str">
        <f>IFERROR(Tableau2[Durée]*Tableau2[Exemplaire]," ")</f>
        <v xml:space="preserve"> </v>
      </c>
      <c r="E277" s="18" t="str">
        <f>_xlfn.IFNA(_xlfn.IFS(ISNUMBER(Tableau2[[#This Row],[Jour]]),WORKDAY.INTL($H$2,Tableau2[[#This Row],[Jour]]-1,11,Calendrier[Date sans impressions]))," ")</f>
        <v xml:space="preserve"> </v>
      </c>
      <c r="F277" s="16"/>
      <c r="G277" s="4" t="str">
        <f>IF(ISBLANK(Tableau2[[#This Row],[Id]] )=FALSE,VLOOKUP(Tableau2[[#This Row],[Id]],Liste_pièces[],2,FALSE),"")</f>
        <v/>
      </c>
      <c r="H277" s="9" t="str">
        <f>IF(ISBLANK(Tableau2[[#This Row],[Id]] )=FALSE,VLOOKUP(Tableau2[[#This Row],[Id]],Liste_pièces[],8,FALSE),"")</f>
        <v/>
      </c>
      <c r="I277" s="16"/>
    </row>
    <row r="278" spans="1:9" x14ac:dyDescent="0.25">
      <c r="A278" s="2">
        <v>274</v>
      </c>
      <c r="B278" s="16"/>
      <c r="C278" s="22" t="str">
        <f t="shared" si="8"/>
        <v xml:space="preserve"> </v>
      </c>
      <c r="D278" s="20" t="str">
        <f>IFERROR(Tableau2[Durée]*Tableau2[Exemplaire]," ")</f>
        <v xml:space="preserve"> </v>
      </c>
      <c r="E278" s="18" t="str">
        <f>_xlfn.IFNA(_xlfn.IFS(ISNUMBER(Tableau2[[#This Row],[Jour]]),WORKDAY.INTL($H$2,Tableau2[[#This Row],[Jour]]-1,11,Calendrier[Date sans impressions]))," ")</f>
        <v xml:space="preserve"> </v>
      </c>
      <c r="F278" s="16"/>
      <c r="G278" s="4" t="str">
        <f>IF(ISBLANK(Tableau2[[#This Row],[Id]] )=FALSE,VLOOKUP(Tableau2[[#This Row],[Id]],Liste_pièces[],2,FALSE),"")</f>
        <v/>
      </c>
      <c r="H278" s="9" t="str">
        <f>IF(ISBLANK(Tableau2[[#This Row],[Id]] )=FALSE,VLOOKUP(Tableau2[[#This Row],[Id]],Liste_pièces[],8,FALSE),"")</f>
        <v/>
      </c>
      <c r="I278" s="16"/>
    </row>
    <row r="279" spans="1:9" x14ac:dyDescent="0.25">
      <c r="A279" s="2">
        <v>275</v>
      </c>
      <c r="B279" s="16"/>
      <c r="C279" s="22" t="str">
        <f t="shared" si="8"/>
        <v xml:space="preserve"> </v>
      </c>
      <c r="D279" s="20" t="str">
        <f>IFERROR(Tableau2[Durée]*Tableau2[Exemplaire]," ")</f>
        <v xml:space="preserve"> </v>
      </c>
      <c r="E279" s="18" t="str">
        <f>_xlfn.IFNA(_xlfn.IFS(ISNUMBER(Tableau2[[#This Row],[Jour]]),WORKDAY.INTL($H$2,Tableau2[[#This Row],[Jour]]-1,11,Calendrier[Date sans impressions]))," ")</f>
        <v xml:space="preserve"> </v>
      </c>
      <c r="F279" s="16"/>
      <c r="G279" s="4" t="str">
        <f>IF(ISBLANK(Tableau2[[#This Row],[Id]] )=FALSE,VLOOKUP(Tableau2[[#This Row],[Id]],Liste_pièces[],2,FALSE),"")</f>
        <v/>
      </c>
      <c r="H279" s="9" t="str">
        <f>IF(ISBLANK(Tableau2[[#This Row],[Id]] )=FALSE,VLOOKUP(Tableau2[[#This Row],[Id]],Liste_pièces[],8,FALSE),"")</f>
        <v/>
      </c>
      <c r="I279" s="16"/>
    </row>
    <row r="280" spans="1:9" x14ac:dyDescent="0.25">
      <c r="A280" s="2">
        <v>276</v>
      </c>
      <c r="B280" s="16"/>
      <c r="C280" s="22" t="str">
        <f t="shared" si="8"/>
        <v xml:space="preserve"> </v>
      </c>
      <c r="D280" s="20" t="str">
        <f>IFERROR(Tableau2[Durée]*Tableau2[Exemplaire]," ")</f>
        <v xml:space="preserve"> </v>
      </c>
      <c r="E280" s="18" t="str">
        <f>_xlfn.IFNA(_xlfn.IFS(ISNUMBER(Tableau2[[#This Row],[Jour]]),WORKDAY.INTL($H$2,Tableau2[[#This Row],[Jour]]-1,11,Calendrier[Date sans impressions]))," ")</f>
        <v xml:space="preserve"> </v>
      </c>
      <c r="F280" s="16"/>
      <c r="G280" s="4" t="str">
        <f>IF(ISBLANK(Tableau2[[#This Row],[Id]] )=FALSE,VLOOKUP(Tableau2[[#This Row],[Id]],Liste_pièces[],2,FALSE),"")</f>
        <v/>
      </c>
      <c r="H280" s="9" t="str">
        <f>IF(ISBLANK(Tableau2[[#This Row],[Id]] )=FALSE,VLOOKUP(Tableau2[[#This Row],[Id]],Liste_pièces[],8,FALSE),"")</f>
        <v/>
      </c>
      <c r="I280" s="16"/>
    </row>
    <row r="281" spans="1:9" x14ac:dyDescent="0.25">
      <c r="A281" s="2">
        <v>277</v>
      </c>
      <c r="B281" s="16"/>
      <c r="C281" s="22" t="str">
        <f t="shared" si="8"/>
        <v xml:space="preserve"> </v>
      </c>
      <c r="D281" s="20" t="str">
        <f>IFERROR(Tableau2[Durée]*Tableau2[Exemplaire]," ")</f>
        <v xml:space="preserve"> </v>
      </c>
      <c r="E281" s="18" t="str">
        <f>_xlfn.IFNA(_xlfn.IFS(ISNUMBER(Tableau2[[#This Row],[Jour]]),WORKDAY.INTL($H$2,Tableau2[[#This Row],[Jour]]-1,11,Calendrier[Date sans impressions]))," ")</f>
        <v xml:space="preserve"> </v>
      </c>
      <c r="F281" s="16"/>
      <c r="G281" s="4" t="str">
        <f>IF(ISBLANK(Tableau2[[#This Row],[Id]] )=FALSE,VLOOKUP(Tableau2[[#This Row],[Id]],Liste_pièces[],2,FALSE),"")</f>
        <v/>
      </c>
      <c r="H281" s="9" t="str">
        <f>IF(ISBLANK(Tableau2[[#This Row],[Id]] )=FALSE,VLOOKUP(Tableau2[[#This Row],[Id]],Liste_pièces[],8,FALSE),"")</f>
        <v/>
      </c>
      <c r="I281" s="16"/>
    </row>
    <row r="282" spans="1:9" x14ac:dyDescent="0.25">
      <c r="A282" s="2">
        <v>278</v>
      </c>
      <c r="B282" s="16"/>
      <c r="C282" s="22" t="str">
        <f t="shared" si="8"/>
        <v xml:space="preserve"> </v>
      </c>
      <c r="D282" s="20" t="str">
        <f>IFERROR(Tableau2[Durée]*Tableau2[Exemplaire]," ")</f>
        <v xml:space="preserve"> </v>
      </c>
      <c r="E282" s="18" t="str">
        <f>_xlfn.IFNA(_xlfn.IFS(ISNUMBER(Tableau2[[#This Row],[Jour]]),WORKDAY.INTL($H$2,Tableau2[[#This Row],[Jour]]-1,11,Calendrier[Date sans impressions]))," ")</f>
        <v xml:space="preserve"> </v>
      </c>
      <c r="F282" s="16"/>
      <c r="G282" s="4" t="str">
        <f>IF(ISBLANK(Tableau2[[#This Row],[Id]] )=FALSE,VLOOKUP(Tableau2[[#This Row],[Id]],Liste_pièces[],2,FALSE),"")</f>
        <v/>
      </c>
      <c r="H282" s="9" t="str">
        <f>IF(ISBLANK(Tableau2[[#This Row],[Id]] )=FALSE,VLOOKUP(Tableau2[[#This Row],[Id]],Liste_pièces[],8,FALSE),"")</f>
        <v/>
      </c>
      <c r="I282" s="16"/>
    </row>
    <row r="283" spans="1:9" x14ac:dyDescent="0.25">
      <c r="A283" s="2">
        <v>279</v>
      </c>
      <c r="B283" s="16"/>
      <c r="C283" s="22" t="str">
        <f t="shared" si="8"/>
        <v xml:space="preserve"> </v>
      </c>
      <c r="D283" s="20" t="str">
        <f>IFERROR(Tableau2[Durée]*Tableau2[Exemplaire]," ")</f>
        <v xml:space="preserve"> </v>
      </c>
      <c r="E283" s="18" t="str">
        <f>_xlfn.IFNA(_xlfn.IFS(ISNUMBER(Tableau2[[#This Row],[Jour]]),WORKDAY.INTL($H$2,Tableau2[[#This Row],[Jour]]-1,11,Calendrier[Date sans impressions]))," ")</f>
        <v xml:space="preserve"> </v>
      </c>
      <c r="F283" s="16"/>
      <c r="G283" s="4" t="str">
        <f>IF(ISBLANK(Tableau2[[#This Row],[Id]] )=FALSE,VLOOKUP(Tableau2[[#This Row],[Id]],Liste_pièces[],2,FALSE),"")</f>
        <v/>
      </c>
      <c r="H283" s="9" t="str">
        <f>IF(ISBLANK(Tableau2[[#This Row],[Id]] )=FALSE,VLOOKUP(Tableau2[[#This Row],[Id]],Liste_pièces[],8,FALSE),"")</f>
        <v/>
      </c>
      <c r="I283" s="16"/>
    </row>
    <row r="284" spans="1:9" x14ac:dyDescent="0.25">
      <c r="A284" s="2">
        <v>280</v>
      </c>
      <c r="B284" s="16"/>
      <c r="C284" s="22" t="str">
        <f t="shared" si="8"/>
        <v xml:space="preserve"> </v>
      </c>
      <c r="D284" s="20" t="str">
        <f>IFERROR(Tableau2[Durée]*Tableau2[Exemplaire]," ")</f>
        <v xml:space="preserve"> </v>
      </c>
      <c r="E284" s="18" t="str">
        <f>_xlfn.IFNA(_xlfn.IFS(ISNUMBER(Tableau2[[#This Row],[Jour]]),WORKDAY.INTL($H$2,Tableau2[[#This Row],[Jour]]-1,11,Calendrier[Date sans impressions]))," ")</f>
        <v xml:space="preserve"> </v>
      </c>
      <c r="F284" s="16"/>
      <c r="G284" s="4" t="str">
        <f>IF(ISBLANK(Tableau2[[#This Row],[Id]] )=FALSE,VLOOKUP(Tableau2[[#This Row],[Id]],Liste_pièces[],2,FALSE),"")</f>
        <v/>
      </c>
      <c r="H284" s="9" t="str">
        <f>IF(ISBLANK(Tableau2[[#This Row],[Id]] )=FALSE,VLOOKUP(Tableau2[[#This Row],[Id]],Liste_pièces[],8,FALSE),"")</f>
        <v/>
      </c>
      <c r="I284" s="16"/>
    </row>
    <row r="285" spans="1:9" x14ac:dyDescent="0.25">
      <c r="A285" s="2">
        <v>281</v>
      </c>
      <c r="B285" s="16"/>
      <c r="C285" s="22" t="str">
        <f t="shared" si="8"/>
        <v xml:space="preserve"> </v>
      </c>
      <c r="D285" s="20" t="str">
        <f>IFERROR(Tableau2[Durée]*Tableau2[Exemplaire]," ")</f>
        <v xml:space="preserve"> </v>
      </c>
      <c r="E285" s="18" t="str">
        <f>_xlfn.IFNA(_xlfn.IFS(ISNUMBER(Tableau2[[#This Row],[Jour]]),WORKDAY.INTL($H$2,Tableau2[[#This Row],[Jour]]-1,11,Calendrier[Date sans impressions]))," ")</f>
        <v xml:space="preserve"> </v>
      </c>
      <c r="F285" s="16"/>
      <c r="G285" s="4" t="str">
        <f>IF(ISBLANK(Tableau2[[#This Row],[Id]] )=FALSE,VLOOKUP(Tableau2[[#This Row],[Id]],Liste_pièces[],2,FALSE),"")</f>
        <v/>
      </c>
      <c r="H285" s="9" t="str">
        <f>IF(ISBLANK(Tableau2[[#This Row],[Id]] )=FALSE,VLOOKUP(Tableau2[[#This Row],[Id]],Liste_pièces[],8,FALSE),"")</f>
        <v/>
      </c>
      <c r="I285" s="16"/>
    </row>
    <row r="286" spans="1:9" x14ac:dyDescent="0.25">
      <c r="A286" s="2">
        <v>282</v>
      </c>
      <c r="B286" s="16"/>
      <c r="C286" s="22" t="str">
        <f t="shared" si="8"/>
        <v xml:space="preserve"> </v>
      </c>
      <c r="D286" s="20" t="str">
        <f>IFERROR(Tableau2[Durée]*Tableau2[Exemplaire]," ")</f>
        <v xml:space="preserve"> </v>
      </c>
      <c r="E286" s="18" t="str">
        <f>_xlfn.IFNA(_xlfn.IFS(ISNUMBER(Tableau2[[#This Row],[Jour]]),WORKDAY.INTL($H$2,Tableau2[[#This Row],[Jour]]-1,11,Calendrier[Date sans impressions]))," ")</f>
        <v xml:space="preserve"> </v>
      </c>
      <c r="F286" s="16"/>
      <c r="G286" s="4" t="str">
        <f>IF(ISBLANK(Tableau2[[#This Row],[Id]] )=FALSE,VLOOKUP(Tableau2[[#This Row],[Id]],Liste_pièces[],2,FALSE),"")</f>
        <v/>
      </c>
      <c r="H286" s="9" t="str">
        <f>IF(ISBLANK(Tableau2[[#This Row],[Id]] )=FALSE,VLOOKUP(Tableau2[[#This Row],[Id]],Liste_pièces[],8,FALSE),"")</f>
        <v/>
      </c>
      <c r="I286" s="16"/>
    </row>
    <row r="287" spans="1:9" x14ac:dyDescent="0.25">
      <c r="A287" s="2">
        <v>283</v>
      </c>
      <c r="B287" s="16"/>
      <c r="C287" s="22" t="str">
        <f t="shared" si="8"/>
        <v xml:space="preserve"> </v>
      </c>
      <c r="D287" s="20" t="str">
        <f>IFERROR(Tableau2[Durée]*Tableau2[Exemplaire]," ")</f>
        <v xml:space="preserve"> </v>
      </c>
      <c r="E287" s="18" t="str">
        <f>_xlfn.IFNA(_xlfn.IFS(ISNUMBER(Tableau2[[#This Row],[Jour]]),WORKDAY.INTL($H$2,Tableau2[[#This Row],[Jour]]-1,11,Calendrier[Date sans impressions]))," ")</f>
        <v xml:space="preserve"> </v>
      </c>
      <c r="F287" s="16"/>
      <c r="G287" s="4" t="str">
        <f>IF(ISBLANK(Tableau2[[#This Row],[Id]] )=FALSE,VLOOKUP(Tableau2[[#This Row],[Id]],Liste_pièces[],2,FALSE),"")</f>
        <v/>
      </c>
      <c r="H287" s="9" t="str">
        <f>IF(ISBLANK(Tableau2[[#This Row],[Id]] )=FALSE,VLOOKUP(Tableau2[[#This Row],[Id]],Liste_pièces[],8,FALSE),"")</f>
        <v/>
      </c>
      <c r="I287" s="16"/>
    </row>
    <row r="288" spans="1:9" x14ac:dyDescent="0.25">
      <c r="A288" s="2">
        <v>284</v>
      </c>
      <c r="B288" s="16"/>
      <c r="C288" s="22" t="str">
        <f t="shared" si="8"/>
        <v xml:space="preserve"> </v>
      </c>
      <c r="D288" s="20" t="str">
        <f>IFERROR(Tableau2[Durée]*Tableau2[Exemplaire]," ")</f>
        <v xml:space="preserve"> </v>
      </c>
      <c r="E288" s="18" t="str">
        <f>_xlfn.IFNA(_xlfn.IFS(ISNUMBER(Tableau2[[#This Row],[Jour]]),WORKDAY.INTL($H$2,Tableau2[[#This Row],[Jour]]-1,11,Calendrier[Date sans impressions]))," ")</f>
        <v xml:space="preserve"> </v>
      </c>
      <c r="F288" s="16"/>
      <c r="G288" s="4" t="str">
        <f>IF(ISBLANK(Tableau2[[#This Row],[Id]] )=FALSE,VLOOKUP(Tableau2[[#This Row],[Id]],Liste_pièces[],2,FALSE),"")</f>
        <v/>
      </c>
      <c r="H288" s="9" t="str">
        <f>IF(ISBLANK(Tableau2[[#This Row],[Id]] )=FALSE,VLOOKUP(Tableau2[[#This Row],[Id]],Liste_pièces[],8,FALSE),"")</f>
        <v/>
      </c>
      <c r="I288" s="16"/>
    </row>
    <row r="289" spans="1:9" x14ac:dyDescent="0.25">
      <c r="A289" s="2">
        <v>285</v>
      </c>
      <c r="B289" s="16"/>
      <c r="C289" s="22" t="str">
        <f t="shared" si="8"/>
        <v xml:space="preserve"> </v>
      </c>
      <c r="D289" s="20" t="str">
        <f>IFERROR(Tableau2[Durée]*Tableau2[Exemplaire]," ")</f>
        <v xml:space="preserve"> </v>
      </c>
      <c r="E289" s="18" t="str">
        <f>_xlfn.IFNA(_xlfn.IFS(ISNUMBER(Tableau2[[#This Row],[Jour]]),WORKDAY.INTL($H$2,Tableau2[[#This Row],[Jour]]-1,11,Calendrier[Date sans impressions]))," ")</f>
        <v xml:space="preserve"> </v>
      </c>
      <c r="F289" s="16"/>
      <c r="G289" s="4" t="str">
        <f>IF(ISBLANK(Tableau2[[#This Row],[Id]] )=FALSE,VLOOKUP(Tableau2[[#This Row],[Id]],Liste_pièces[],2,FALSE),"")</f>
        <v/>
      </c>
      <c r="H289" s="9" t="str">
        <f>IF(ISBLANK(Tableau2[[#This Row],[Id]] )=FALSE,VLOOKUP(Tableau2[[#This Row],[Id]],Liste_pièces[],8,FALSE),"")</f>
        <v/>
      </c>
      <c r="I289" s="16"/>
    </row>
    <row r="290" spans="1:9" x14ac:dyDescent="0.25">
      <c r="A290" s="2">
        <v>286</v>
      </c>
      <c r="B290" s="16"/>
      <c r="C290" s="22" t="str">
        <f t="shared" si="8"/>
        <v xml:space="preserve"> </v>
      </c>
      <c r="D290" s="20" t="str">
        <f>IFERROR(Tableau2[Durée]*Tableau2[Exemplaire]," ")</f>
        <v xml:space="preserve"> </v>
      </c>
      <c r="E290" s="18" t="str">
        <f>_xlfn.IFNA(_xlfn.IFS(ISNUMBER(Tableau2[[#This Row],[Jour]]),WORKDAY.INTL($H$2,Tableau2[[#This Row],[Jour]]-1,11,Calendrier[Date sans impressions]))," ")</f>
        <v xml:space="preserve"> </v>
      </c>
      <c r="F290" s="16"/>
      <c r="G290" s="4" t="str">
        <f>IF(ISBLANK(Tableau2[[#This Row],[Id]] )=FALSE,VLOOKUP(Tableau2[[#This Row],[Id]],Liste_pièces[],2,FALSE),"")</f>
        <v/>
      </c>
      <c r="H290" s="9" t="str">
        <f>IF(ISBLANK(Tableau2[[#This Row],[Id]] )=FALSE,VLOOKUP(Tableau2[[#This Row],[Id]],Liste_pièces[],8,FALSE),"")</f>
        <v/>
      </c>
      <c r="I290" s="16"/>
    </row>
    <row r="291" spans="1:9" x14ac:dyDescent="0.25">
      <c r="A291" s="2">
        <v>287</v>
      </c>
      <c r="B291" s="16"/>
      <c r="C291" s="22" t="str">
        <f t="shared" si="8"/>
        <v xml:space="preserve"> </v>
      </c>
      <c r="D291" s="20" t="str">
        <f>IFERROR(Tableau2[Durée]*Tableau2[Exemplaire]," ")</f>
        <v xml:space="preserve"> </v>
      </c>
      <c r="E291" s="18" t="str">
        <f>_xlfn.IFNA(_xlfn.IFS(ISNUMBER(Tableau2[[#This Row],[Jour]]),WORKDAY.INTL($H$2,Tableau2[[#This Row],[Jour]]-1,11,Calendrier[Date sans impressions]))," ")</f>
        <v xml:space="preserve"> </v>
      </c>
      <c r="F291" s="16"/>
      <c r="G291" s="4" t="str">
        <f>IF(ISBLANK(Tableau2[[#This Row],[Id]] )=FALSE,VLOOKUP(Tableau2[[#This Row],[Id]],Liste_pièces[],2,FALSE),"")</f>
        <v/>
      </c>
      <c r="H291" s="9" t="str">
        <f>IF(ISBLANK(Tableau2[[#This Row],[Id]] )=FALSE,VLOOKUP(Tableau2[[#This Row],[Id]],Liste_pièces[],8,FALSE),"")</f>
        <v/>
      </c>
      <c r="I291" s="16"/>
    </row>
    <row r="292" spans="1:9" x14ac:dyDescent="0.25">
      <c r="A292" s="2">
        <v>288</v>
      </c>
      <c r="B292" s="16"/>
      <c r="C292" s="22" t="str">
        <f t="shared" si="8"/>
        <v xml:space="preserve"> </v>
      </c>
      <c r="D292" s="20" t="str">
        <f>IFERROR(Tableau2[Durée]*Tableau2[Exemplaire]," ")</f>
        <v xml:space="preserve"> </v>
      </c>
      <c r="E292" s="18" t="str">
        <f>_xlfn.IFNA(_xlfn.IFS(ISNUMBER(Tableau2[[#This Row],[Jour]]),WORKDAY.INTL($H$2,Tableau2[[#This Row],[Jour]]-1,11,Calendrier[Date sans impressions]))," ")</f>
        <v xml:space="preserve"> </v>
      </c>
      <c r="F292" s="16"/>
      <c r="G292" s="4" t="str">
        <f>IF(ISBLANK(Tableau2[[#This Row],[Id]] )=FALSE,VLOOKUP(Tableau2[[#This Row],[Id]],Liste_pièces[],2,FALSE),"")</f>
        <v/>
      </c>
      <c r="H292" s="9" t="str">
        <f>IF(ISBLANK(Tableau2[[#This Row],[Id]] )=FALSE,VLOOKUP(Tableau2[[#This Row],[Id]],Liste_pièces[],8,FALSE),"")</f>
        <v/>
      </c>
      <c r="I292" s="16"/>
    </row>
    <row r="293" spans="1:9" x14ac:dyDescent="0.25">
      <c r="A293" s="2">
        <v>289</v>
      </c>
      <c r="B293" s="16"/>
      <c r="C293" s="22" t="str">
        <f t="shared" si="8"/>
        <v xml:space="preserve"> </v>
      </c>
      <c r="D293" s="20" t="str">
        <f>IFERROR(Tableau2[Durée]*Tableau2[Exemplaire]," ")</f>
        <v xml:space="preserve"> </v>
      </c>
      <c r="E293" s="18" t="str">
        <f>_xlfn.IFNA(_xlfn.IFS(ISNUMBER(Tableau2[[#This Row],[Jour]]),WORKDAY.INTL($H$2,Tableau2[[#This Row],[Jour]]-1,11,Calendrier[Date sans impressions]))," ")</f>
        <v xml:space="preserve"> </v>
      </c>
      <c r="F293" s="16"/>
      <c r="G293" s="4" t="str">
        <f>IF(ISBLANK(Tableau2[[#This Row],[Id]] )=FALSE,VLOOKUP(Tableau2[[#This Row],[Id]],Liste_pièces[],2,FALSE),"")</f>
        <v/>
      </c>
      <c r="H293" s="9" t="str">
        <f>IF(ISBLANK(Tableau2[[#This Row],[Id]] )=FALSE,VLOOKUP(Tableau2[[#This Row],[Id]],Liste_pièces[],8,FALSE),"")</f>
        <v/>
      </c>
      <c r="I293" s="16"/>
    </row>
    <row r="294" spans="1:9" x14ac:dyDescent="0.25">
      <c r="A294" s="2">
        <v>290</v>
      </c>
      <c r="B294" s="16"/>
      <c r="C294" s="22" t="str">
        <f t="shared" si="8"/>
        <v xml:space="preserve"> </v>
      </c>
      <c r="D294" s="20" t="str">
        <f>IFERROR(Tableau2[Durée]*Tableau2[Exemplaire]," ")</f>
        <v xml:space="preserve"> </v>
      </c>
      <c r="E294" s="18" t="str">
        <f>_xlfn.IFNA(_xlfn.IFS(ISNUMBER(Tableau2[[#This Row],[Jour]]),WORKDAY.INTL($H$2,Tableau2[[#This Row],[Jour]]-1,11,Calendrier[Date sans impressions]))," ")</f>
        <v xml:space="preserve"> </v>
      </c>
      <c r="F294" s="16"/>
      <c r="G294" s="4" t="str">
        <f>IF(ISBLANK(Tableau2[[#This Row],[Id]] )=FALSE,VLOOKUP(Tableau2[[#This Row],[Id]],Liste_pièces[],2,FALSE),"")</f>
        <v/>
      </c>
      <c r="H294" s="9" t="str">
        <f>IF(ISBLANK(Tableau2[[#This Row],[Id]] )=FALSE,VLOOKUP(Tableau2[[#This Row],[Id]],Liste_pièces[],8,FALSE),"")</f>
        <v/>
      </c>
      <c r="I294" s="16"/>
    </row>
    <row r="295" spans="1:9" x14ac:dyDescent="0.25">
      <c r="A295" s="2">
        <v>291</v>
      </c>
      <c r="B295" s="16"/>
      <c r="C295" s="22" t="str">
        <f t="shared" si="8"/>
        <v xml:space="preserve"> </v>
      </c>
      <c r="D295" s="20" t="str">
        <f>IFERROR(Tableau2[Durée]*Tableau2[Exemplaire]," ")</f>
        <v xml:space="preserve"> </v>
      </c>
      <c r="E295" s="18" t="str">
        <f>_xlfn.IFNA(_xlfn.IFS(ISNUMBER(Tableau2[[#This Row],[Jour]]),WORKDAY.INTL($H$2,Tableau2[[#This Row],[Jour]]-1,11,Calendrier[Date sans impressions]))," ")</f>
        <v xml:space="preserve"> </v>
      </c>
      <c r="F295" s="16"/>
      <c r="G295" s="4" t="str">
        <f>IF(ISBLANK(Tableau2[[#This Row],[Id]] )=FALSE,VLOOKUP(Tableau2[[#This Row],[Id]],Liste_pièces[],2,FALSE),"")</f>
        <v/>
      </c>
      <c r="H295" s="9" t="str">
        <f>IF(ISBLANK(Tableau2[[#This Row],[Id]] )=FALSE,VLOOKUP(Tableau2[[#This Row],[Id]],Liste_pièces[],8,FALSE),"")</f>
        <v/>
      </c>
      <c r="I295" s="16"/>
    </row>
    <row r="296" spans="1:9" x14ac:dyDescent="0.25">
      <c r="A296" s="2">
        <v>292</v>
      </c>
      <c r="B296" s="16"/>
      <c r="C296" s="22" t="str">
        <f t="shared" si="8"/>
        <v xml:space="preserve"> </v>
      </c>
      <c r="D296" s="20" t="str">
        <f>IFERROR(Tableau2[Durée]*Tableau2[Exemplaire]," ")</f>
        <v xml:space="preserve"> </v>
      </c>
      <c r="E296" s="18" t="str">
        <f>_xlfn.IFNA(_xlfn.IFS(ISNUMBER(Tableau2[[#This Row],[Jour]]),WORKDAY.INTL($H$2,Tableau2[[#This Row],[Jour]]-1,11,Calendrier[Date sans impressions]))," ")</f>
        <v xml:space="preserve"> </v>
      </c>
      <c r="F296" s="16"/>
      <c r="G296" s="4" t="str">
        <f>IF(ISBLANK(Tableau2[[#This Row],[Id]] )=FALSE,VLOOKUP(Tableau2[[#This Row],[Id]],Liste_pièces[],2,FALSE),"")</f>
        <v/>
      </c>
      <c r="H296" s="9" t="str">
        <f>IF(ISBLANK(Tableau2[[#This Row],[Id]] )=FALSE,VLOOKUP(Tableau2[[#This Row],[Id]],Liste_pièces[],8,FALSE),"")</f>
        <v/>
      </c>
      <c r="I296" s="16"/>
    </row>
    <row r="297" spans="1:9" x14ac:dyDescent="0.25">
      <c r="A297" s="2">
        <v>293</v>
      </c>
      <c r="B297" s="16"/>
      <c r="C297" s="22" t="str">
        <f t="shared" si="8"/>
        <v xml:space="preserve"> </v>
      </c>
      <c r="D297" s="20" t="str">
        <f>IFERROR(Tableau2[Durée]*Tableau2[Exemplaire]," ")</f>
        <v xml:space="preserve"> </v>
      </c>
      <c r="E297" s="18" t="str">
        <f>_xlfn.IFNA(_xlfn.IFS(ISNUMBER(Tableau2[[#This Row],[Jour]]),WORKDAY.INTL($H$2,Tableau2[[#This Row],[Jour]]-1,11,Calendrier[Date sans impressions]))," ")</f>
        <v xml:space="preserve"> </v>
      </c>
      <c r="F297" s="16"/>
      <c r="G297" s="4" t="str">
        <f>IF(ISBLANK(Tableau2[[#This Row],[Id]] )=FALSE,VLOOKUP(Tableau2[[#This Row],[Id]],Liste_pièces[],2,FALSE),"")</f>
        <v/>
      </c>
      <c r="H297" s="9" t="str">
        <f>IF(ISBLANK(Tableau2[[#This Row],[Id]] )=FALSE,VLOOKUP(Tableau2[[#This Row],[Id]],Liste_pièces[],8,FALSE),"")</f>
        <v/>
      </c>
      <c r="I297" s="16"/>
    </row>
    <row r="298" spans="1:9" x14ac:dyDescent="0.25">
      <c r="A298" s="2">
        <v>294</v>
      </c>
      <c r="B298" s="16"/>
      <c r="C298" s="22" t="str">
        <f t="shared" si="8"/>
        <v xml:space="preserve"> </v>
      </c>
      <c r="D298" s="20" t="str">
        <f>IFERROR(Tableau2[Durée]*Tableau2[Exemplaire]," ")</f>
        <v xml:space="preserve"> </v>
      </c>
      <c r="E298" s="18" t="str">
        <f>_xlfn.IFNA(_xlfn.IFS(ISNUMBER(Tableau2[[#This Row],[Jour]]),WORKDAY.INTL($H$2,Tableau2[[#This Row],[Jour]]-1,11,Calendrier[Date sans impressions]))," ")</f>
        <v xml:space="preserve"> </v>
      </c>
      <c r="F298" s="16"/>
      <c r="G298" s="4" t="str">
        <f>IF(ISBLANK(Tableau2[[#This Row],[Id]] )=FALSE,VLOOKUP(Tableau2[[#This Row],[Id]],Liste_pièces[],2,FALSE),"")</f>
        <v/>
      </c>
      <c r="H298" s="9" t="str">
        <f>IF(ISBLANK(Tableau2[[#This Row],[Id]] )=FALSE,VLOOKUP(Tableau2[[#This Row],[Id]],Liste_pièces[],8,FALSE),"")</f>
        <v/>
      </c>
      <c r="I298" s="16"/>
    </row>
    <row r="299" spans="1:9" x14ac:dyDescent="0.25">
      <c r="A299" s="2">
        <v>295</v>
      </c>
      <c r="B299" s="16"/>
      <c r="C299" s="22" t="str">
        <f t="shared" si="8"/>
        <v xml:space="preserve"> </v>
      </c>
      <c r="D299" s="20" t="str">
        <f>IFERROR(Tableau2[Durée]*Tableau2[Exemplaire]," ")</f>
        <v xml:space="preserve"> </v>
      </c>
      <c r="E299" s="18" t="str">
        <f>_xlfn.IFNA(_xlfn.IFS(ISNUMBER(Tableau2[[#This Row],[Jour]]),WORKDAY.INTL($H$2,Tableau2[[#This Row],[Jour]]-1,11,Calendrier[Date sans impressions]))," ")</f>
        <v xml:space="preserve"> </v>
      </c>
      <c r="F299" s="16"/>
      <c r="G299" s="4" t="str">
        <f>IF(ISBLANK(Tableau2[[#This Row],[Id]] )=FALSE,VLOOKUP(Tableau2[[#This Row],[Id]],Liste_pièces[],2,FALSE),"")</f>
        <v/>
      </c>
      <c r="H299" s="9" t="str">
        <f>IF(ISBLANK(Tableau2[[#This Row],[Id]] )=FALSE,VLOOKUP(Tableau2[[#This Row],[Id]],Liste_pièces[],8,FALSE),"")</f>
        <v/>
      </c>
      <c r="I299" s="16"/>
    </row>
    <row r="300" spans="1:9" x14ac:dyDescent="0.25">
      <c r="A300" s="2">
        <v>296</v>
      </c>
      <c r="B300" s="16"/>
      <c r="C300" s="22" t="str">
        <f t="shared" si="8"/>
        <v xml:space="preserve"> </v>
      </c>
      <c r="D300" s="20" t="str">
        <f>IFERROR(Tableau2[Durée]*Tableau2[Exemplaire]," ")</f>
        <v xml:space="preserve"> </v>
      </c>
      <c r="E300" s="18" t="str">
        <f>_xlfn.IFNA(_xlfn.IFS(ISNUMBER(Tableau2[[#This Row],[Jour]]),WORKDAY.INTL($H$2,Tableau2[[#This Row],[Jour]]-1,11,Calendrier[Date sans impressions]))," ")</f>
        <v xml:space="preserve"> </v>
      </c>
      <c r="F300" s="16"/>
      <c r="G300" s="4" t="str">
        <f>IF(ISBLANK(Tableau2[[#This Row],[Id]] )=FALSE,VLOOKUP(Tableau2[[#This Row],[Id]],Liste_pièces[],2,FALSE),"")</f>
        <v/>
      </c>
      <c r="H300" s="9" t="str">
        <f>IF(ISBLANK(Tableau2[[#This Row],[Id]] )=FALSE,VLOOKUP(Tableau2[[#This Row],[Id]],Liste_pièces[],8,FALSE),"")</f>
        <v/>
      </c>
      <c r="I300" s="16"/>
    </row>
    <row r="301" spans="1:9" x14ac:dyDescent="0.25">
      <c r="A301" s="2">
        <v>297</v>
      </c>
      <c r="B301" s="16"/>
      <c r="C301" s="22" t="str">
        <f t="shared" si="8"/>
        <v xml:space="preserve"> </v>
      </c>
      <c r="D301" s="20" t="str">
        <f>IFERROR(Tableau2[Durée]*Tableau2[Exemplaire]," ")</f>
        <v xml:space="preserve"> </v>
      </c>
      <c r="E301" s="18" t="str">
        <f>_xlfn.IFNA(_xlfn.IFS(ISNUMBER(Tableau2[[#This Row],[Jour]]),WORKDAY.INTL($H$2,Tableau2[[#This Row],[Jour]]-1,11,Calendrier[Date sans impressions]))," ")</f>
        <v xml:space="preserve"> </v>
      </c>
      <c r="F301" s="16"/>
      <c r="G301" s="4" t="str">
        <f>IF(ISBLANK(Tableau2[[#This Row],[Id]] )=FALSE,VLOOKUP(Tableau2[[#This Row],[Id]],Liste_pièces[],2,FALSE),"")</f>
        <v/>
      </c>
      <c r="H301" s="9" t="str">
        <f>IF(ISBLANK(Tableau2[[#This Row],[Id]] )=FALSE,VLOOKUP(Tableau2[[#This Row],[Id]],Liste_pièces[],8,FALSE),"")</f>
        <v/>
      </c>
      <c r="I301" s="16"/>
    </row>
    <row r="302" spans="1:9" x14ac:dyDescent="0.25">
      <c r="A302" s="2">
        <v>298</v>
      </c>
      <c r="B302" s="16"/>
      <c r="C302" s="22" t="str">
        <f t="shared" si="8"/>
        <v xml:space="preserve"> </v>
      </c>
      <c r="D302" s="20" t="str">
        <f>IFERROR(Tableau2[Durée]*Tableau2[Exemplaire]," ")</f>
        <v xml:space="preserve"> </v>
      </c>
      <c r="E302" s="18" t="str">
        <f>_xlfn.IFNA(_xlfn.IFS(ISNUMBER(Tableau2[[#This Row],[Jour]]),WORKDAY.INTL($H$2,Tableau2[[#This Row],[Jour]]-1,11,Calendrier[Date sans impressions]))," ")</f>
        <v xml:space="preserve"> </v>
      </c>
      <c r="F302" s="16"/>
      <c r="G302" s="4" t="str">
        <f>IF(ISBLANK(Tableau2[[#This Row],[Id]] )=FALSE,VLOOKUP(Tableau2[[#This Row],[Id]],Liste_pièces[],2,FALSE),"")</f>
        <v/>
      </c>
      <c r="H302" s="9" t="str">
        <f>IF(ISBLANK(Tableau2[[#This Row],[Id]] )=FALSE,VLOOKUP(Tableau2[[#This Row],[Id]],Liste_pièces[],8,FALSE),"")</f>
        <v/>
      </c>
      <c r="I302" s="16"/>
    </row>
    <row r="303" spans="1:9" x14ac:dyDescent="0.25">
      <c r="A303" s="2">
        <v>299</v>
      </c>
      <c r="B303" s="16"/>
      <c r="C303" s="22" t="str">
        <f t="shared" si="8"/>
        <v xml:space="preserve"> </v>
      </c>
      <c r="D303" s="20" t="str">
        <f>IFERROR(Tableau2[Durée]*Tableau2[Exemplaire]," ")</f>
        <v xml:space="preserve"> </v>
      </c>
      <c r="E303" s="18" t="str">
        <f>_xlfn.IFNA(_xlfn.IFS(ISNUMBER(Tableau2[[#This Row],[Jour]]),WORKDAY.INTL($H$2,Tableau2[[#This Row],[Jour]]-1,11,Calendrier[Date sans impressions]))," ")</f>
        <v xml:space="preserve"> </v>
      </c>
      <c r="F303" s="16"/>
      <c r="G303" s="4" t="str">
        <f>IF(ISBLANK(Tableau2[[#This Row],[Id]] )=FALSE,VLOOKUP(Tableau2[[#This Row],[Id]],Liste_pièces[],2,FALSE),"")</f>
        <v/>
      </c>
      <c r="H303" s="9" t="str">
        <f>IF(ISBLANK(Tableau2[[#This Row],[Id]] )=FALSE,VLOOKUP(Tableau2[[#This Row],[Id]],Liste_pièces[],8,FALSE),"")</f>
        <v/>
      </c>
      <c r="I303" s="16"/>
    </row>
    <row r="304" spans="1:9" x14ac:dyDescent="0.25">
      <c r="A304" s="2">
        <v>300</v>
      </c>
      <c r="B304" s="16"/>
      <c r="C304" s="22" t="str">
        <f t="shared" si="8"/>
        <v xml:space="preserve"> </v>
      </c>
      <c r="D304" s="20" t="str">
        <f>IFERROR(Tableau2[Durée]*Tableau2[Exemplaire]," ")</f>
        <v xml:space="preserve"> </v>
      </c>
      <c r="E304" s="18" t="str">
        <f>_xlfn.IFNA(_xlfn.IFS(ISNUMBER(Tableau2[[#This Row],[Jour]]),WORKDAY.INTL($H$2,Tableau2[[#This Row],[Jour]]-1,11,Calendrier[Date sans impressions]))," ")</f>
        <v xml:space="preserve"> </v>
      </c>
      <c r="F304" s="16"/>
      <c r="G304" s="4" t="str">
        <f>IF(ISBLANK(Tableau2[[#This Row],[Id]] )=FALSE,VLOOKUP(Tableau2[[#This Row],[Id]],Liste_pièces[],2,FALSE),"")</f>
        <v/>
      </c>
      <c r="H304" s="9" t="str">
        <f>IF(ISBLANK(Tableau2[[#This Row],[Id]] )=FALSE,VLOOKUP(Tableau2[[#This Row],[Id]],Liste_pièces[],8,FALSE),"")</f>
        <v/>
      </c>
      <c r="I304" s="16"/>
    </row>
    <row r="305" spans="1:9" x14ac:dyDescent="0.25">
      <c r="A305" s="2">
        <v>301</v>
      </c>
      <c r="B305" s="16"/>
      <c r="C305" s="22" t="str">
        <f t="shared" si="8"/>
        <v xml:space="preserve"> </v>
      </c>
      <c r="D305" s="20" t="str">
        <f>IFERROR(Tableau2[Durée]*Tableau2[Exemplaire]," ")</f>
        <v xml:space="preserve"> </v>
      </c>
      <c r="E305" s="18" t="str">
        <f>_xlfn.IFNA(_xlfn.IFS(ISNUMBER(Tableau2[[#This Row],[Jour]]),WORKDAY.INTL($H$2,Tableau2[[#This Row],[Jour]]-1,11,Calendrier[Date sans impressions]))," ")</f>
        <v xml:space="preserve"> </v>
      </c>
      <c r="F305" s="16"/>
      <c r="G305" s="4" t="str">
        <f>IF(ISBLANK(Tableau2[[#This Row],[Id]] )=FALSE,VLOOKUP(Tableau2[[#This Row],[Id]],Liste_pièces[],2,FALSE),"")</f>
        <v/>
      </c>
      <c r="H305" s="9" t="str">
        <f>IF(ISBLANK(Tableau2[[#This Row],[Id]] )=FALSE,VLOOKUP(Tableau2[[#This Row],[Id]],Liste_pièces[],8,FALSE),"")</f>
        <v/>
      </c>
      <c r="I305" s="16"/>
    </row>
    <row r="306" spans="1:9" x14ac:dyDescent="0.25">
      <c r="A306" s="2">
        <v>302</v>
      </c>
      <c r="B306" s="16"/>
      <c r="C306" s="22" t="str">
        <f t="shared" si="8"/>
        <v xml:space="preserve"> </v>
      </c>
      <c r="D306" s="20" t="str">
        <f>IFERROR(Tableau2[Durée]*Tableau2[Exemplaire]," ")</f>
        <v xml:space="preserve"> </v>
      </c>
      <c r="E306" s="18" t="str">
        <f>_xlfn.IFNA(_xlfn.IFS(ISNUMBER(Tableau2[[#This Row],[Jour]]),WORKDAY.INTL($H$2,Tableau2[[#This Row],[Jour]]-1,11,Calendrier[Date sans impressions]))," ")</f>
        <v xml:space="preserve"> </v>
      </c>
      <c r="F306" s="16"/>
      <c r="G306" s="4" t="str">
        <f>IF(ISBLANK(Tableau2[[#This Row],[Id]] )=FALSE,VLOOKUP(Tableau2[[#This Row],[Id]],Liste_pièces[],2,FALSE),"")</f>
        <v/>
      </c>
      <c r="H306" s="9" t="str">
        <f>IF(ISBLANK(Tableau2[[#This Row],[Id]] )=FALSE,VLOOKUP(Tableau2[[#This Row],[Id]],Liste_pièces[],8,FALSE),"")</f>
        <v/>
      </c>
      <c r="I306" s="16"/>
    </row>
    <row r="307" spans="1:9" x14ac:dyDescent="0.25">
      <c r="A307" s="2">
        <v>303</v>
      </c>
      <c r="B307" s="16"/>
      <c r="C307" s="22" t="str">
        <f t="shared" si="8"/>
        <v xml:space="preserve"> </v>
      </c>
      <c r="D307" s="20" t="str">
        <f>IFERROR(Tableau2[Durée]*Tableau2[Exemplaire]," ")</f>
        <v xml:space="preserve"> </v>
      </c>
      <c r="E307" s="18" t="str">
        <f>_xlfn.IFNA(_xlfn.IFS(ISNUMBER(Tableau2[[#This Row],[Jour]]),WORKDAY.INTL($H$2,Tableau2[[#This Row],[Jour]]-1,11,Calendrier[Date sans impressions]))," ")</f>
        <v xml:space="preserve"> </v>
      </c>
      <c r="F307" s="16"/>
      <c r="G307" s="4" t="str">
        <f>IF(ISBLANK(Tableau2[[#This Row],[Id]] )=FALSE,VLOOKUP(Tableau2[[#This Row],[Id]],Liste_pièces[],2,FALSE),"")</f>
        <v/>
      </c>
      <c r="H307" s="9" t="str">
        <f>IF(ISBLANK(Tableau2[[#This Row],[Id]] )=FALSE,VLOOKUP(Tableau2[[#This Row],[Id]],Liste_pièces[],8,FALSE),"")</f>
        <v/>
      </c>
      <c r="I307" s="16"/>
    </row>
    <row r="308" spans="1:9" x14ac:dyDescent="0.25">
      <c r="A308" s="2">
        <v>304</v>
      </c>
      <c r="B308" s="16"/>
      <c r="C308" s="22" t="str">
        <f t="shared" si="8"/>
        <v xml:space="preserve"> </v>
      </c>
      <c r="D308" s="20" t="str">
        <f>IFERROR(Tableau2[Durée]*Tableau2[Exemplaire]," ")</f>
        <v xml:space="preserve"> </v>
      </c>
      <c r="E308" s="18" t="str">
        <f>_xlfn.IFNA(_xlfn.IFS(ISNUMBER(Tableau2[[#This Row],[Jour]]),WORKDAY.INTL($H$2,Tableau2[[#This Row],[Jour]]-1,11,Calendrier[Date sans impressions]))," ")</f>
        <v xml:space="preserve"> </v>
      </c>
      <c r="F308" s="16"/>
      <c r="G308" s="4" t="str">
        <f>IF(ISBLANK(Tableau2[[#This Row],[Id]] )=FALSE,VLOOKUP(Tableau2[[#This Row],[Id]],Liste_pièces[],2,FALSE),"")</f>
        <v/>
      </c>
      <c r="H308" s="9" t="str">
        <f>IF(ISBLANK(Tableau2[[#This Row],[Id]] )=FALSE,VLOOKUP(Tableau2[[#This Row],[Id]],Liste_pièces[],8,FALSE),"")</f>
        <v/>
      </c>
      <c r="I308" s="16"/>
    </row>
    <row r="309" spans="1:9" x14ac:dyDescent="0.25">
      <c r="A309" s="2">
        <v>305</v>
      </c>
      <c r="B309" s="16"/>
      <c r="C309" s="22" t="str">
        <f t="shared" ref="C309:C343" si="9">D309</f>
        <v xml:space="preserve"> </v>
      </c>
      <c r="D309" s="20" t="str">
        <f>IFERROR(Tableau2[Durée]*Tableau2[Exemplaire]," ")</f>
        <v xml:space="preserve"> </v>
      </c>
      <c r="E309" s="18" t="str">
        <f>_xlfn.IFNA(_xlfn.IFS(ISNUMBER(Tableau2[[#This Row],[Jour]]),WORKDAY.INTL($H$2,Tableau2[[#This Row],[Jour]]-1,11,Calendrier[Date sans impressions]))," ")</f>
        <v xml:space="preserve"> </v>
      </c>
      <c r="F309" s="16"/>
      <c r="G309" s="4" t="str">
        <f>IF(ISBLANK(Tableau2[[#This Row],[Id]] )=FALSE,VLOOKUP(Tableau2[[#This Row],[Id]],Liste_pièces[],2,FALSE),"")</f>
        <v/>
      </c>
      <c r="H309" s="9" t="str">
        <f>IF(ISBLANK(Tableau2[[#This Row],[Id]] )=FALSE,VLOOKUP(Tableau2[[#This Row],[Id]],Liste_pièces[],8,FALSE),"")</f>
        <v/>
      </c>
      <c r="I309" s="16"/>
    </row>
    <row r="310" spans="1:9" x14ac:dyDescent="0.25">
      <c r="A310" s="2">
        <v>306</v>
      </c>
      <c r="B310" s="16"/>
      <c r="C310" s="22" t="str">
        <f t="shared" si="9"/>
        <v xml:space="preserve"> </v>
      </c>
      <c r="D310" s="20" t="str">
        <f>IFERROR(Tableau2[Durée]*Tableau2[Exemplaire]," ")</f>
        <v xml:space="preserve"> </v>
      </c>
      <c r="E310" s="18" t="str">
        <f>_xlfn.IFNA(_xlfn.IFS(ISNUMBER(Tableau2[[#This Row],[Jour]]),WORKDAY.INTL($H$2,Tableau2[[#This Row],[Jour]]-1,11,Calendrier[Date sans impressions]))," ")</f>
        <v xml:space="preserve"> </v>
      </c>
      <c r="F310" s="16"/>
      <c r="G310" s="4" t="str">
        <f>IF(ISBLANK(Tableau2[[#This Row],[Id]] )=FALSE,VLOOKUP(Tableau2[[#This Row],[Id]],Liste_pièces[],2,FALSE),"")</f>
        <v/>
      </c>
      <c r="H310" s="9" t="str">
        <f>IF(ISBLANK(Tableau2[[#This Row],[Id]] )=FALSE,VLOOKUP(Tableau2[[#This Row],[Id]],Liste_pièces[],8,FALSE),"")</f>
        <v/>
      </c>
      <c r="I310" s="16"/>
    </row>
    <row r="311" spans="1:9" x14ac:dyDescent="0.25">
      <c r="A311" s="2">
        <v>307</v>
      </c>
      <c r="B311" s="16"/>
      <c r="C311" s="22" t="str">
        <f t="shared" si="9"/>
        <v xml:space="preserve"> </v>
      </c>
      <c r="D311" s="20" t="str">
        <f>IFERROR(Tableau2[Durée]*Tableau2[Exemplaire]," ")</f>
        <v xml:space="preserve"> </v>
      </c>
      <c r="E311" s="18" t="str">
        <f>_xlfn.IFNA(_xlfn.IFS(ISNUMBER(Tableau2[[#This Row],[Jour]]),WORKDAY.INTL($H$2,Tableau2[[#This Row],[Jour]]-1,11,Calendrier[Date sans impressions]))," ")</f>
        <v xml:space="preserve"> </v>
      </c>
      <c r="F311" s="16"/>
      <c r="G311" s="4" t="str">
        <f>IF(ISBLANK(Tableau2[[#This Row],[Id]] )=FALSE,VLOOKUP(Tableau2[[#This Row],[Id]],Liste_pièces[],2,FALSE),"")</f>
        <v/>
      </c>
      <c r="H311" s="9" t="str">
        <f>IF(ISBLANK(Tableau2[[#This Row],[Id]] )=FALSE,VLOOKUP(Tableau2[[#This Row],[Id]],Liste_pièces[],8,FALSE),"")</f>
        <v/>
      </c>
      <c r="I311" s="16"/>
    </row>
    <row r="312" spans="1:9" x14ac:dyDescent="0.25">
      <c r="A312" s="2">
        <v>308</v>
      </c>
      <c r="B312" s="16"/>
      <c r="C312" s="22" t="str">
        <f t="shared" si="9"/>
        <v xml:space="preserve"> </v>
      </c>
      <c r="D312" s="20" t="str">
        <f>IFERROR(Tableau2[Durée]*Tableau2[Exemplaire]," ")</f>
        <v xml:space="preserve"> </v>
      </c>
      <c r="E312" s="18" t="str">
        <f>_xlfn.IFNA(_xlfn.IFS(ISNUMBER(Tableau2[[#This Row],[Jour]]),WORKDAY.INTL($H$2,Tableau2[[#This Row],[Jour]]-1,11,Calendrier[Date sans impressions]))," ")</f>
        <v xml:space="preserve"> </v>
      </c>
      <c r="F312" s="16"/>
      <c r="G312" s="4" t="str">
        <f>IF(ISBLANK(Tableau2[[#This Row],[Id]] )=FALSE,VLOOKUP(Tableau2[[#This Row],[Id]],Liste_pièces[],2,FALSE),"")</f>
        <v/>
      </c>
      <c r="H312" s="9" t="str">
        <f>IF(ISBLANK(Tableau2[[#This Row],[Id]] )=FALSE,VLOOKUP(Tableau2[[#This Row],[Id]],Liste_pièces[],8,FALSE),"")</f>
        <v/>
      </c>
      <c r="I312" s="16"/>
    </row>
    <row r="313" spans="1:9" x14ac:dyDescent="0.25">
      <c r="A313" s="2">
        <v>309</v>
      </c>
      <c r="B313" s="16"/>
      <c r="C313" s="22" t="str">
        <f t="shared" si="9"/>
        <v xml:space="preserve"> </v>
      </c>
      <c r="D313" s="20" t="str">
        <f>IFERROR(Tableau2[Durée]*Tableau2[Exemplaire]," ")</f>
        <v xml:space="preserve"> </v>
      </c>
      <c r="E313" s="18" t="str">
        <f>_xlfn.IFNA(_xlfn.IFS(ISNUMBER(Tableau2[[#This Row],[Jour]]),WORKDAY.INTL($H$2,Tableau2[[#This Row],[Jour]]-1,11,Calendrier[Date sans impressions]))," ")</f>
        <v xml:space="preserve"> </v>
      </c>
      <c r="F313" s="16"/>
      <c r="G313" s="4" t="str">
        <f>IF(ISBLANK(Tableau2[[#This Row],[Id]] )=FALSE,VLOOKUP(Tableau2[[#This Row],[Id]],Liste_pièces[],2,FALSE),"")</f>
        <v/>
      </c>
      <c r="H313" s="9" t="str">
        <f>IF(ISBLANK(Tableau2[[#This Row],[Id]] )=FALSE,VLOOKUP(Tableau2[[#This Row],[Id]],Liste_pièces[],8,FALSE),"")</f>
        <v/>
      </c>
      <c r="I313" s="16"/>
    </row>
    <row r="314" spans="1:9" x14ac:dyDescent="0.25">
      <c r="A314" s="2">
        <v>310</v>
      </c>
      <c r="B314" s="16"/>
      <c r="C314" s="22" t="str">
        <f t="shared" si="9"/>
        <v xml:space="preserve"> </v>
      </c>
      <c r="D314" s="20" t="str">
        <f>IFERROR(Tableau2[Durée]*Tableau2[Exemplaire]," ")</f>
        <v xml:space="preserve"> </v>
      </c>
      <c r="E314" s="18" t="str">
        <f>_xlfn.IFNA(_xlfn.IFS(ISNUMBER(Tableau2[[#This Row],[Jour]]),WORKDAY.INTL($H$2,Tableau2[[#This Row],[Jour]]-1,11,Calendrier[Date sans impressions]))," ")</f>
        <v xml:space="preserve"> </v>
      </c>
      <c r="F314" s="16"/>
      <c r="G314" s="4" t="str">
        <f>IF(ISBLANK(Tableau2[[#This Row],[Id]] )=FALSE,VLOOKUP(Tableau2[[#This Row],[Id]],Liste_pièces[],2,FALSE),"")</f>
        <v/>
      </c>
      <c r="H314" s="9" t="str">
        <f>IF(ISBLANK(Tableau2[[#This Row],[Id]] )=FALSE,VLOOKUP(Tableau2[[#This Row],[Id]],Liste_pièces[],8,FALSE),"")</f>
        <v/>
      </c>
      <c r="I314" s="16"/>
    </row>
    <row r="315" spans="1:9" x14ac:dyDescent="0.25">
      <c r="A315" s="2">
        <v>311</v>
      </c>
      <c r="B315" s="16"/>
      <c r="C315" s="22" t="str">
        <f t="shared" si="9"/>
        <v xml:space="preserve"> </v>
      </c>
      <c r="D315" s="20" t="str">
        <f>IFERROR(Tableau2[Durée]*Tableau2[Exemplaire]," ")</f>
        <v xml:space="preserve"> </v>
      </c>
      <c r="E315" s="18" t="str">
        <f>_xlfn.IFNA(_xlfn.IFS(ISNUMBER(Tableau2[[#This Row],[Jour]]),WORKDAY.INTL($H$2,Tableau2[[#This Row],[Jour]]-1,11,Calendrier[Date sans impressions]))," ")</f>
        <v xml:space="preserve"> </v>
      </c>
      <c r="F315" s="16"/>
      <c r="G315" s="4" t="str">
        <f>IF(ISBLANK(Tableau2[[#This Row],[Id]] )=FALSE,VLOOKUP(Tableau2[[#This Row],[Id]],Liste_pièces[],2,FALSE),"")</f>
        <v/>
      </c>
      <c r="H315" s="9" t="str">
        <f>IF(ISBLANK(Tableau2[[#This Row],[Id]] )=FALSE,VLOOKUP(Tableau2[[#This Row],[Id]],Liste_pièces[],8,FALSE),"")</f>
        <v/>
      </c>
      <c r="I315" s="16"/>
    </row>
    <row r="316" spans="1:9" x14ac:dyDescent="0.25">
      <c r="A316" s="2">
        <v>312</v>
      </c>
      <c r="B316" s="16"/>
      <c r="C316" s="22" t="str">
        <f t="shared" si="9"/>
        <v xml:space="preserve"> </v>
      </c>
      <c r="D316" s="20" t="str">
        <f>IFERROR(Tableau2[Durée]*Tableau2[Exemplaire]," ")</f>
        <v xml:space="preserve"> </v>
      </c>
      <c r="E316" s="18" t="str">
        <f>_xlfn.IFNA(_xlfn.IFS(ISNUMBER(Tableau2[[#This Row],[Jour]]),WORKDAY.INTL($H$2,Tableau2[[#This Row],[Jour]]-1,11,Calendrier[Date sans impressions]))," ")</f>
        <v xml:space="preserve"> </v>
      </c>
      <c r="F316" s="16"/>
      <c r="G316" s="4" t="str">
        <f>IF(ISBLANK(Tableau2[[#This Row],[Id]] )=FALSE,VLOOKUP(Tableau2[[#This Row],[Id]],Liste_pièces[],2,FALSE),"")</f>
        <v/>
      </c>
      <c r="H316" s="9" t="str">
        <f>IF(ISBLANK(Tableau2[[#This Row],[Id]] )=FALSE,VLOOKUP(Tableau2[[#This Row],[Id]],Liste_pièces[],8,FALSE),"")</f>
        <v/>
      </c>
      <c r="I316" s="16"/>
    </row>
    <row r="317" spans="1:9" x14ac:dyDescent="0.25">
      <c r="A317" s="2">
        <v>313</v>
      </c>
      <c r="B317" s="16"/>
      <c r="C317" s="22" t="str">
        <f t="shared" si="9"/>
        <v xml:space="preserve"> </v>
      </c>
      <c r="D317" s="20" t="str">
        <f>IFERROR(Tableau2[Durée]*Tableau2[Exemplaire]," ")</f>
        <v xml:space="preserve"> </v>
      </c>
      <c r="E317" s="18" t="str">
        <f>_xlfn.IFNA(_xlfn.IFS(ISNUMBER(Tableau2[[#This Row],[Jour]]),WORKDAY.INTL($H$2,Tableau2[[#This Row],[Jour]]-1,11,Calendrier[Date sans impressions]))," ")</f>
        <v xml:space="preserve"> </v>
      </c>
      <c r="F317" s="16"/>
      <c r="G317" s="4" t="str">
        <f>IF(ISBLANK(Tableau2[[#This Row],[Id]] )=FALSE,VLOOKUP(Tableau2[[#This Row],[Id]],Liste_pièces[],2,FALSE),"")</f>
        <v/>
      </c>
      <c r="H317" s="9" t="str">
        <f>IF(ISBLANK(Tableau2[[#This Row],[Id]] )=FALSE,VLOOKUP(Tableau2[[#This Row],[Id]],Liste_pièces[],8,FALSE),"")</f>
        <v/>
      </c>
      <c r="I317" s="16"/>
    </row>
    <row r="318" spans="1:9" x14ac:dyDescent="0.25">
      <c r="A318" s="2">
        <v>314</v>
      </c>
      <c r="B318" s="16"/>
      <c r="C318" s="22" t="str">
        <f t="shared" si="9"/>
        <v xml:space="preserve"> </v>
      </c>
      <c r="D318" s="20" t="str">
        <f>IFERROR(Tableau2[Durée]*Tableau2[Exemplaire]," ")</f>
        <v xml:space="preserve"> </v>
      </c>
      <c r="E318" s="18" t="str">
        <f>_xlfn.IFNA(_xlfn.IFS(ISNUMBER(Tableau2[[#This Row],[Jour]]),WORKDAY.INTL($H$2,Tableau2[[#This Row],[Jour]]-1,11,Calendrier[Date sans impressions]))," ")</f>
        <v xml:space="preserve"> </v>
      </c>
      <c r="F318" s="16"/>
      <c r="G318" s="4" t="str">
        <f>IF(ISBLANK(Tableau2[[#This Row],[Id]] )=FALSE,VLOOKUP(Tableau2[[#This Row],[Id]],Liste_pièces[],2,FALSE),"")</f>
        <v/>
      </c>
      <c r="H318" s="9" t="str">
        <f>IF(ISBLANK(Tableau2[[#This Row],[Id]] )=FALSE,VLOOKUP(Tableau2[[#This Row],[Id]],Liste_pièces[],8,FALSE),"")</f>
        <v/>
      </c>
      <c r="I318" s="16"/>
    </row>
    <row r="319" spans="1:9" x14ac:dyDescent="0.25">
      <c r="A319" s="2">
        <v>315</v>
      </c>
      <c r="B319" s="16"/>
      <c r="C319" s="22" t="str">
        <f t="shared" si="9"/>
        <v xml:space="preserve"> </v>
      </c>
      <c r="D319" s="20" t="str">
        <f>IFERROR(Tableau2[Durée]*Tableau2[Exemplaire]," ")</f>
        <v xml:space="preserve"> </v>
      </c>
      <c r="E319" s="18" t="str">
        <f>_xlfn.IFNA(_xlfn.IFS(ISNUMBER(Tableau2[[#This Row],[Jour]]),WORKDAY.INTL($H$2,Tableau2[[#This Row],[Jour]]-1,11,Calendrier[Date sans impressions]))," ")</f>
        <v xml:space="preserve"> </v>
      </c>
      <c r="F319" s="16"/>
      <c r="G319" s="4" t="str">
        <f>IF(ISBLANK(Tableau2[[#This Row],[Id]] )=FALSE,VLOOKUP(Tableau2[[#This Row],[Id]],Liste_pièces[],2,FALSE),"")</f>
        <v/>
      </c>
      <c r="H319" s="9" t="str">
        <f>IF(ISBLANK(Tableau2[[#This Row],[Id]] )=FALSE,VLOOKUP(Tableau2[[#This Row],[Id]],Liste_pièces[],8,FALSE),"")</f>
        <v/>
      </c>
      <c r="I319" s="16"/>
    </row>
    <row r="320" spans="1:9" x14ac:dyDescent="0.25">
      <c r="A320" s="2">
        <v>316</v>
      </c>
      <c r="B320" s="16"/>
      <c r="C320" s="22" t="str">
        <f t="shared" si="9"/>
        <v xml:space="preserve"> </v>
      </c>
      <c r="D320" s="20" t="str">
        <f>IFERROR(Tableau2[Durée]*Tableau2[Exemplaire]," ")</f>
        <v xml:space="preserve"> </v>
      </c>
      <c r="E320" s="18" t="str">
        <f>_xlfn.IFNA(_xlfn.IFS(ISNUMBER(Tableau2[[#This Row],[Jour]]),WORKDAY.INTL($H$2,Tableau2[[#This Row],[Jour]]-1,11,Calendrier[Date sans impressions]))," ")</f>
        <v xml:space="preserve"> </v>
      </c>
      <c r="F320" s="16"/>
      <c r="G320" s="4" t="str">
        <f>IF(ISBLANK(Tableau2[[#This Row],[Id]] )=FALSE,VLOOKUP(Tableau2[[#This Row],[Id]],Liste_pièces[],2,FALSE),"")</f>
        <v/>
      </c>
      <c r="H320" s="9" t="str">
        <f>IF(ISBLANK(Tableau2[[#This Row],[Id]] )=FALSE,VLOOKUP(Tableau2[[#This Row],[Id]],Liste_pièces[],8,FALSE),"")</f>
        <v/>
      </c>
      <c r="I320" s="16"/>
    </row>
    <row r="321" spans="1:9" x14ac:dyDescent="0.25">
      <c r="A321" s="2">
        <v>317</v>
      </c>
      <c r="B321" s="16"/>
      <c r="C321" s="22" t="str">
        <f t="shared" si="9"/>
        <v xml:space="preserve"> </v>
      </c>
      <c r="D321" s="20" t="str">
        <f>IFERROR(Tableau2[Durée]*Tableau2[Exemplaire]," ")</f>
        <v xml:space="preserve"> </v>
      </c>
      <c r="E321" s="18" t="str">
        <f>_xlfn.IFNA(_xlfn.IFS(ISNUMBER(Tableau2[[#This Row],[Jour]]),WORKDAY.INTL($H$2,Tableau2[[#This Row],[Jour]]-1,11,Calendrier[Date sans impressions]))," ")</f>
        <v xml:space="preserve"> </v>
      </c>
      <c r="F321" s="16"/>
      <c r="G321" s="4" t="str">
        <f>IF(ISBLANK(Tableau2[[#This Row],[Id]] )=FALSE,VLOOKUP(Tableau2[[#This Row],[Id]],Liste_pièces[],2,FALSE),"")</f>
        <v/>
      </c>
      <c r="H321" s="9" t="str">
        <f>IF(ISBLANK(Tableau2[[#This Row],[Id]] )=FALSE,VLOOKUP(Tableau2[[#This Row],[Id]],Liste_pièces[],8,FALSE),"")</f>
        <v/>
      </c>
      <c r="I321" s="16"/>
    </row>
    <row r="322" spans="1:9" x14ac:dyDescent="0.25">
      <c r="A322" s="2">
        <v>318</v>
      </c>
      <c r="B322" s="16"/>
      <c r="C322" s="22" t="str">
        <f t="shared" si="9"/>
        <v xml:space="preserve"> </v>
      </c>
      <c r="D322" s="20" t="str">
        <f>IFERROR(Tableau2[Durée]*Tableau2[Exemplaire]," ")</f>
        <v xml:space="preserve"> </v>
      </c>
      <c r="E322" s="18" t="str">
        <f>_xlfn.IFNA(_xlfn.IFS(ISNUMBER(Tableau2[[#This Row],[Jour]]),WORKDAY.INTL($H$2,Tableau2[[#This Row],[Jour]]-1,11,Calendrier[Date sans impressions]))," ")</f>
        <v xml:space="preserve"> </v>
      </c>
      <c r="F322" s="16"/>
      <c r="G322" s="4" t="str">
        <f>IF(ISBLANK(Tableau2[[#This Row],[Id]] )=FALSE,VLOOKUP(Tableau2[[#This Row],[Id]],Liste_pièces[],2,FALSE),"")</f>
        <v/>
      </c>
      <c r="H322" s="9" t="str">
        <f>IF(ISBLANK(Tableau2[[#This Row],[Id]] )=FALSE,VLOOKUP(Tableau2[[#This Row],[Id]],Liste_pièces[],8,FALSE),"")</f>
        <v/>
      </c>
      <c r="I322" s="16"/>
    </row>
    <row r="323" spans="1:9" x14ac:dyDescent="0.25">
      <c r="A323" s="2">
        <v>319</v>
      </c>
      <c r="B323" s="16"/>
      <c r="C323" s="22" t="str">
        <f t="shared" si="9"/>
        <v xml:space="preserve"> </v>
      </c>
      <c r="D323" s="20" t="str">
        <f>IFERROR(Tableau2[Durée]*Tableau2[Exemplaire]," ")</f>
        <v xml:space="preserve"> </v>
      </c>
      <c r="E323" s="18" t="str">
        <f>_xlfn.IFNA(_xlfn.IFS(ISNUMBER(Tableau2[[#This Row],[Jour]]),WORKDAY.INTL($H$2,Tableau2[[#This Row],[Jour]]-1,11,Calendrier[Date sans impressions]))," ")</f>
        <v xml:space="preserve"> </v>
      </c>
      <c r="F323" s="16"/>
      <c r="G323" s="4" t="str">
        <f>IF(ISBLANK(Tableau2[[#This Row],[Id]] )=FALSE,VLOOKUP(Tableau2[[#This Row],[Id]],Liste_pièces[],2,FALSE),"")</f>
        <v/>
      </c>
      <c r="H323" s="9" t="str">
        <f>IF(ISBLANK(Tableau2[[#This Row],[Id]] )=FALSE,VLOOKUP(Tableau2[[#This Row],[Id]],Liste_pièces[],8,FALSE),"")</f>
        <v/>
      </c>
      <c r="I323" s="16"/>
    </row>
    <row r="324" spans="1:9" x14ac:dyDescent="0.25">
      <c r="A324" s="2">
        <v>320</v>
      </c>
      <c r="B324" s="16"/>
      <c r="C324" s="22" t="str">
        <f t="shared" si="9"/>
        <v xml:space="preserve"> </v>
      </c>
      <c r="D324" s="20" t="str">
        <f>IFERROR(Tableau2[Durée]*Tableau2[Exemplaire]," ")</f>
        <v xml:space="preserve"> </v>
      </c>
      <c r="E324" s="18" t="str">
        <f>_xlfn.IFNA(_xlfn.IFS(ISNUMBER(Tableau2[[#This Row],[Jour]]),WORKDAY.INTL($H$2,Tableau2[[#This Row],[Jour]]-1,11,Calendrier[Date sans impressions]))," ")</f>
        <v xml:space="preserve"> </v>
      </c>
      <c r="F324" s="16"/>
      <c r="G324" s="4" t="str">
        <f>IF(ISBLANK(Tableau2[[#This Row],[Id]] )=FALSE,VLOOKUP(Tableau2[[#This Row],[Id]],Liste_pièces[],2,FALSE),"")</f>
        <v/>
      </c>
      <c r="H324" s="9" t="str">
        <f>IF(ISBLANK(Tableau2[[#This Row],[Id]] )=FALSE,VLOOKUP(Tableau2[[#This Row],[Id]],Liste_pièces[],8,FALSE),"")</f>
        <v/>
      </c>
      <c r="I324" s="16"/>
    </row>
    <row r="325" spans="1:9" x14ac:dyDescent="0.25">
      <c r="A325" s="2">
        <v>321</v>
      </c>
      <c r="B325" s="16"/>
      <c r="C325" s="22" t="str">
        <f t="shared" si="9"/>
        <v xml:space="preserve"> </v>
      </c>
      <c r="D325" s="20" t="str">
        <f>IFERROR(Tableau2[Durée]*Tableau2[Exemplaire]," ")</f>
        <v xml:space="preserve"> </v>
      </c>
      <c r="E325" s="18" t="str">
        <f>_xlfn.IFNA(_xlfn.IFS(ISNUMBER(Tableau2[[#This Row],[Jour]]),WORKDAY.INTL($H$2,Tableau2[[#This Row],[Jour]]-1,11,Calendrier[Date sans impressions]))," ")</f>
        <v xml:space="preserve"> </v>
      </c>
      <c r="F325" s="16"/>
      <c r="G325" s="4" t="str">
        <f>IF(ISBLANK(Tableau2[[#This Row],[Id]] )=FALSE,VLOOKUP(Tableau2[[#This Row],[Id]],Liste_pièces[],2,FALSE),"")</f>
        <v/>
      </c>
      <c r="H325" s="9" t="str">
        <f>IF(ISBLANK(Tableau2[[#This Row],[Id]] )=FALSE,VLOOKUP(Tableau2[[#This Row],[Id]],Liste_pièces[],8,FALSE),"")</f>
        <v/>
      </c>
      <c r="I325" s="16"/>
    </row>
    <row r="326" spans="1:9" x14ac:dyDescent="0.25">
      <c r="A326" s="2">
        <v>322</v>
      </c>
      <c r="B326" s="16"/>
      <c r="C326" s="22" t="str">
        <f t="shared" si="9"/>
        <v xml:space="preserve"> </v>
      </c>
      <c r="D326" s="20" t="str">
        <f>IFERROR(Tableau2[Durée]*Tableau2[Exemplaire]," ")</f>
        <v xml:space="preserve"> </v>
      </c>
      <c r="E326" s="18" t="str">
        <f>_xlfn.IFNA(_xlfn.IFS(ISNUMBER(Tableau2[[#This Row],[Jour]]),WORKDAY.INTL($H$2,Tableau2[[#This Row],[Jour]]-1,11,Calendrier[Date sans impressions]))," ")</f>
        <v xml:space="preserve"> </v>
      </c>
      <c r="F326" s="16"/>
      <c r="G326" s="4" t="str">
        <f>IF(ISBLANK(Tableau2[[#This Row],[Id]] )=FALSE,VLOOKUP(Tableau2[[#This Row],[Id]],Liste_pièces[],2,FALSE),"")</f>
        <v/>
      </c>
      <c r="H326" s="9" t="str">
        <f>IF(ISBLANK(Tableau2[[#This Row],[Id]] )=FALSE,VLOOKUP(Tableau2[[#This Row],[Id]],Liste_pièces[],8,FALSE),"")</f>
        <v/>
      </c>
      <c r="I326" s="16"/>
    </row>
    <row r="327" spans="1:9" x14ac:dyDescent="0.25">
      <c r="A327" s="2">
        <v>323</v>
      </c>
      <c r="B327" s="16"/>
      <c r="C327" s="22" t="str">
        <f t="shared" si="9"/>
        <v xml:space="preserve"> </v>
      </c>
      <c r="D327" s="20" t="str">
        <f>IFERROR(Tableau2[Durée]*Tableau2[Exemplaire]," ")</f>
        <v xml:space="preserve"> </v>
      </c>
      <c r="E327" s="18" t="str">
        <f>_xlfn.IFNA(_xlfn.IFS(ISNUMBER(Tableau2[[#This Row],[Jour]]),WORKDAY.INTL($H$2,Tableau2[[#This Row],[Jour]]-1,11,Calendrier[Date sans impressions]))," ")</f>
        <v xml:space="preserve"> </v>
      </c>
      <c r="F327" s="16"/>
      <c r="G327" s="4" t="str">
        <f>IF(ISBLANK(Tableau2[[#This Row],[Id]] )=FALSE,VLOOKUP(Tableau2[[#This Row],[Id]],Liste_pièces[],2,FALSE),"")</f>
        <v/>
      </c>
      <c r="H327" s="9" t="str">
        <f>IF(ISBLANK(Tableau2[[#This Row],[Id]] )=FALSE,VLOOKUP(Tableau2[[#This Row],[Id]],Liste_pièces[],8,FALSE),"")</f>
        <v/>
      </c>
      <c r="I327" s="16"/>
    </row>
    <row r="328" spans="1:9" x14ac:dyDescent="0.25">
      <c r="A328" s="2">
        <v>324</v>
      </c>
      <c r="B328" s="16"/>
      <c r="C328" s="22" t="str">
        <f t="shared" si="9"/>
        <v xml:space="preserve"> </v>
      </c>
      <c r="D328" s="20" t="str">
        <f>IFERROR(Tableau2[Durée]*Tableau2[Exemplaire]," ")</f>
        <v xml:space="preserve"> </v>
      </c>
      <c r="E328" s="18" t="str">
        <f>_xlfn.IFNA(_xlfn.IFS(ISNUMBER(Tableau2[[#This Row],[Jour]]),WORKDAY.INTL($H$2,Tableau2[[#This Row],[Jour]]-1,11,Calendrier[Date sans impressions]))," ")</f>
        <v xml:space="preserve"> </v>
      </c>
      <c r="F328" s="16"/>
      <c r="G328" s="4" t="str">
        <f>IF(ISBLANK(Tableau2[[#This Row],[Id]] )=FALSE,VLOOKUP(Tableau2[[#This Row],[Id]],Liste_pièces[],2,FALSE),"")</f>
        <v/>
      </c>
      <c r="H328" s="9" t="str">
        <f>IF(ISBLANK(Tableau2[[#This Row],[Id]] )=FALSE,VLOOKUP(Tableau2[[#This Row],[Id]],Liste_pièces[],8,FALSE),"")</f>
        <v/>
      </c>
      <c r="I328" s="16"/>
    </row>
    <row r="329" spans="1:9" x14ac:dyDescent="0.25">
      <c r="A329" s="2">
        <v>325</v>
      </c>
      <c r="B329" s="16"/>
      <c r="C329" s="22" t="str">
        <f t="shared" si="9"/>
        <v xml:space="preserve"> </v>
      </c>
      <c r="D329" s="20" t="str">
        <f>IFERROR(Tableau2[Durée]*Tableau2[Exemplaire]," ")</f>
        <v xml:space="preserve"> </v>
      </c>
      <c r="E329" s="18" t="str">
        <f>_xlfn.IFNA(_xlfn.IFS(ISNUMBER(Tableau2[[#This Row],[Jour]]),WORKDAY.INTL($H$2,Tableau2[[#This Row],[Jour]]-1,11,Calendrier[Date sans impressions]))," ")</f>
        <v xml:space="preserve"> </v>
      </c>
      <c r="F329" s="16"/>
      <c r="G329" s="4" t="str">
        <f>IF(ISBLANK(Tableau2[[#This Row],[Id]] )=FALSE,VLOOKUP(Tableau2[[#This Row],[Id]],Liste_pièces[],2,FALSE),"")</f>
        <v/>
      </c>
      <c r="H329" s="9" t="str">
        <f>IF(ISBLANK(Tableau2[[#This Row],[Id]] )=FALSE,VLOOKUP(Tableau2[[#This Row],[Id]],Liste_pièces[],8,FALSE),"")</f>
        <v/>
      </c>
      <c r="I329" s="16"/>
    </row>
    <row r="330" spans="1:9" x14ac:dyDescent="0.25">
      <c r="A330" s="2">
        <v>326</v>
      </c>
      <c r="B330" s="16"/>
      <c r="C330" s="22" t="str">
        <f t="shared" si="9"/>
        <v xml:space="preserve"> </v>
      </c>
      <c r="D330" s="20" t="str">
        <f>IFERROR(Tableau2[Durée]*Tableau2[Exemplaire]," ")</f>
        <v xml:space="preserve"> </v>
      </c>
      <c r="E330" s="18" t="str">
        <f>_xlfn.IFNA(_xlfn.IFS(ISNUMBER(Tableau2[[#This Row],[Jour]]),WORKDAY.INTL($H$2,Tableau2[[#This Row],[Jour]]-1,11,Calendrier[Date sans impressions]))," ")</f>
        <v xml:space="preserve"> </v>
      </c>
      <c r="F330" s="16"/>
      <c r="G330" s="4" t="str">
        <f>IF(ISBLANK(Tableau2[[#This Row],[Id]] )=FALSE,VLOOKUP(Tableau2[[#This Row],[Id]],Liste_pièces[],2,FALSE),"")</f>
        <v/>
      </c>
      <c r="H330" s="9" t="str">
        <f>IF(ISBLANK(Tableau2[[#This Row],[Id]] )=FALSE,VLOOKUP(Tableau2[[#This Row],[Id]],Liste_pièces[],8,FALSE),"")</f>
        <v/>
      </c>
      <c r="I330" s="16"/>
    </row>
    <row r="331" spans="1:9" x14ac:dyDescent="0.25">
      <c r="A331" s="2">
        <v>327</v>
      </c>
      <c r="B331" s="16"/>
      <c r="C331" s="22" t="str">
        <f t="shared" si="9"/>
        <v xml:space="preserve"> </v>
      </c>
      <c r="D331" s="20" t="str">
        <f>IFERROR(Tableau2[Durée]*Tableau2[Exemplaire]," ")</f>
        <v xml:space="preserve"> </v>
      </c>
      <c r="E331" s="18" t="str">
        <f>_xlfn.IFNA(_xlfn.IFS(ISNUMBER(Tableau2[[#This Row],[Jour]]),WORKDAY.INTL($H$2,Tableau2[[#This Row],[Jour]]-1,11,Calendrier[Date sans impressions]))," ")</f>
        <v xml:space="preserve"> </v>
      </c>
      <c r="F331" s="16"/>
      <c r="G331" s="4" t="str">
        <f>IF(ISBLANK(Tableau2[[#This Row],[Id]] )=FALSE,VLOOKUP(Tableau2[[#This Row],[Id]],Liste_pièces[],2,FALSE),"")</f>
        <v/>
      </c>
      <c r="H331" s="9" t="str">
        <f>IF(ISBLANK(Tableau2[[#This Row],[Id]] )=FALSE,VLOOKUP(Tableau2[[#This Row],[Id]],Liste_pièces[],8,FALSE),"")</f>
        <v/>
      </c>
      <c r="I331" s="16"/>
    </row>
    <row r="332" spans="1:9" x14ac:dyDescent="0.25">
      <c r="A332" s="2">
        <v>328</v>
      </c>
      <c r="B332" s="16"/>
      <c r="C332" s="22" t="str">
        <f t="shared" si="9"/>
        <v xml:space="preserve"> </v>
      </c>
      <c r="D332" s="20" t="str">
        <f>IFERROR(Tableau2[Durée]*Tableau2[Exemplaire]," ")</f>
        <v xml:space="preserve"> </v>
      </c>
      <c r="E332" s="18" t="str">
        <f>_xlfn.IFNA(_xlfn.IFS(ISNUMBER(Tableau2[[#This Row],[Jour]]),WORKDAY.INTL($H$2,Tableau2[[#This Row],[Jour]]-1,11,Calendrier[Date sans impressions]))," ")</f>
        <v xml:space="preserve"> </v>
      </c>
      <c r="F332" s="16"/>
      <c r="G332" s="4" t="str">
        <f>IF(ISBLANK(Tableau2[[#This Row],[Id]] )=FALSE,VLOOKUP(Tableau2[[#This Row],[Id]],Liste_pièces[],2,FALSE),"")</f>
        <v/>
      </c>
      <c r="H332" s="9" t="str">
        <f>IF(ISBLANK(Tableau2[[#This Row],[Id]] )=FALSE,VLOOKUP(Tableau2[[#This Row],[Id]],Liste_pièces[],8,FALSE),"")</f>
        <v/>
      </c>
      <c r="I332" s="16"/>
    </row>
    <row r="333" spans="1:9" x14ac:dyDescent="0.25">
      <c r="A333" s="2">
        <v>329</v>
      </c>
      <c r="B333" s="16"/>
      <c r="C333" s="22" t="str">
        <f t="shared" si="9"/>
        <v xml:space="preserve"> </v>
      </c>
      <c r="D333" s="20" t="str">
        <f>IFERROR(Tableau2[Durée]*Tableau2[Exemplaire]," ")</f>
        <v xml:space="preserve"> </v>
      </c>
      <c r="E333" s="18" t="str">
        <f>_xlfn.IFNA(_xlfn.IFS(ISNUMBER(Tableau2[[#This Row],[Jour]]),WORKDAY.INTL($H$2,Tableau2[[#This Row],[Jour]]-1,11,Calendrier[Date sans impressions]))," ")</f>
        <v xml:space="preserve"> </v>
      </c>
      <c r="F333" s="16"/>
      <c r="G333" s="4" t="str">
        <f>IF(ISBLANK(Tableau2[[#This Row],[Id]] )=FALSE,VLOOKUP(Tableau2[[#This Row],[Id]],Liste_pièces[],2,FALSE),"")</f>
        <v/>
      </c>
      <c r="H333" s="9" t="str">
        <f>IF(ISBLANK(Tableau2[[#This Row],[Id]] )=FALSE,VLOOKUP(Tableau2[[#This Row],[Id]],Liste_pièces[],8,FALSE),"")</f>
        <v/>
      </c>
      <c r="I333" s="16"/>
    </row>
    <row r="334" spans="1:9" x14ac:dyDescent="0.25">
      <c r="A334" s="2">
        <v>330</v>
      </c>
      <c r="B334" s="16"/>
      <c r="C334" s="22" t="str">
        <f t="shared" si="9"/>
        <v xml:space="preserve"> </v>
      </c>
      <c r="D334" s="20" t="str">
        <f>IFERROR(Tableau2[Durée]*Tableau2[Exemplaire]," ")</f>
        <v xml:space="preserve"> </v>
      </c>
      <c r="E334" s="18" t="str">
        <f>_xlfn.IFNA(_xlfn.IFS(ISNUMBER(Tableau2[[#This Row],[Jour]]),WORKDAY.INTL($H$2,Tableau2[[#This Row],[Jour]]-1,11,Calendrier[Date sans impressions]))," ")</f>
        <v xml:space="preserve"> </v>
      </c>
      <c r="F334" s="16"/>
      <c r="G334" s="4" t="str">
        <f>IF(ISBLANK(Tableau2[[#This Row],[Id]] )=FALSE,VLOOKUP(Tableau2[[#This Row],[Id]],Liste_pièces[],2,FALSE),"")</f>
        <v/>
      </c>
      <c r="H334" s="9" t="str">
        <f>IF(ISBLANK(Tableau2[[#This Row],[Id]] )=FALSE,VLOOKUP(Tableau2[[#This Row],[Id]],Liste_pièces[],8,FALSE),"")</f>
        <v/>
      </c>
      <c r="I334" s="16"/>
    </row>
    <row r="335" spans="1:9" x14ac:dyDescent="0.25">
      <c r="A335" s="2">
        <v>331</v>
      </c>
      <c r="B335" s="16"/>
      <c r="C335" s="22" t="str">
        <f t="shared" si="9"/>
        <v xml:space="preserve"> </v>
      </c>
      <c r="D335" s="20" t="str">
        <f>IFERROR(Tableau2[Durée]*Tableau2[Exemplaire]," ")</f>
        <v xml:space="preserve"> </v>
      </c>
      <c r="E335" s="18" t="str">
        <f>_xlfn.IFNA(_xlfn.IFS(ISNUMBER(Tableau2[[#This Row],[Jour]]),WORKDAY.INTL($H$2,Tableau2[[#This Row],[Jour]]-1,11,Calendrier[Date sans impressions]))," ")</f>
        <v xml:space="preserve"> </v>
      </c>
      <c r="F335" s="16"/>
      <c r="G335" s="4" t="str">
        <f>IF(ISBLANK(Tableau2[[#This Row],[Id]] )=FALSE,VLOOKUP(Tableau2[[#This Row],[Id]],Liste_pièces[],2,FALSE),"")</f>
        <v/>
      </c>
      <c r="H335" s="9" t="str">
        <f>IF(ISBLANK(Tableau2[[#This Row],[Id]] )=FALSE,VLOOKUP(Tableau2[[#This Row],[Id]],Liste_pièces[],8,FALSE),"")</f>
        <v/>
      </c>
      <c r="I335" s="16"/>
    </row>
    <row r="336" spans="1:9" x14ac:dyDescent="0.25">
      <c r="A336" s="2">
        <v>332</v>
      </c>
      <c r="B336" s="16"/>
      <c r="C336" s="22" t="str">
        <f t="shared" si="9"/>
        <v xml:space="preserve"> </v>
      </c>
      <c r="D336" s="20" t="str">
        <f>IFERROR(Tableau2[Durée]*Tableau2[Exemplaire]," ")</f>
        <v xml:space="preserve"> </v>
      </c>
      <c r="E336" s="18" t="str">
        <f>_xlfn.IFNA(_xlfn.IFS(ISNUMBER(Tableau2[[#This Row],[Jour]]),WORKDAY.INTL($H$2,Tableau2[[#This Row],[Jour]]-1,11,Calendrier[Date sans impressions]))," ")</f>
        <v xml:space="preserve"> </v>
      </c>
      <c r="F336" s="16"/>
      <c r="G336" s="4" t="str">
        <f>IF(ISBLANK(Tableau2[[#This Row],[Id]] )=FALSE,VLOOKUP(Tableau2[[#This Row],[Id]],Liste_pièces[],2,FALSE),"")</f>
        <v/>
      </c>
      <c r="H336" s="9" t="str">
        <f>IF(ISBLANK(Tableau2[[#This Row],[Id]] )=FALSE,VLOOKUP(Tableau2[[#This Row],[Id]],Liste_pièces[],8,FALSE),"")</f>
        <v/>
      </c>
      <c r="I336" s="16"/>
    </row>
    <row r="337" spans="1:9" x14ac:dyDescent="0.25">
      <c r="A337" s="2">
        <v>333</v>
      </c>
      <c r="B337" s="16"/>
      <c r="C337" s="22" t="str">
        <f t="shared" si="9"/>
        <v xml:space="preserve"> </v>
      </c>
      <c r="D337" s="20" t="str">
        <f>IFERROR(Tableau2[Durée]*Tableau2[Exemplaire]," ")</f>
        <v xml:space="preserve"> </v>
      </c>
      <c r="E337" s="18" t="str">
        <f>_xlfn.IFNA(_xlfn.IFS(ISNUMBER(Tableau2[[#This Row],[Jour]]),WORKDAY.INTL($H$2,Tableau2[[#This Row],[Jour]]-1,11,Calendrier[Date sans impressions]))," ")</f>
        <v xml:space="preserve"> </v>
      </c>
      <c r="F337" s="16"/>
      <c r="G337" s="4" t="str">
        <f>IF(ISBLANK(Tableau2[[#This Row],[Id]] )=FALSE,VLOOKUP(Tableau2[[#This Row],[Id]],Liste_pièces[],2,FALSE),"")</f>
        <v/>
      </c>
      <c r="H337" s="9" t="str">
        <f>IF(ISBLANK(Tableau2[[#This Row],[Id]] )=FALSE,VLOOKUP(Tableau2[[#This Row],[Id]],Liste_pièces[],8,FALSE),"")</f>
        <v/>
      </c>
      <c r="I337" s="16"/>
    </row>
    <row r="338" spans="1:9" x14ac:dyDescent="0.25">
      <c r="A338" s="2">
        <v>334</v>
      </c>
      <c r="B338" s="16"/>
      <c r="C338" s="22" t="str">
        <f t="shared" si="9"/>
        <v xml:space="preserve"> </v>
      </c>
      <c r="D338" s="20" t="str">
        <f>IFERROR(Tableau2[Durée]*Tableau2[Exemplaire]," ")</f>
        <v xml:space="preserve"> </v>
      </c>
      <c r="E338" s="18" t="str">
        <f>_xlfn.IFNA(_xlfn.IFS(ISNUMBER(Tableau2[[#This Row],[Jour]]),WORKDAY.INTL($H$2,Tableau2[[#This Row],[Jour]]-1,11,Calendrier[Date sans impressions]))," ")</f>
        <v xml:space="preserve"> </v>
      </c>
      <c r="F338" s="16"/>
      <c r="G338" s="4" t="str">
        <f>IF(ISBLANK(Tableau2[[#This Row],[Id]] )=FALSE,VLOOKUP(Tableau2[[#This Row],[Id]],Liste_pièces[],2,FALSE),"")</f>
        <v/>
      </c>
      <c r="H338" s="9" t="str">
        <f>IF(ISBLANK(Tableau2[[#This Row],[Id]] )=FALSE,VLOOKUP(Tableau2[[#This Row],[Id]],Liste_pièces[],8,FALSE),"")</f>
        <v/>
      </c>
      <c r="I338" s="16"/>
    </row>
    <row r="339" spans="1:9" x14ac:dyDescent="0.25">
      <c r="A339" s="2">
        <v>335</v>
      </c>
      <c r="B339" s="16"/>
      <c r="C339" s="22" t="str">
        <f t="shared" si="9"/>
        <v xml:space="preserve"> </v>
      </c>
      <c r="D339" s="20" t="str">
        <f>IFERROR(Tableau2[Durée]*Tableau2[Exemplaire]," ")</f>
        <v xml:space="preserve"> </v>
      </c>
      <c r="E339" s="18" t="str">
        <f>_xlfn.IFNA(_xlfn.IFS(ISNUMBER(Tableau2[[#This Row],[Jour]]),WORKDAY.INTL($H$2,Tableau2[[#This Row],[Jour]]-1,11,Calendrier[Date sans impressions]))," ")</f>
        <v xml:space="preserve"> </v>
      </c>
      <c r="F339" s="16"/>
      <c r="G339" s="4" t="str">
        <f>IF(ISBLANK(Tableau2[[#This Row],[Id]] )=FALSE,VLOOKUP(Tableau2[[#This Row],[Id]],Liste_pièces[],2,FALSE),"")</f>
        <v/>
      </c>
      <c r="H339" s="9" t="str">
        <f>IF(ISBLANK(Tableau2[[#This Row],[Id]] )=FALSE,VLOOKUP(Tableau2[[#This Row],[Id]],Liste_pièces[],8,FALSE),"")</f>
        <v/>
      </c>
      <c r="I339" s="16"/>
    </row>
    <row r="340" spans="1:9" x14ac:dyDescent="0.25">
      <c r="A340" s="2">
        <v>336</v>
      </c>
      <c r="B340" s="16"/>
      <c r="C340" s="22" t="str">
        <f t="shared" si="9"/>
        <v xml:space="preserve"> </v>
      </c>
      <c r="D340" s="20" t="str">
        <f>IFERROR(Tableau2[Durée]*Tableau2[Exemplaire]," ")</f>
        <v xml:space="preserve"> </v>
      </c>
      <c r="E340" s="18" t="str">
        <f>_xlfn.IFNA(_xlfn.IFS(ISNUMBER(Tableau2[[#This Row],[Jour]]),WORKDAY.INTL($H$2,Tableau2[[#This Row],[Jour]]-1,11,Calendrier[Date sans impressions]))," ")</f>
        <v xml:space="preserve"> </v>
      </c>
      <c r="F340" s="16"/>
      <c r="G340" s="4" t="str">
        <f>IF(ISBLANK(Tableau2[[#This Row],[Id]] )=FALSE,VLOOKUP(Tableau2[[#This Row],[Id]],Liste_pièces[],2,FALSE),"")</f>
        <v/>
      </c>
      <c r="H340" s="9" t="str">
        <f>IF(ISBLANK(Tableau2[[#This Row],[Id]] )=FALSE,VLOOKUP(Tableau2[[#This Row],[Id]],Liste_pièces[],8,FALSE),"")</f>
        <v/>
      </c>
      <c r="I340" s="16"/>
    </row>
    <row r="341" spans="1:9" x14ac:dyDescent="0.25">
      <c r="A341" s="2">
        <v>337</v>
      </c>
      <c r="B341" s="16"/>
      <c r="C341" s="22" t="str">
        <f t="shared" si="9"/>
        <v xml:space="preserve"> </v>
      </c>
      <c r="D341" s="20" t="str">
        <f>IFERROR(Tableau2[Durée]*Tableau2[Exemplaire]," ")</f>
        <v xml:space="preserve"> </v>
      </c>
      <c r="E341" s="18" t="str">
        <f>_xlfn.IFNA(_xlfn.IFS(ISNUMBER(Tableau2[[#This Row],[Jour]]),WORKDAY.INTL($H$2,Tableau2[[#This Row],[Jour]]-1,11,Calendrier[Date sans impressions]))," ")</f>
        <v xml:space="preserve"> </v>
      </c>
      <c r="F341" s="16"/>
      <c r="G341" s="4" t="str">
        <f>IF(ISBLANK(Tableau2[[#This Row],[Id]] )=FALSE,VLOOKUP(Tableau2[[#This Row],[Id]],Liste_pièces[],2,FALSE),"")</f>
        <v/>
      </c>
      <c r="H341" s="9" t="str">
        <f>IF(ISBLANK(Tableau2[[#This Row],[Id]] )=FALSE,VLOOKUP(Tableau2[[#This Row],[Id]],Liste_pièces[],8,FALSE),"")</f>
        <v/>
      </c>
      <c r="I341" s="16"/>
    </row>
    <row r="342" spans="1:9" x14ac:dyDescent="0.25">
      <c r="A342" s="2">
        <v>338</v>
      </c>
      <c r="B342" s="16"/>
      <c r="C342" s="22" t="str">
        <f t="shared" si="9"/>
        <v xml:space="preserve"> </v>
      </c>
      <c r="D342" s="20" t="str">
        <f>IFERROR(Tableau2[Durée]*Tableau2[Exemplaire]," ")</f>
        <v xml:space="preserve"> </v>
      </c>
      <c r="E342" s="18" t="str">
        <f>_xlfn.IFNA(_xlfn.IFS(ISNUMBER(Tableau2[[#This Row],[Jour]]),WORKDAY.INTL($H$2,Tableau2[[#This Row],[Jour]]-1,11,Calendrier[Date sans impressions]))," ")</f>
        <v xml:space="preserve"> </v>
      </c>
      <c r="F342" s="16"/>
      <c r="G342" s="4" t="str">
        <f>IF(ISBLANK(Tableau2[[#This Row],[Id]] )=FALSE,VLOOKUP(Tableau2[[#This Row],[Id]],Liste_pièces[],2,FALSE),"")</f>
        <v/>
      </c>
      <c r="H342" s="9" t="str">
        <f>IF(ISBLANK(Tableau2[[#This Row],[Id]] )=FALSE,VLOOKUP(Tableau2[[#This Row],[Id]],Liste_pièces[],8,FALSE),"")</f>
        <v/>
      </c>
      <c r="I342" s="16"/>
    </row>
    <row r="343" spans="1:9" x14ac:dyDescent="0.25">
      <c r="A343" s="2">
        <v>339</v>
      </c>
      <c r="B343" s="16"/>
      <c r="C343" s="22" t="str">
        <f t="shared" si="9"/>
        <v xml:space="preserve"> </v>
      </c>
      <c r="D343" s="20" t="str">
        <f>IFERROR(Tableau2[Durée]*Tableau2[Exemplaire]," ")</f>
        <v xml:space="preserve"> </v>
      </c>
      <c r="E343" s="18" t="str">
        <f>_xlfn.IFNA(_xlfn.IFS(ISNUMBER(Tableau2[[#This Row],[Jour]]),WORKDAY.INTL($H$2,Tableau2[[#This Row],[Jour]]-1,11,Calendrier[Date sans impressions]))," ")</f>
        <v xml:space="preserve"> </v>
      </c>
      <c r="F343" s="16"/>
      <c r="G343" s="4" t="str">
        <f>IF(ISBLANK(Tableau2[[#This Row],[Id]] )=FALSE,VLOOKUP(Tableau2[[#This Row],[Id]],Liste_pièces[],2,FALSE),"")</f>
        <v/>
      </c>
      <c r="H343" s="9" t="str">
        <f>IF(ISBLANK(Tableau2[[#This Row],[Id]] )=FALSE,VLOOKUP(Tableau2[[#This Row],[Id]],Liste_pièces[],8,FALSE),"")</f>
        <v/>
      </c>
      <c r="I343" s="16"/>
    </row>
  </sheetData>
  <sheetProtection algorithmName="SHA-512" hashValue="V8GOQQT/WhdlVJsBxG2zTfM/PrX8pMxymCZxIDjtk2GbTltg30Pfv9AFgPXxFAlciX1Gb3koawAwXhtNC6E4qg==" saltValue="WPm1aomkATrfV803uNj9BQ==" spinCount="100000" sheet="1" sort="0" autoFilter="0" pivotTables="0"/>
  <mergeCells count="3">
    <mergeCell ref="A1:E3"/>
    <mergeCell ref="C4:D4"/>
    <mergeCell ref="F4:I4"/>
  </mergeCells>
  <conditionalFormatting sqref="E6:F343">
    <cfRule type="expression" dxfId="17" priority="4">
      <formula>$E6&lt;#REF!</formula>
    </cfRule>
  </conditionalFormatting>
  <conditionalFormatting sqref="F6:F343">
    <cfRule type="duplicateValues" dxfId="16" priority="40"/>
  </conditionalFormatting>
  <dataValidations count="1">
    <dataValidation type="whole" operator="greaterThanOrEqual" allowBlank="1" showInputMessage="1" showErrorMessage="1" sqref="I6:I343" xr:uid="{00000000-0002-0000-0100-000000000000}">
      <formula1>1</formula1>
    </dataValidation>
  </dataValidations>
  <pageMargins left="0.7" right="0.7" top="0.75" bottom="0.75" header="0.3" footer="0.3"/>
  <ignoredErrors>
    <ignoredError sqref="B6:B56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B53"/>
  <sheetViews>
    <sheetView topLeftCell="A25" workbookViewId="0">
      <selection activeCell="A40" sqref="A40"/>
    </sheetView>
  </sheetViews>
  <sheetFormatPr baseColWidth="10" defaultColWidth="11.42578125" defaultRowHeight="15" x14ac:dyDescent="0.25"/>
  <cols>
    <col min="1" max="1" width="20.5703125" customWidth="1"/>
    <col min="2" max="2" width="12.140625" bestFit="1" customWidth="1"/>
  </cols>
  <sheetData>
    <row r="1" spans="1:2" x14ac:dyDescent="0.25">
      <c r="A1" s="8" t="s">
        <v>304</v>
      </c>
      <c r="B1" s="8" t="s">
        <v>305</v>
      </c>
    </row>
    <row r="2" spans="1:2" x14ac:dyDescent="0.25">
      <c r="A2" s="7">
        <v>43019</v>
      </c>
      <c r="B2" s="1"/>
    </row>
    <row r="3" spans="1:2" x14ac:dyDescent="0.25">
      <c r="A3" s="7">
        <v>43020</v>
      </c>
      <c r="B3" s="1"/>
    </row>
    <row r="4" spans="1:2" x14ac:dyDescent="0.25">
      <c r="A4" s="7">
        <v>43021</v>
      </c>
      <c r="B4" s="1"/>
    </row>
    <row r="5" spans="1:2" x14ac:dyDescent="0.25">
      <c r="A5" s="7">
        <v>43022</v>
      </c>
      <c r="B5" s="1"/>
    </row>
    <row r="6" spans="1:2" x14ac:dyDescent="0.25">
      <c r="A6" s="7">
        <v>43024</v>
      </c>
      <c r="B6" s="1"/>
    </row>
    <row r="7" spans="1:2" x14ac:dyDescent="0.25">
      <c r="A7" s="7">
        <v>43029</v>
      </c>
      <c r="B7" s="1"/>
    </row>
    <row r="8" spans="1:2" x14ac:dyDescent="0.25">
      <c r="A8" s="7">
        <v>43031</v>
      </c>
      <c r="B8" s="1"/>
    </row>
    <row r="9" spans="1:2" x14ac:dyDescent="0.25">
      <c r="A9" s="7">
        <v>43036</v>
      </c>
      <c r="B9" s="1"/>
    </row>
    <row r="10" spans="1:2" x14ac:dyDescent="0.25">
      <c r="A10" s="7">
        <v>43040</v>
      </c>
      <c r="B10" s="1"/>
    </row>
    <row r="11" spans="1:2" x14ac:dyDescent="0.25">
      <c r="A11" s="7">
        <v>43043</v>
      </c>
      <c r="B11" s="1"/>
    </row>
    <row r="12" spans="1:2" x14ac:dyDescent="0.25">
      <c r="A12" s="7">
        <v>43046</v>
      </c>
      <c r="B12" s="1"/>
    </row>
    <row r="13" spans="1:2" x14ac:dyDescent="0.25">
      <c r="A13" s="7">
        <v>43047</v>
      </c>
      <c r="B13" s="1"/>
    </row>
    <row r="14" spans="1:2" x14ac:dyDescent="0.25">
      <c r="A14" s="7">
        <v>43048</v>
      </c>
      <c r="B14" s="1"/>
    </row>
    <row r="15" spans="1:2" x14ac:dyDescent="0.25">
      <c r="A15" s="7">
        <v>43049</v>
      </c>
      <c r="B15" s="1"/>
    </row>
    <row r="16" spans="1:2" x14ac:dyDescent="0.25">
      <c r="A16" s="7">
        <v>43050</v>
      </c>
      <c r="B16" s="1"/>
    </row>
    <row r="17" spans="1:2" x14ac:dyDescent="0.25">
      <c r="A17" s="7">
        <v>43052</v>
      </c>
      <c r="B17" s="1"/>
    </row>
    <row r="18" spans="1:2" x14ac:dyDescent="0.25">
      <c r="A18" s="7">
        <v>43053</v>
      </c>
      <c r="B18" s="1"/>
    </row>
    <row r="19" spans="1:2" x14ac:dyDescent="0.25">
      <c r="A19" s="7">
        <v>43055</v>
      </c>
      <c r="B19" s="1"/>
    </row>
    <row r="20" spans="1:2" x14ac:dyDescent="0.25">
      <c r="A20" s="7">
        <v>43057</v>
      </c>
      <c r="B20" s="1"/>
    </row>
    <row r="21" spans="1:2" x14ac:dyDescent="0.25">
      <c r="A21" s="7">
        <v>43059</v>
      </c>
      <c r="B21" s="1"/>
    </row>
    <row r="22" spans="1:2" x14ac:dyDescent="0.25">
      <c r="A22" s="7">
        <v>43060</v>
      </c>
      <c r="B22" s="1"/>
    </row>
    <row r="23" spans="1:2" x14ac:dyDescent="0.25">
      <c r="A23" s="7">
        <v>43061</v>
      </c>
      <c r="B23" s="1"/>
    </row>
    <row r="24" spans="1:2" x14ac:dyDescent="0.25">
      <c r="A24" s="7">
        <v>43062</v>
      </c>
      <c r="B24" s="1"/>
    </row>
    <row r="25" spans="1:2" x14ac:dyDescent="0.25">
      <c r="A25" s="5">
        <v>43078</v>
      </c>
      <c r="B25" s="6"/>
    </row>
    <row r="26" spans="1:2" x14ac:dyDescent="0.25">
      <c r="A26" s="5">
        <v>43092</v>
      </c>
      <c r="B26" s="6"/>
    </row>
    <row r="27" spans="1:2" x14ac:dyDescent="0.25">
      <c r="A27" s="7">
        <v>43094</v>
      </c>
      <c r="B27" s="1" t="s">
        <v>306</v>
      </c>
    </row>
    <row r="28" spans="1:2" x14ac:dyDescent="0.25">
      <c r="A28" s="5">
        <v>43095</v>
      </c>
      <c r="B28" s="6" t="s">
        <v>306</v>
      </c>
    </row>
    <row r="29" spans="1:2" x14ac:dyDescent="0.25">
      <c r="A29" s="7">
        <v>43096</v>
      </c>
      <c r="B29" s="1" t="s">
        <v>306</v>
      </c>
    </row>
    <row r="30" spans="1:2" x14ac:dyDescent="0.25">
      <c r="A30" s="5">
        <v>43097</v>
      </c>
      <c r="B30" s="6" t="s">
        <v>306</v>
      </c>
    </row>
    <row r="31" spans="1:2" x14ac:dyDescent="0.25">
      <c r="A31" s="7">
        <v>43098</v>
      </c>
      <c r="B31" s="1" t="s">
        <v>306</v>
      </c>
    </row>
    <row r="32" spans="1:2" x14ac:dyDescent="0.25">
      <c r="A32" s="5">
        <v>43099</v>
      </c>
      <c r="B32" s="6" t="s">
        <v>306</v>
      </c>
    </row>
    <row r="33" spans="1:2" x14ac:dyDescent="0.25">
      <c r="A33" s="7">
        <v>43100</v>
      </c>
      <c r="B33" s="1" t="s">
        <v>306</v>
      </c>
    </row>
    <row r="34" spans="1:2" x14ac:dyDescent="0.25">
      <c r="A34" s="5">
        <v>43101</v>
      </c>
      <c r="B34" s="6" t="s">
        <v>306</v>
      </c>
    </row>
    <row r="35" spans="1:2" x14ac:dyDescent="0.25">
      <c r="A35" s="7">
        <v>43102</v>
      </c>
      <c r="B35" s="1" t="s">
        <v>306</v>
      </c>
    </row>
    <row r="36" spans="1:2" x14ac:dyDescent="0.25">
      <c r="A36" s="5">
        <v>43104</v>
      </c>
      <c r="B36" s="6"/>
    </row>
    <row r="37" spans="1:2" ht="13.5" customHeight="1" x14ac:dyDescent="0.25">
      <c r="A37" s="5">
        <v>43106</v>
      </c>
      <c r="B37" s="6"/>
    </row>
    <row r="38" spans="1:2" ht="13.5" customHeight="1" x14ac:dyDescent="0.25">
      <c r="A38" s="5">
        <v>43127</v>
      </c>
      <c r="B38" s="6"/>
    </row>
    <row r="39" spans="1:2" ht="13.5" customHeight="1" x14ac:dyDescent="0.25">
      <c r="A39" s="5">
        <v>43134</v>
      </c>
      <c r="B39" s="6"/>
    </row>
    <row r="40" spans="1:2" x14ac:dyDescent="0.25">
      <c r="A40" s="5">
        <v>43139</v>
      </c>
      <c r="B40" s="6" t="s">
        <v>307</v>
      </c>
    </row>
    <row r="41" spans="1:2" x14ac:dyDescent="0.25">
      <c r="A41" s="5">
        <v>43140</v>
      </c>
      <c r="B41" s="6" t="s">
        <v>307</v>
      </c>
    </row>
    <row r="42" spans="1:2" x14ac:dyDescent="0.25">
      <c r="A42" s="5">
        <v>43141</v>
      </c>
      <c r="B42" s="6" t="s">
        <v>307</v>
      </c>
    </row>
    <row r="43" spans="1:2" x14ac:dyDescent="0.25">
      <c r="A43" s="5">
        <v>43142</v>
      </c>
      <c r="B43" s="6" t="s">
        <v>307</v>
      </c>
    </row>
    <row r="44" spans="1:2" x14ac:dyDescent="0.25">
      <c r="A44" s="5">
        <v>43143</v>
      </c>
      <c r="B44" s="6" t="s">
        <v>307</v>
      </c>
    </row>
    <row r="45" spans="1:2" x14ac:dyDescent="0.25">
      <c r="A45" s="5">
        <v>43144</v>
      </c>
      <c r="B45" s="6" t="s">
        <v>307</v>
      </c>
    </row>
    <row r="46" spans="1:2" x14ac:dyDescent="0.25">
      <c r="A46" s="5">
        <v>43145</v>
      </c>
      <c r="B46" s="6" t="s">
        <v>307</v>
      </c>
    </row>
    <row r="47" spans="1:2" x14ac:dyDescent="0.25">
      <c r="A47" s="5">
        <v>43146</v>
      </c>
      <c r="B47" s="6" t="s">
        <v>307</v>
      </c>
    </row>
    <row r="48" spans="1:2" x14ac:dyDescent="0.25">
      <c r="A48" s="5">
        <v>43147</v>
      </c>
      <c r="B48" s="6" t="s">
        <v>307</v>
      </c>
    </row>
    <row r="49" spans="1:2" x14ac:dyDescent="0.25">
      <c r="A49" s="5">
        <v>43148</v>
      </c>
      <c r="B49" s="6" t="s">
        <v>307</v>
      </c>
    </row>
    <row r="50" spans="1:2" x14ac:dyDescent="0.25">
      <c r="A50" s="5">
        <v>43149</v>
      </c>
      <c r="B50" s="6" t="s">
        <v>307</v>
      </c>
    </row>
    <row r="51" spans="1:2" x14ac:dyDescent="0.25">
      <c r="A51" s="5">
        <v>43154</v>
      </c>
      <c r="B51" s="6"/>
    </row>
    <row r="52" spans="1:2" x14ac:dyDescent="0.25">
      <c r="A52" s="5">
        <v>43155</v>
      </c>
      <c r="B52" s="6"/>
    </row>
    <row r="53" spans="1:2" x14ac:dyDescent="0.25">
      <c r="A53" s="5">
        <v>43156</v>
      </c>
      <c r="B53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CC9ACB1DB73643A89AA3E4F0F77C3C" ma:contentTypeVersion="6" ma:contentTypeDescription="Crée un document." ma:contentTypeScope="" ma:versionID="5110b978c93c8b055c8973002c62a50e">
  <xsd:schema xmlns:xsd="http://www.w3.org/2001/XMLSchema" xmlns:xs="http://www.w3.org/2001/XMLSchema" xmlns:p="http://schemas.microsoft.com/office/2006/metadata/properties" xmlns:ns2="fe68789e-9809-4410-99d1-0716903929c6" targetNamespace="http://schemas.microsoft.com/office/2006/metadata/properties" ma:root="true" ma:fieldsID="a41a0c3f5d855b759ccb9926bc5d98db" ns2:_="">
    <xsd:import namespace="fe68789e-9809-4410-99d1-071690392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8789e-9809-4410-99d1-071690392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CD268C-9C99-45A0-BCDA-EF36A668460F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fe68789e-9809-4410-99d1-0716903929c6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7E17F6D-C289-4283-B75C-99075172BC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6C9EDA-DE16-4AA4-A8BA-9649756CCD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8789e-9809-4410-99d1-071690392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impressions</vt:lpstr>
      <vt:lpstr>Calendrier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corentin lemaitre</dc:creator>
  <cp:keywords/>
  <dc:description/>
  <cp:lastModifiedBy>FONTAINE Nicolas</cp:lastModifiedBy>
  <cp:revision/>
  <dcterms:created xsi:type="dcterms:W3CDTF">2018-03-19T12:12:07Z</dcterms:created>
  <dcterms:modified xsi:type="dcterms:W3CDTF">2018-07-02T11:14:46Z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0x01010037CC9ACB1DB73643A89AA3E4F0F77C3C</vt:lpwstr>
  </property>
</Properties>
</file>