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ophi\Volta-burkina-faso\data\Volta_ERA5_lat_lon\"/>
    </mc:Choice>
  </mc:AlternateContent>
  <xr:revisionPtr revIDLastSave="0" documentId="13_ncr:1_{76240C49-3573-4AE2-B017-F6ADDB6A372F}" xr6:coauthVersionLast="47" xr6:coauthVersionMax="47" xr10:uidLastSave="{00000000-0000-0000-0000-000000000000}"/>
  <bookViews>
    <workbookView xWindow="-108" yWindow="-108" windowWidth="23256" windowHeight="12576" xr2:uid="{00000000-000D-0000-FFFF-FFFF00000000}"/>
  </bookViews>
  <sheets>
    <sheet name="population_density" sheetId="1" r:id="rId1"/>
    <sheet name="lifestock_calcul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1" l="1"/>
  <c r="T2" i="1"/>
  <c r="M2" i="2"/>
  <c r="N2" i="2"/>
  <c r="Q2" i="2"/>
  <c r="P2" i="2"/>
  <c r="P2" i="1"/>
  <c r="L2" i="2"/>
  <c r="Q3" i="1"/>
  <c r="Q4" i="1"/>
  <c r="Q5" i="1"/>
  <c r="Q6" i="1"/>
  <c r="Q7" i="1"/>
  <c r="Q8" i="1"/>
  <c r="Q9" i="1"/>
  <c r="Q10" i="1"/>
  <c r="Q11" i="1"/>
  <c r="Q12" i="1"/>
  <c r="Q13" i="1"/>
  <c r="Q14" i="1"/>
  <c r="U3" i="2"/>
  <c r="U4" i="2"/>
  <c r="U5" i="2"/>
  <c r="U6" i="2"/>
  <c r="U7" i="2"/>
  <c r="U8" i="2"/>
  <c r="U9" i="2"/>
  <c r="U10" i="2"/>
  <c r="U11" i="2"/>
  <c r="U12" i="2"/>
  <c r="U13" i="2"/>
  <c r="U14" i="2"/>
  <c r="O2" i="2"/>
  <c r="Q14" i="2"/>
  <c r="P14" i="2"/>
  <c r="O14" i="2"/>
  <c r="N14" i="2"/>
  <c r="M14" i="2"/>
  <c r="T14" i="2" s="1"/>
  <c r="L14" i="2"/>
  <c r="Q13" i="2"/>
  <c r="P13" i="2"/>
  <c r="O13" i="2"/>
  <c r="N13" i="2"/>
  <c r="M13" i="2"/>
  <c r="L13" i="2"/>
  <c r="T13" i="2" s="1"/>
  <c r="Q12" i="2"/>
  <c r="P12" i="2"/>
  <c r="O12" i="2"/>
  <c r="N12" i="2"/>
  <c r="M12" i="2"/>
  <c r="L12" i="2"/>
  <c r="T12" i="2" s="1"/>
  <c r="Q11" i="2"/>
  <c r="P11" i="2"/>
  <c r="O11" i="2"/>
  <c r="N11" i="2"/>
  <c r="M11" i="2"/>
  <c r="L11" i="2"/>
  <c r="T11" i="2" s="1"/>
  <c r="T10" i="2"/>
  <c r="Q10" i="2"/>
  <c r="P10" i="2"/>
  <c r="O10" i="2"/>
  <c r="N10" i="2"/>
  <c r="M10" i="2"/>
  <c r="L10" i="2"/>
  <c r="Q9" i="2"/>
  <c r="P9" i="2"/>
  <c r="T9" i="2" s="1"/>
  <c r="O9" i="2"/>
  <c r="N9" i="2"/>
  <c r="M9" i="2"/>
  <c r="L9" i="2"/>
  <c r="Q8" i="2"/>
  <c r="P8" i="2"/>
  <c r="O8" i="2"/>
  <c r="N8" i="2"/>
  <c r="M8" i="2"/>
  <c r="T8" i="2" s="1"/>
  <c r="L8" i="2"/>
  <c r="Q7" i="2"/>
  <c r="P7" i="2"/>
  <c r="O7" i="2"/>
  <c r="N7" i="2"/>
  <c r="M7" i="2"/>
  <c r="L7" i="2"/>
  <c r="T7" i="2" s="1"/>
  <c r="Q6" i="2"/>
  <c r="P6" i="2"/>
  <c r="O6" i="2"/>
  <c r="N6" i="2"/>
  <c r="M6" i="2"/>
  <c r="T6" i="2" s="1"/>
  <c r="L6" i="2"/>
  <c r="Q5" i="2"/>
  <c r="P5" i="2"/>
  <c r="O5" i="2"/>
  <c r="N5" i="2"/>
  <c r="M5" i="2"/>
  <c r="L5" i="2"/>
  <c r="T5" i="2" s="1"/>
  <c r="Q4" i="2"/>
  <c r="P4" i="2"/>
  <c r="O4" i="2"/>
  <c r="N4" i="2"/>
  <c r="M4" i="2"/>
  <c r="L4" i="2"/>
  <c r="T4" i="2" s="1"/>
  <c r="T3" i="2"/>
  <c r="Q3" i="2"/>
  <c r="P3" i="2"/>
  <c r="O3" i="2"/>
  <c r="N3" i="2"/>
  <c r="M3" i="2"/>
  <c r="L3" i="2"/>
  <c r="T2" i="2" l="1"/>
  <c r="U2" i="2" s="1"/>
  <c r="Q2" i="1" s="1"/>
  <c r="T10" i="1"/>
  <c r="T13" i="1"/>
  <c r="R3" i="1"/>
  <c r="R4" i="1"/>
  <c r="R5" i="1"/>
  <c r="R6" i="1"/>
  <c r="R7" i="1"/>
  <c r="R8" i="1"/>
  <c r="R9" i="1"/>
  <c r="R10" i="1"/>
  <c r="R11" i="1"/>
  <c r="R12" i="1"/>
  <c r="S12" i="1" s="1"/>
  <c r="R13" i="1"/>
  <c r="R14" i="1"/>
  <c r="R2" i="1"/>
  <c r="P4" i="1"/>
  <c r="U4" i="1" s="1"/>
  <c r="P3" i="1"/>
  <c r="P5" i="1"/>
  <c r="U5" i="1" s="1"/>
  <c r="P6" i="1"/>
  <c r="U6" i="1" s="1"/>
  <c r="P7" i="1"/>
  <c r="P8" i="1"/>
  <c r="U8" i="1" s="1"/>
  <c r="P9" i="1"/>
  <c r="U9" i="1" s="1"/>
  <c r="P10" i="1"/>
  <c r="P11" i="1"/>
  <c r="P12" i="1"/>
  <c r="U12" i="1" s="1"/>
  <c r="P13" i="1"/>
  <c r="U13" i="1" s="1"/>
  <c r="P14" i="1"/>
  <c r="U14" i="1" s="1"/>
  <c r="S7" i="1" l="1"/>
  <c r="S14" i="1"/>
  <c r="T12" i="1"/>
  <c r="T4" i="1"/>
  <c r="S13" i="1"/>
  <c r="T5" i="1"/>
  <c r="S9" i="1"/>
  <c r="S3" i="1"/>
  <c r="U3" i="1"/>
  <c r="S5" i="1"/>
  <c r="S8" i="1"/>
  <c r="T14" i="1"/>
  <c r="T7" i="1"/>
  <c r="U7" i="1"/>
  <c r="S6" i="1"/>
  <c r="T6" i="1"/>
  <c r="S4" i="1"/>
  <c r="T3" i="1"/>
  <c r="T9" i="1"/>
  <c r="S11" i="1"/>
  <c r="U11" i="1"/>
  <c r="S10" i="1"/>
  <c r="U10" i="1"/>
  <c r="S2" i="1"/>
  <c r="T11" i="1"/>
  <c r="T8" i="1"/>
</calcChain>
</file>

<file path=xl/sharedStrings.xml><?xml version="1.0" encoding="utf-8"?>
<sst xmlns="http://schemas.openxmlformats.org/spreadsheetml/2006/main" count="225" uniqueCount="136">
  <si>
    <t>OBJECTID</t>
  </si>
  <si>
    <t>admin1Name</t>
  </si>
  <si>
    <t>Area [km²]</t>
  </si>
  <si>
    <t>ID</t>
  </si>
  <si>
    <t>Population</t>
  </si>
  <si>
    <t>Livestock</t>
  </si>
  <si>
    <t>Irrigation_area</t>
  </si>
  <si>
    <t>Demand_population [mü/year]</t>
  </si>
  <si>
    <t>Demand_Livestock [mü/year]</t>
  </si>
  <si>
    <t>Demand_irrigation  [mü/year]</t>
  </si>
  <si>
    <t>Demand_total [mü/year]</t>
  </si>
  <si>
    <t>Population density [ppl/km2]</t>
  </si>
  <si>
    <t>Centre</t>
  </si>
  <si>
    <t>Boucle du Mouhoun</t>
  </si>
  <si>
    <t>Cascades</t>
  </si>
  <si>
    <t>Centre-Est</t>
  </si>
  <si>
    <t>Centre-Nord</t>
  </si>
  <si>
    <t>Centre-Ouest</t>
  </si>
  <si>
    <t>Centre-Sud</t>
  </si>
  <si>
    <t>Est</t>
  </si>
  <si>
    <t>Hauts-Bassins</t>
  </si>
  <si>
    <t>Nord</t>
  </si>
  <si>
    <t>Plateau Central</t>
  </si>
  <si>
    <t>Sahel</t>
  </si>
  <si>
    <t>Sud-Ouest</t>
  </si>
  <si>
    <t>Penjari</t>
  </si>
  <si>
    <t>Nakambe</t>
  </si>
  <si>
    <t>Mouhoun</t>
  </si>
  <si>
    <t>Black Volta</t>
  </si>
  <si>
    <t>rainstations</t>
  </si>
  <si>
    <t>dryspells (days)</t>
  </si>
  <si>
    <t xml:space="preserve">Mouhoun </t>
  </si>
  <si>
    <t>drought period (months)</t>
  </si>
  <si>
    <t>assumptions:</t>
  </si>
  <si>
    <t>1. rainstations: very global looked at the rainstation that represented the region the best</t>
  </si>
  <si>
    <t>2. calculation the demands in 2050: assuming that de spatial difference in population density will not change. It will only grow with a factor 2.</t>
  </si>
  <si>
    <t>sources growth:</t>
  </si>
  <si>
    <t xml:space="preserve">&gt; assumption that the domestic and irrigation demand also doubles </t>
  </si>
  <si>
    <t xml:space="preserve">1. population will be doubled in 2050, source = Demographics of Burkina Faso 2021 , https://statisticstimes.com/demographics/country/burkina-faso-demographics.php  </t>
  </si>
  <si>
    <t>Region</t>
  </si>
  <si>
    <t>Cattle</t>
  </si>
  <si>
    <t>Goats</t>
  </si>
  <si>
    <t>Sheep</t>
  </si>
  <si>
    <t>Pigs</t>
  </si>
  <si>
    <t>Chickens</t>
  </si>
  <si>
    <t>Guinea fowl</t>
  </si>
  <si>
    <t>TLU</t>
  </si>
  <si>
    <t>803</t>
  </si>
  <si>
    <t>1195</t>
  </si>
  <si>
    <t>761</t>
  </si>
  <si>
    <t>271</t>
  </si>
  <si>
    <t>4163</t>
  </si>
  <si>
    <t>1115</t>
  </si>
  <si>
    <t>676</t>
  </si>
  <si>
    <t>226</t>
  </si>
  <si>
    <t>236</t>
  </si>
  <si>
    <t>53</t>
  </si>
  <si>
    <t>884</t>
  </si>
  <si>
    <t>324</t>
  </si>
  <si>
    <t>156</t>
  </si>
  <si>
    <t>338</t>
  </si>
  <si>
    <t>224</t>
  </si>
  <si>
    <t>186</t>
  </si>
  <si>
    <t>1330</t>
  </si>
  <si>
    <t>196</t>
  </si>
  <si>
    <t>427</t>
  </si>
  <si>
    <t>1073</t>
  </si>
  <si>
    <t>731</t>
  </si>
  <si>
    <t>218</t>
  </si>
  <si>
    <t>2793</t>
  </si>
  <si>
    <t>521</t>
  </si>
  <si>
    <t>512</t>
  </si>
  <si>
    <t>1280</t>
  </si>
  <si>
    <t>1027</t>
  </si>
  <si>
    <t>76</t>
  </si>
  <si>
    <t>2436</t>
  </si>
  <si>
    <t>296</t>
  </si>
  <si>
    <t>706</t>
  </si>
  <si>
    <t>1684</t>
  </si>
  <si>
    <t>1032</t>
  </si>
  <si>
    <t>457</t>
  </si>
  <si>
    <t>4898</t>
  </si>
  <si>
    <t>2120</t>
  </si>
  <si>
    <t>318</t>
  </si>
  <si>
    <t>756</t>
  </si>
  <si>
    <t>400</t>
  </si>
  <si>
    <t>125</t>
  </si>
  <si>
    <t>2534</t>
  </si>
  <si>
    <t>871</t>
  </si>
  <si>
    <t>1034</t>
  </si>
  <si>
    <t>1470</t>
  </si>
  <si>
    <t>950</t>
  </si>
  <si>
    <t>130</t>
  </si>
  <si>
    <t>2535</t>
  </si>
  <si>
    <t>445</t>
  </si>
  <si>
    <t>1509</t>
  </si>
  <si>
    <t>813</t>
  </si>
  <si>
    <t>850</t>
  </si>
  <si>
    <t>265</t>
  </si>
  <si>
    <t>4226</t>
  </si>
  <si>
    <t>896</t>
  </si>
  <si>
    <t>415</t>
  </si>
  <si>
    <t>1246</t>
  </si>
  <si>
    <t>921</t>
  </si>
  <si>
    <t>136</t>
  </si>
  <si>
    <t>2868</t>
  </si>
  <si>
    <t>588</t>
  </si>
  <si>
    <t>861</t>
  </si>
  <si>
    <t>577</t>
  </si>
  <si>
    <t>113</t>
  </si>
  <si>
    <t>2071</t>
  </si>
  <si>
    <t>280</t>
  </si>
  <si>
    <t>1868</t>
  </si>
  <si>
    <t>2329</t>
  </si>
  <si>
    <t>1301</t>
  </si>
  <si>
    <t>4</t>
  </si>
  <si>
    <t>1383</t>
  </si>
  <si>
    <t>225</t>
  </si>
  <si>
    <t>343</t>
  </si>
  <si>
    <t>620</t>
  </si>
  <si>
    <t>268</t>
  </si>
  <si>
    <t>312</t>
  </si>
  <si>
    <t>1632</t>
  </si>
  <si>
    <t>591</t>
  </si>
  <si>
    <t>2. lifestock will grow with 3 procent each year [see lifestock_calculation sheet]</t>
  </si>
  <si>
    <t>m3/year</t>
  </si>
  <si>
    <t>lifestock_2050_m3/y</t>
  </si>
  <si>
    <t>4. to calculate montlhy or dayly demand. The yearly demand is devided by 12 or 365. So you take the assumption that there is no dayly or monthly difference (which is ofcourse not true. but is the only way for the calculation)</t>
  </si>
  <si>
    <t>irrigation_2050_m3/y</t>
  </si>
  <si>
    <t>domestic_2050_m3/y</t>
  </si>
  <si>
    <t>total_2050_m3/y</t>
  </si>
  <si>
    <t xml:space="preserve">This is the volume needed for the area to overcome 
the drought period &amp; dry spell </t>
  </si>
  <si>
    <t>m3_reservoir (year)</t>
  </si>
  <si>
    <t>m3_reservoir2 (gs)</t>
  </si>
  <si>
    <t>5. water demand irrigation, dry spell: we are making the assumption that a crop needs water every day. Source: ….</t>
  </si>
  <si>
    <t>3. for growing season only look at irrigation demand. For whole year look at total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</si>
</sst>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b/>
      <sz val="10"/>
      <name val="Arial"/>
      <family val="2"/>
    </font>
    <font>
      <sz val="10"/>
      <color rgb="FFFF0000"/>
      <name val="Arial"/>
      <family val="2"/>
    </font>
    <font>
      <b/>
      <sz val="12"/>
      <color theme="1"/>
      <name val="Calibri"/>
      <family val="2"/>
      <scheme val="minor"/>
    </font>
    <font>
      <sz val="10"/>
      <color theme="9"/>
      <name val="Arial"/>
      <family val="2"/>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2" fontId="0" fillId="0" borderId="0" xfId="0" applyNumberFormat="1"/>
    <xf numFmtId="0" fontId="1" fillId="2" borderId="0" xfId="0" applyFont="1" applyFill="1"/>
    <xf numFmtId="0" fontId="0" fillId="2" borderId="0" xfId="0" applyFill="1"/>
    <xf numFmtId="0" fontId="4"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
  <sheetViews>
    <sheetView tabSelected="1" zoomScale="85" zoomScaleNormal="85" workbookViewId="0">
      <selection activeCell="N2" sqref="N2:N14"/>
    </sheetView>
  </sheetViews>
  <sheetFormatPr defaultRowHeight="13.2" x14ac:dyDescent="0.25"/>
  <cols>
    <col min="1" max="1" width="12.21875" customWidth="1"/>
    <col min="2" max="2" width="8.77734375" customWidth="1"/>
    <col min="3" max="5" width="15"/>
    <col min="6" max="6" width="9" customWidth="1"/>
    <col min="7" max="7" width="10.109375" customWidth="1"/>
    <col min="8" max="8" width="7.6640625" customWidth="1"/>
    <col min="9" max="9" width="13" customWidth="1"/>
    <col min="10" max="10" width="10.77734375" customWidth="1"/>
    <col min="11" max="11" width="11.44140625" customWidth="1"/>
    <col min="12" max="12" width="10.33203125" customWidth="1"/>
    <col min="13" max="13" width="8.6640625" customWidth="1"/>
    <col min="14" max="14" width="7.33203125" customWidth="1"/>
    <col min="15" max="15" width="7.21875" customWidth="1"/>
    <col min="16" max="16" width="21.44140625" style="6" customWidth="1"/>
    <col min="17" max="17" width="20.44140625" style="6" customWidth="1"/>
    <col min="18" max="18" width="19.5546875" style="6" customWidth="1"/>
    <col min="19" max="19" width="20.109375" style="6" customWidth="1"/>
    <col min="20" max="20" width="20.88671875" style="6" customWidth="1"/>
    <col min="21" max="21" width="18.88671875" style="6" customWidth="1"/>
    <col min="22" max="1017" width="15"/>
  </cols>
  <sheetData>
    <row r="1" spans="1:21" s="1" customFormat="1" x14ac:dyDescent="0.25">
      <c r="A1" s="1" t="s">
        <v>29</v>
      </c>
      <c r="B1" s="1" t="s">
        <v>0</v>
      </c>
      <c r="C1" s="1" t="s">
        <v>1</v>
      </c>
      <c r="D1" s="1" t="s">
        <v>2</v>
      </c>
      <c r="E1" s="1" t="s">
        <v>3</v>
      </c>
      <c r="F1" s="1" t="s">
        <v>4</v>
      </c>
      <c r="G1" s="1" t="s">
        <v>5</v>
      </c>
      <c r="H1" s="1" t="s">
        <v>6</v>
      </c>
      <c r="I1" s="1" t="s">
        <v>7</v>
      </c>
      <c r="J1" s="1" t="s">
        <v>8</v>
      </c>
      <c r="K1" s="1" t="s">
        <v>9</v>
      </c>
      <c r="L1" s="1" t="s">
        <v>10</v>
      </c>
      <c r="M1" s="1" t="s">
        <v>11</v>
      </c>
      <c r="N1" s="1" t="s">
        <v>30</v>
      </c>
      <c r="O1" s="1" t="s">
        <v>32</v>
      </c>
      <c r="P1" s="5" t="s">
        <v>128</v>
      </c>
      <c r="Q1" s="5" t="s">
        <v>126</v>
      </c>
      <c r="R1" s="5" t="s">
        <v>129</v>
      </c>
      <c r="S1" s="5" t="s">
        <v>130</v>
      </c>
      <c r="T1" s="5" t="s">
        <v>132</v>
      </c>
      <c r="U1" s="5" t="s">
        <v>133</v>
      </c>
    </row>
    <row r="2" spans="1:21" x14ac:dyDescent="0.25">
      <c r="A2" t="s">
        <v>27</v>
      </c>
      <c r="B2">
        <v>1</v>
      </c>
      <c r="C2" t="s">
        <v>12</v>
      </c>
      <c r="D2">
        <v>2869.19</v>
      </c>
      <c r="E2" t="s">
        <v>12</v>
      </c>
      <c r="F2">
        <v>3033000</v>
      </c>
      <c r="G2">
        <v>283858.69919999997</v>
      </c>
      <c r="H2">
        <v>2990</v>
      </c>
      <c r="I2">
        <v>30997260</v>
      </c>
      <c r="J2">
        <v>3626294.8820000002</v>
      </c>
      <c r="K2">
        <v>20930000</v>
      </c>
      <c r="L2">
        <v>55553554.880000003</v>
      </c>
      <c r="M2">
        <v>1057.0927683422849</v>
      </c>
      <c r="N2">
        <v>26</v>
      </c>
      <c r="O2">
        <v>5</v>
      </c>
      <c r="P2" s="6">
        <f t="shared" ref="P2:P14" si="0">K2*2</f>
        <v>41860000</v>
      </c>
      <c r="Q2" s="6">
        <f>lifestock_calculation!U2</f>
        <v>29291492.841546427</v>
      </c>
      <c r="R2" s="6">
        <f>I2*2</f>
        <v>61994520</v>
      </c>
      <c r="S2" s="6">
        <f>P2+Q2+R2</f>
        <v>133146012.84154643</v>
      </c>
      <c r="T2" s="6">
        <f>((Q2+P2)/12)*O2</f>
        <v>29646455.350644346</v>
      </c>
      <c r="U2" s="6">
        <f>(P2/365)*N2</f>
        <v>2981808.2191780824</v>
      </c>
    </row>
    <row r="3" spans="1:21" x14ac:dyDescent="0.25">
      <c r="A3" t="s">
        <v>27</v>
      </c>
      <c r="B3">
        <v>2</v>
      </c>
      <c r="C3" t="s">
        <v>13</v>
      </c>
      <c r="D3">
        <v>34545.85</v>
      </c>
      <c r="E3" t="s">
        <v>13</v>
      </c>
      <c r="F3">
        <v>1898000</v>
      </c>
      <c r="G3">
        <v>1131029.4990000001</v>
      </c>
      <c r="H3">
        <v>8782</v>
      </c>
      <c r="I3">
        <v>19397560</v>
      </c>
      <c r="J3">
        <v>14448901.84</v>
      </c>
      <c r="K3">
        <v>61474000</v>
      </c>
      <c r="L3">
        <v>95320461.840000004</v>
      </c>
      <c r="M3">
        <v>54.941476327836767</v>
      </c>
      <c r="N3">
        <v>26</v>
      </c>
      <c r="O3">
        <v>5</v>
      </c>
      <c r="P3" s="6">
        <f t="shared" si="0"/>
        <v>122948000</v>
      </c>
      <c r="Q3" s="6">
        <f>lifestock_calculation!U3</f>
        <v>19431690.833099876</v>
      </c>
      <c r="R3" s="6">
        <f t="shared" ref="R3:R14" si="1">I3*2</f>
        <v>38795120</v>
      </c>
      <c r="S3" s="6">
        <f t="shared" ref="S3:S14" si="2">P3+Q3+R3</f>
        <v>181174810.83309987</v>
      </c>
      <c r="T3" s="6">
        <f t="shared" ref="T3:T14" si="3">((Q3+P3)/12)*O3</f>
        <v>59324871.180458285</v>
      </c>
      <c r="U3" s="6">
        <f t="shared" ref="U3:U14" si="4">(P3/365)*N3</f>
        <v>8757939.7260273974</v>
      </c>
    </row>
    <row r="4" spans="1:21" x14ac:dyDescent="0.25">
      <c r="A4" t="s">
        <v>28</v>
      </c>
      <c r="B4">
        <v>3</v>
      </c>
      <c r="C4" t="s">
        <v>14</v>
      </c>
      <c r="D4">
        <v>18573.919000000002</v>
      </c>
      <c r="E4" t="s">
        <v>14</v>
      </c>
      <c r="F4">
        <v>812062</v>
      </c>
      <c r="G4">
        <v>721229.73910000001</v>
      </c>
      <c r="H4">
        <v>0</v>
      </c>
      <c r="I4">
        <v>8299273.6399999997</v>
      </c>
      <c r="J4">
        <v>9213709.9169999994</v>
      </c>
      <c r="K4">
        <v>0</v>
      </c>
      <c r="L4">
        <v>17512983.559999999</v>
      </c>
      <c r="M4">
        <v>43.72055245853069</v>
      </c>
      <c r="N4">
        <v>24</v>
      </c>
      <c r="O4">
        <v>5</v>
      </c>
      <c r="P4" s="6">
        <f t="shared" si="0"/>
        <v>0</v>
      </c>
      <c r="Q4" s="6">
        <f>lifestock_calculation!U4</f>
        <v>7282750.2416393505</v>
      </c>
      <c r="R4" s="6">
        <f t="shared" si="1"/>
        <v>16598547.279999999</v>
      </c>
      <c r="S4" s="6">
        <f t="shared" si="2"/>
        <v>23881297.521639351</v>
      </c>
      <c r="T4" s="6">
        <f t="shared" si="3"/>
        <v>3034479.2673497293</v>
      </c>
      <c r="U4" s="6">
        <f t="shared" si="4"/>
        <v>0</v>
      </c>
    </row>
    <row r="5" spans="1:21" x14ac:dyDescent="0.25">
      <c r="A5" t="s">
        <v>25</v>
      </c>
      <c r="B5">
        <v>4</v>
      </c>
      <c r="C5" t="s">
        <v>15</v>
      </c>
      <c r="D5">
        <v>14697.81</v>
      </c>
      <c r="E5" t="s">
        <v>15</v>
      </c>
      <c r="F5">
        <v>1578000</v>
      </c>
      <c r="G5">
        <v>720595.42839999998</v>
      </c>
      <c r="H5">
        <v>2990</v>
      </c>
      <c r="I5">
        <v>16127160</v>
      </c>
      <c r="J5">
        <v>9205606.5969999991</v>
      </c>
      <c r="K5">
        <v>20930000</v>
      </c>
      <c r="L5">
        <v>46262766.600000001</v>
      </c>
      <c r="M5">
        <v>107.3629336615455</v>
      </c>
      <c r="N5">
        <v>24</v>
      </c>
      <c r="O5">
        <v>5</v>
      </c>
      <c r="P5" s="6">
        <f t="shared" si="0"/>
        <v>41860000</v>
      </c>
      <c r="Q5" s="6">
        <f>lifestock_calculation!U5</f>
        <v>18245994.298422005</v>
      </c>
      <c r="R5" s="6">
        <f t="shared" si="1"/>
        <v>32254320</v>
      </c>
      <c r="S5" s="6">
        <f t="shared" si="2"/>
        <v>92360314.298422009</v>
      </c>
      <c r="T5" s="6">
        <f t="shared" si="3"/>
        <v>25044164.291009173</v>
      </c>
      <c r="U5" s="6">
        <f t="shared" si="4"/>
        <v>2752438.3561643837</v>
      </c>
    </row>
    <row r="6" spans="1:21" x14ac:dyDescent="0.25">
      <c r="A6" t="s">
        <v>26</v>
      </c>
      <c r="B6">
        <v>5</v>
      </c>
      <c r="C6" t="s">
        <v>16</v>
      </c>
      <c r="D6">
        <v>19669.513999999999</v>
      </c>
      <c r="E6" t="s">
        <v>16</v>
      </c>
      <c r="F6">
        <v>1872000</v>
      </c>
      <c r="G6">
        <v>816612.09959999996</v>
      </c>
      <c r="H6">
        <v>4420</v>
      </c>
      <c r="I6">
        <v>19131840</v>
      </c>
      <c r="J6">
        <v>10432219.57</v>
      </c>
      <c r="K6">
        <v>30940000</v>
      </c>
      <c r="L6">
        <v>60504059.57</v>
      </c>
      <c r="M6">
        <v>95.172661612279796</v>
      </c>
      <c r="N6">
        <v>59</v>
      </c>
      <c r="O6">
        <v>5</v>
      </c>
      <c r="P6" s="6">
        <f t="shared" si="0"/>
        <v>61880000</v>
      </c>
      <c r="Q6" s="6">
        <f>lifestock_calculation!U6</f>
        <v>20556616.788927548</v>
      </c>
      <c r="R6" s="6">
        <f t="shared" si="1"/>
        <v>38263680</v>
      </c>
      <c r="S6" s="6">
        <f t="shared" si="2"/>
        <v>120700296.78892756</v>
      </c>
      <c r="T6" s="6">
        <f t="shared" si="3"/>
        <v>34348590.328719817</v>
      </c>
      <c r="U6" s="6">
        <f t="shared" si="4"/>
        <v>10002520.547945205</v>
      </c>
    </row>
    <row r="7" spans="1:21" x14ac:dyDescent="0.25">
      <c r="A7" t="s">
        <v>27</v>
      </c>
      <c r="B7">
        <v>6</v>
      </c>
      <c r="C7" t="s">
        <v>17</v>
      </c>
      <c r="D7">
        <v>21824.061000000002</v>
      </c>
      <c r="E7" t="s">
        <v>17</v>
      </c>
      <c r="F7">
        <v>1659000</v>
      </c>
      <c r="G7">
        <v>1203625.345</v>
      </c>
      <c r="H7">
        <v>2270</v>
      </c>
      <c r="I7">
        <v>16954980</v>
      </c>
      <c r="J7">
        <v>15376313.779999999</v>
      </c>
      <c r="K7">
        <v>15890000</v>
      </c>
      <c r="L7">
        <v>48221293.780000001</v>
      </c>
      <c r="M7">
        <v>76.017016264754758</v>
      </c>
      <c r="N7">
        <v>26</v>
      </c>
      <c r="O7">
        <v>5</v>
      </c>
      <c r="P7" s="6">
        <f t="shared" si="0"/>
        <v>31780000</v>
      </c>
      <c r="Q7" s="6">
        <f>lifestock_calculation!U7</f>
        <v>30588772.79860267</v>
      </c>
      <c r="R7" s="6">
        <f t="shared" si="1"/>
        <v>33909960</v>
      </c>
      <c r="S7" s="6">
        <f t="shared" si="2"/>
        <v>96278732.79860267</v>
      </c>
      <c r="T7" s="6">
        <f t="shared" si="3"/>
        <v>25986988.666084446</v>
      </c>
      <c r="U7" s="6">
        <f t="shared" si="4"/>
        <v>2263780.8219178081</v>
      </c>
    </row>
    <row r="8" spans="1:21" x14ac:dyDescent="0.25">
      <c r="A8" t="s">
        <v>27</v>
      </c>
      <c r="B8">
        <v>7</v>
      </c>
      <c r="C8" t="s">
        <v>18</v>
      </c>
      <c r="D8">
        <v>11512.107</v>
      </c>
      <c r="E8" t="s">
        <v>18</v>
      </c>
      <c r="F8">
        <v>788341</v>
      </c>
      <c r="G8">
        <v>515176.21049999999</v>
      </c>
      <c r="H8">
        <v>1110</v>
      </c>
      <c r="I8">
        <v>8056845.0199999996</v>
      </c>
      <c r="J8">
        <v>6581376.0889999997</v>
      </c>
      <c r="K8">
        <v>7770000</v>
      </c>
      <c r="L8">
        <v>22408221.109999999</v>
      </c>
      <c r="M8">
        <v>68.479297490893714</v>
      </c>
      <c r="N8">
        <v>26</v>
      </c>
      <c r="O8">
        <v>5</v>
      </c>
      <c r="P8" s="6">
        <f t="shared" si="0"/>
        <v>15540000</v>
      </c>
      <c r="Q8" s="6">
        <f>lifestock_calculation!U8</f>
        <v>13067328.472631585</v>
      </c>
      <c r="R8" s="6">
        <f t="shared" si="1"/>
        <v>16113690.039999999</v>
      </c>
      <c r="S8" s="6">
        <f t="shared" si="2"/>
        <v>44721018.51263158</v>
      </c>
      <c r="T8" s="6">
        <f t="shared" si="3"/>
        <v>11919720.196929827</v>
      </c>
      <c r="U8" s="6">
        <f t="shared" si="4"/>
        <v>1106958.9041095891</v>
      </c>
    </row>
    <row r="9" spans="1:21" x14ac:dyDescent="0.25">
      <c r="A9" t="s">
        <v>25</v>
      </c>
      <c r="B9">
        <v>8</v>
      </c>
      <c r="C9" t="s">
        <v>19</v>
      </c>
      <c r="D9">
        <v>46561.637999999999</v>
      </c>
      <c r="E9" t="s">
        <v>19</v>
      </c>
      <c r="F9">
        <v>1942000</v>
      </c>
      <c r="G9">
        <v>1338991.1850000001</v>
      </c>
      <c r="H9">
        <v>4420</v>
      </c>
      <c r="I9">
        <v>19847240</v>
      </c>
      <c r="J9">
        <v>17105612.379999999</v>
      </c>
      <c r="K9">
        <v>30940000</v>
      </c>
      <c r="L9">
        <v>67892852.379999995</v>
      </c>
      <c r="M9">
        <v>41.70815468304616</v>
      </c>
      <c r="N9">
        <v>24</v>
      </c>
      <c r="O9">
        <v>5</v>
      </c>
      <c r="P9" s="6">
        <f t="shared" si="0"/>
        <v>61880000</v>
      </c>
      <c r="Q9" s="6">
        <f>lifestock_calculation!U9</f>
        <v>34844712.758827649</v>
      </c>
      <c r="R9" s="6">
        <f t="shared" si="1"/>
        <v>39694480</v>
      </c>
      <c r="S9" s="6">
        <f t="shared" si="2"/>
        <v>136419192.75882766</v>
      </c>
      <c r="T9" s="6">
        <f t="shared" si="3"/>
        <v>40301963.649511524</v>
      </c>
      <c r="U9" s="6">
        <f t="shared" si="4"/>
        <v>4068821.9178082189</v>
      </c>
    </row>
    <row r="10" spans="1:21" x14ac:dyDescent="0.25">
      <c r="A10" t="s">
        <v>27</v>
      </c>
      <c r="B10">
        <v>9</v>
      </c>
      <c r="C10" t="s">
        <v>20</v>
      </c>
      <c r="D10">
        <v>25618.341</v>
      </c>
      <c r="E10" t="s">
        <v>20</v>
      </c>
      <c r="F10">
        <v>2238000</v>
      </c>
      <c r="G10">
        <v>1755962.1059999999</v>
      </c>
      <c r="H10">
        <v>1160</v>
      </c>
      <c r="I10">
        <v>22872360</v>
      </c>
      <c r="J10">
        <v>22432415.899999999</v>
      </c>
      <c r="K10">
        <v>8120000</v>
      </c>
      <c r="L10">
        <v>53424775.899999999</v>
      </c>
      <c r="M10">
        <v>87.359286848434095</v>
      </c>
      <c r="N10">
        <v>26</v>
      </c>
      <c r="O10">
        <v>5</v>
      </c>
      <c r="P10" s="6">
        <f t="shared" si="0"/>
        <v>16240000</v>
      </c>
      <c r="Q10" s="6">
        <f>lifestock_calculation!U10</f>
        <v>46740869.075401045</v>
      </c>
      <c r="R10" s="6">
        <f t="shared" si="1"/>
        <v>45744720</v>
      </c>
      <c r="S10" s="6">
        <f t="shared" si="2"/>
        <v>108725589.07540104</v>
      </c>
      <c r="T10" s="6">
        <f t="shared" si="3"/>
        <v>26242028.781417102</v>
      </c>
      <c r="U10" s="6">
        <f t="shared" si="4"/>
        <v>1156821.9178082191</v>
      </c>
    </row>
    <row r="11" spans="1:21" x14ac:dyDescent="0.25">
      <c r="A11" t="s">
        <v>26</v>
      </c>
      <c r="B11">
        <v>10</v>
      </c>
      <c r="C11" t="s">
        <v>21</v>
      </c>
      <c r="D11">
        <v>16407.666000000001</v>
      </c>
      <c r="E11" t="s">
        <v>21</v>
      </c>
      <c r="F11">
        <v>1721000</v>
      </c>
      <c r="G11">
        <v>733246.77170000004</v>
      </c>
      <c r="H11">
        <v>26330</v>
      </c>
      <c r="I11">
        <v>17588620</v>
      </c>
      <c r="J11">
        <v>9367227.5079999994</v>
      </c>
      <c r="K11">
        <v>184310000</v>
      </c>
      <c r="L11">
        <v>211265847.5</v>
      </c>
      <c r="M11">
        <v>104.8899947134467</v>
      </c>
      <c r="N11">
        <v>59</v>
      </c>
      <c r="O11">
        <v>5</v>
      </c>
      <c r="P11" s="6">
        <f t="shared" si="0"/>
        <v>368620000</v>
      </c>
      <c r="Q11" s="6">
        <f>lifestock_calculation!U11</f>
        <v>18310728.392522518</v>
      </c>
      <c r="R11" s="6">
        <f t="shared" si="1"/>
        <v>35177240</v>
      </c>
      <c r="S11" s="6">
        <f t="shared" si="2"/>
        <v>422107968.39252251</v>
      </c>
      <c r="T11" s="6">
        <f t="shared" si="3"/>
        <v>161221136.83021772</v>
      </c>
      <c r="U11" s="6">
        <f t="shared" si="4"/>
        <v>59585150.684931509</v>
      </c>
    </row>
    <row r="12" spans="1:21" x14ac:dyDescent="0.25">
      <c r="A12" t="s">
        <v>31</v>
      </c>
      <c r="B12">
        <v>11</v>
      </c>
      <c r="C12" t="s">
        <v>22</v>
      </c>
      <c r="D12">
        <v>8603.4040000000005</v>
      </c>
      <c r="E12" t="s">
        <v>22</v>
      </c>
      <c r="F12">
        <v>977510</v>
      </c>
      <c r="G12">
        <v>539122.70140000002</v>
      </c>
      <c r="H12">
        <v>1750</v>
      </c>
      <c r="I12">
        <v>9990152.1999999993</v>
      </c>
      <c r="J12">
        <v>6887292.5109999999</v>
      </c>
      <c r="K12">
        <v>12250000</v>
      </c>
      <c r="L12">
        <v>29127444.710000001</v>
      </c>
      <c r="M12">
        <v>113.61898151010929</v>
      </c>
      <c r="N12">
        <v>26</v>
      </c>
      <c r="O12">
        <v>5</v>
      </c>
      <c r="P12" s="6">
        <f t="shared" si="0"/>
        <v>24500000</v>
      </c>
      <c r="Q12" s="6">
        <f>lifestock_calculation!U12</f>
        <v>13594186.226794004</v>
      </c>
      <c r="R12" s="6">
        <f t="shared" si="1"/>
        <v>19980304.399999999</v>
      </c>
      <c r="S12" s="6">
        <f t="shared" si="2"/>
        <v>58074490.626794003</v>
      </c>
      <c r="T12" s="6">
        <f t="shared" si="3"/>
        <v>15872577.594497502</v>
      </c>
      <c r="U12" s="6">
        <f t="shared" si="4"/>
        <v>1745205.4794520547</v>
      </c>
    </row>
    <row r="13" spans="1:21" x14ac:dyDescent="0.25">
      <c r="A13" t="s">
        <v>26</v>
      </c>
      <c r="B13">
        <v>12</v>
      </c>
      <c r="C13" t="s">
        <v>23</v>
      </c>
      <c r="D13">
        <v>36155.588000000003</v>
      </c>
      <c r="E13" t="s">
        <v>23</v>
      </c>
      <c r="F13">
        <v>1094907</v>
      </c>
      <c r="G13">
        <v>2220476.5950000002</v>
      </c>
      <c r="H13">
        <v>3400</v>
      </c>
      <c r="I13">
        <v>11189949.539999999</v>
      </c>
      <c r="J13">
        <v>28366588.510000002</v>
      </c>
      <c r="K13">
        <v>23800000</v>
      </c>
      <c r="L13">
        <v>63356538.049999997</v>
      </c>
      <c r="M13">
        <v>30.283202696081169</v>
      </c>
      <c r="N13">
        <v>59</v>
      </c>
      <c r="O13">
        <v>5</v>
      </c>
      <c r="P13" s="6">
        <f t="shared" si="0"/>
        <v>47600000</v>
      </c>
      <c r="Q13" s="6">
        <f>lifestock_calculation!U13</f>
        <v>58322829.893799476</v>
      </c>
      <c r="R13" s="6">
        <f t="shared" si="1"/>
        <v>22379899.079999998</v>
      </c>
      <c r="S13" s="6">
        <f t="shared" si="2"/>
        <v>128302728.97379948</v>
      </c>
      <c r="T13" s="6">
        <f t="shared" si="3"/>
        <v>44134512.45574978</v>
      </c>
      <c r="U13" s="6">
        <f t="shared" si="4"/>
        <v>7694246.5753424661</v>
      </c>
    </row>
    <row r="14" spans="1:21" x14ac:dyDescent="0.25">
      <c r="A14" t="s">
        <v>28</v>
      </c>
      <c r="B14">
        <v>13</v>
      </c>
      <c r="C14" t="s">
        <v>24</v>
      </c>
      <c r="D14">
        <v>16338.859</v>
      </c>
      <c r="E14" t="s">
        <v>24</v>
      </c>
      <c r="F14">
        <v>874030</v>
      </c>
      <c r="G14">
        <v>541879.65520000004</v>
      </c>
      <c r="H14">
        <v>540</v>
      </c>
      <c r="I14">
        <v>8932586.5999999996</v>
      </c>
      <c r="J14">
        <v>6922512.5949999997</v>
      </c>
      <c r="K14">
        <v>3780000</v>
      </c>
      <c r="L14">
        <v>19635099.199999999</v>
      </c>
      <c r="M14">
        <v>53.493943487730689</v>
      </c>
      <c r="N14">
        <v>24</v>
      </c>
      <c r="O14">
        <v>5</v>
      </c>
      <c r="P14" s="6">
        <f t="shared" si="0"/>
        <v>7560000</v>
      </c>
      <c r="Q14" s="6">
        <f>lifestock_calculation!U14</f>
        <v>14093608.493567752</v>
      </c>
      <c r="R14" s="6">
        <f t="shared" si="1"/>
        <v>17865173.199999999</v>
      </c>
      <c r="S14" s="6">
        <f t="shared" si="2"/>
        <v>39518781.693567753</v>
      </c>
      <c r="T14" s="6">
        <f t="shared" si="3"/>
        <v>9022336.8723198958</v>
      </c>
      <c r="U14" s="6">
        <f t="shared" si="4"/>
        <v>497095.89041095891</v>
      </c>
    </row>
    <row r="15" spans="1:21" ht="42" customHeight="1" x14ac:dyDescent="0.25">
      <c r="T15" s="7" t="s">
        <v>131</v>
      </c>
      <c r="U15" s="7"/>
    </row>
    <row r="17" spans="3:3" x14ac:dyDescent="0.25">
      <c r="C17" s="2" t="s">
        <v>33</v>
      </c>
    </row>
    <row r="18" spans="3:3" x14ac:dyDescent="0.25">
      <c r="C18" t="s">
        <v>34</v>
      </c>
    </row>
    <row r="19" spans="3:3" x14ac:dyDescent="0.25">
      <c r="C19" t="s">
        <v>35</v>
      </c>
    </row>
    <row r="20" spans="3:3" x14ac:dyDescent="0.25">
      <c r="C20" t="s">
        <v>135</v>
      </c>
    </row>
    <row r="21" spans="3:3" x14ac:dyDescent="0.25">
      <c r="C21" t="s">
        <v>127</v>
      </c>
    </row>
    <row r="22" spans="3:3" x14ac:dyDescent="0.25">
      <c r="C22" s="2" t="s">
        <v>134</v>
      </c>
    </row>
    <row r="25" spans="3:3" x14ac:dyDescent="0.25">
      <c r="C25" s="2" t="s">
        <v>36</v>
      </c>
    </row>
    <row r="26" spans="3:3" x14ac:dyDescent="0.25">
      <c r="C26" t="s">
        <v>38</v>
      </c>
    </row>
    <row r="27" spans="3:3" x14ac:dyDescent="0.25">
      <c r="C27" t="s">
        <v>37</v>
      </c>
    </row>
    <row r="28" spans="3:3" x14ac:dyDescent="0.25">
      <c r="C28" t="s">
        <v>124</v>
      </c>
    </row>
  </sheetData>
  <mergeCells count="1">
    <mergeCell ref="T15:U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D5062-9B1B-4402-B313-DBA0F7E8CCAA}">
  <dimension ref="A1:U35"/>
  <sheetViews>
    <sheetView workbookViewId="0">
      <selection activeCell="Q2" sqref="Q2"/>
    </sheetView>
  </sheetViews>
  <sheetFormatPr defaultRowHeight="13.2" x14ac:dyDescent="0.25"/>
  <cols>
    <col min="21" max="21" width="11" bestFit="1" customWidth="1"/>
  </cols>
  <sheetData>
    <row r="1" spans="1:21" ht="15.6" x14ac:dyDescent="0.3">
      <c r="A1">
        <v>2014</v>
      </c>
      <c r="B1" s="3" t="s">
        <v>39</v>
      </c>
      <c r="C1" s="3" t="s">
        <v>40</v>
      </c>
      <c r="D1" s="3" t="s">
        <v>41</v>
      </c>
      <c r="E1" s="3" t="s">
        <v>42</v>
      </c>
      <c r="F1" s="3" t="s">
        <v>43</v>
      </c>
      <c r="G1" s="3" t="s">
        <v>44</v>
      </c>
      <c r="H1" s="3" t="s">
        <v>45</v>
      </c>
      <c r="J1">
        <v>2050</v>
      </c>
      <c r="K1" s="3" t="s">
        <v>39</v>
      </c>
      <c r="L1" s="3" t="s">
        <v>40</v>
      </c>
      <c r="M1" s="3" t="s">
        <v>41</v>
      </c>
      <c r="N1" s="3" t="s">
        <v>42</v>
      </c>
      <c r="O1" s="3" t="s">
        <v>43</v>
      </c>
      <c r="P1" s="3" t="s">
        <v>44</v>
      </c>
      <c r="Q1" s="3" t="s">
        <v>45</v>
      </c>
      <c r="S1" s="3" t="s">
        <v>39</v>
      </c>
      <c r="T1" s="3" t="s">
        <v>46</v>
      </c>
      <c r="U1" s="3" t="s">
        <v>125</v>
      </c>
    </row>
    <row r="2" spans="1:21" x14ac:dyDescent="0.25">
      <c r="B2" t="s">
        <v>13</v>
      </c>
      <c r="C2" t="s">
        <v>47</v>
      </c>
      <c r="D2" t="s">
        <v>48</v>
      </c>
      <c r="E2" t="s">
        <v>49</v>
      </c>
      <c r="F2" t="s">
        <v>50</v>
      </c>
      <c r="G2" t="s">
        <v>51</v>
      </c>
      <c r="H2" t="s">
        <v>52</v>
      </c>
      <c r="K2" t="s">
        <v>13</v>
      </c>
      <c r="L2" s="4">
        <f>C2*1.03^36</f>
        <v>2327.3174973861423</v>
      </c>
      <c r="M2">
        <f>D2*1.02^36</f>
        <v>2437.665375740266</v>
      </c>
      <c r="N2">
        <f>E2*1.02^36</f>
        <v>1552.3542685676505</v>
      </c>
      <c r="O2">
        <f>F2*1.03^36</f>
        <v>785.43342688872303</v>
      </c>
      <c r="P2">
        <f>G2*1.02^36</f>
        <v>8492.051011888474</v>
      </c>
      <c r="Q2">
        <f>H2*1.02^36</f>
        <v>2274.4743882430098</v>
      </c>
      <c r="S2" t="s">
        <v>13</v>
      </c>
      <c r="T2">
        <f>(L2*0.7+M2*0.1+N2*0.1+O2*0.2+P2*0.01+Q2*0.01)*1000</f>
        <v>2292876.1519801505</v>
      </c>
      <c r="U2">
        <f>(T2*35/1000)*365</f>
        <v>29291492.841546427</v>
      </c>
    </row>
    <row r="3" spans="1:21" x14ac:dyDescent="0.25">
      <c r="B3" t="s">
        <v>14</v>
      </c>
      <c r="C3" t="s">
        <v>53</v>
      </c>
      <c r="D3" t="s">
        <v>54</v>
      </c>
      <c r="E3" t="s">
        <v>55</v>
      </c>
      <c r="F3" t="s">
        <v>56</v>
      </c>
      <c r="G3" t="s">
        <v>57</v>
      </c>
      <c r="H3" t="s">
        <v>58</v>
      </c>
      <c r="K3" t="s">
        <v>14</v>
      </c>
      <c r="L3" s="4">
        <f t="shared" ref="L3:L14" si="0">C3*1.03^36</f>
        <v>1959.2361497298036</v>
      </c>
      <c r="M3">
        <f t="shared" ref="M3:N14" si="1">D3*1.02^36</f>
        <v>461.01453967974902</v>
      </c>
      <c r="N3">
        <f t="shared" si="1"/>
        <v>481.41341311690604</v>
      </c>
      <c r="O3">
        <f t="shared" ref="O3:O14" si="2">F3*1.03^36</f>
        <v>153.60875138414141</v>
      </c>
      <c r="P3">
        <f t="shared" ref="P3:Q14" si="3">G3*1.02^36</f>
        <v>1803.260411844682</v>
      </c>
      <c r="Q3">
        <f t="shared" si="3"/>
        <v>660.92349936388803</v>
      </c>
      <c r="S3" t="s">
        <v>14</v>
      </c>
      <c r="T3">
        <f t="shared" ref="T3:T14" si="4">(L3*0.7+M3*0.1+N3*0.1+O3*0.2+P3*0.01+Q3*0.01)*1000</f>
        <v>1521071.6894794423</v>
      </c>
      <c r="U3">
        <f t="shared" ref="U3:U14" si="5">(T3*35/1000)*365</f>
        <v>19431690.833099876</v>
      </c>
    </row>
    <row r="4" spans="1:21" x14ac:dyDescent="0.25">
      <c r="B4" t="s">
        <v>12</v>
      </c>
      <c r="C4" t="s">
        <v>59</v>
      </c>
      <c r="D4" t="s">
        <v>60</v>
      </c>
      <c r="E4" t="s">
        <v>61</v>
      </c>
      <c r="F4" t="s">
        <v>62</v>
      </c>
      <c r="G4" t="s">
        <v>63</v>
      </c>
      <c r="H4" t="s">
        <v>64</v>
      </c>
      <c r="K4" t="s">
        <v>12</v>
      </c>
      <c r="L4" s="4">
        <f t="shared" si="0"/>
        <v>452.13141916841619</v>
      </c>
      <c r="M4">
        <f t="shared" si="1"/>
        <v>689.48192217590781</v>
      </c>
      <c r="N4">
        <f t="shared" si="1"/>
        <v>456.93476499231764</v>
      </c>
      <c r="O4">
        <f t="shared" si="2"/>
        <v>539.07976900849621</v>
      </c>
      <c r="P4">
        <f t="shared" si="3"/>
        <v>2713.050167141886</v>
      </c>
      <c r="Q4">
        <f t="shared" si="3"/>
        <v>399.8179193682779</v>
      </c>
      <c r="S4" t="s">
        <v>12</v>
      </c>
      <c r="T4">
        <f t="shared" si="4"/>
        <v>570078.29680151469</v>
      </c>
      <c r="U4">
        <f t="shared" si="5"/>
        <v>7282750.2416393505</v>
      </c>
    </row>
    <row r="5" spans="1:21" x14ac:dyDescent="0.25">
      <c r="B5" t="s">
        <v>15</v>
      </c>
      <c r="C5" t="s">
        <v>65</v>
      </c>
      <c r="D5" t="s">
        <v>66</v>
      </c>
      <c r="E5" t="s">
        <v>67</v>
      </c>
      <c r="F5" t="s">
        <v>68</v>
      </c>
      <c r="G5" t="s">
        <v>69</v>
      </c>
      <c r="H5" t="s">
        <v>70</v>
      </c>
      <c r="K5" t="s">
        <v>15</v>
      </c>
      <c r="L5" s="4">
        <f t="shared" si="0"/>
        <v>1237.5648460571392</v>
      </c>
      <c r="M5">
        <f t="shared" si="1"/>
        <v>2188.7991198069499</v>
      </c>
      <c r="N5">
        <f t="shared" si="1"/>
        <v>1491.1576482561793</v>
      </c>
      <c r="O5">
        <f t="shared" si="2"/>
        <v>631.82467550458159</v>
      </c>
      <c r="P5">
        <f t="shared" si="3"/>
        <v>5697.4053509979603</v>
      </c>
      <c r="Q5">
        <f t="shared" si="3"/>
        <v>1062.7813060758817</v>
      </c>
      <c r="S5" t="s">
        <v>15</v>
      </c>
      <c r="T5">
        <f t="shared" si="4"/>
        <v>1428257.8707179651</v>
      </c>
      <c r="U5">
        <f t="shared" si="5"/>
        <v>18245994.298422005</v>
      </c>
    </row>
    <row r="6" spans="1:21" x14ac:dyDescent="0.25">
      <c r="B6" t="s">
        <v>16</v>
      </c>
      <c r="C6" t="s">
        <v>71</v>
      </c>
      <c r="D6" t="s">
        <v>72</v>
      </c>
      <c r="E6" t="s">
        <v>73</v>
      </c>
      <c r="F6" t="s">
        <v>74</v>
      </c>
      <c r="G6" t="s">
        <v>75</v>
      </c>
      <c r="H6" t="s">
        <v>76</v>
      </c>
      <c r="K6" t="s">
        <v>16</v>
      </c>
      <c r="L6" s="4">
        <f t="shared" si="0"/>
        <v>1483.918503937366</v>
      </c>
      <c r="M6">
        <f t="shared" si="1"/>
        <v>2611.0557999561006</v>
      </c>
      <c r="N6">
        <f t="shared" si="1"/>
        <v>2094.9643019960276</v>
      </c>
      <c r="O6">
        <f t="shared" si="2"/>
        <v>220.26915292820277</v>
      </c>
      <c r="P6">
        <f t="shared" si="3"/>
        <v>4969.1655692914537</v>
      </c>
      <c r="Q6">
        <f t="shared" si="3"/>
        <v>603.80665373984834</v>
      </c>
      <c r="S6" t="s">
        <v>16</v>
      </c>
      <c r="T6">
        <f t="shared" si="4"/>
        <v>1609128.5157673226</v>
      </c>
      <c r="U6">
        <f t="shared" si="5"/>
        <v>20556616.788927548</v>
      </c>
    </row>
    <row r="7" spans="1:21" x14ac:dyDescent="0.25">
      <c r="B7" t="s">
        <v>17</v>
      </c>
      <c r="C7" t="s">
        <v>77</v>
      </c>
      <c r="D7" t="s">
        <v>78</v>
      </c>
      <c r="E7" t="s">
        <v>79</v>
      </c>
      <c r="F7" t="s">
        <v>80</v>
      </c>
      <c r="G7" t="s">
        <v>81</v>
      </c>
      <c r="H7" t="s">
        <v>82</v>
      </c>
      <c r="K7" t="s">
        <v>17</v>
      </c>
      <c r="L7" s="4">
        <f t="shared" si="0"/>
        <v>2046.1844995698837</v>
      </c>
      <c r="M7">
        <f t="shared" si="1"/>
        <v>3435.1702868172451</v>
      </c>
      <c r="N7">
        <f t="shared" si="1"/>
        <v>2105.1637387146061</v>
      </c>
      <c r="O7">
        <f t="shared" si="2"/>
        <v>1324.5131958972192</v>
      </c>
      <c r="P7">
        <f t="shared" si="3"/>
        <v>9991.3682095195163</v>
      </c>
      <c r="Q7">
        <f t="shared" si="3"/>
        <v>4324.5611686772918</v>
      </c>
      <c r="S7" t="s">
        <v>17</v>
      </c>
      <c r="T7">
        <f t="shared" si="4"/>
        <v>2394424.4852135158</v>
      </c>
      <c r="U7">
        <f t="shared" si="5"/>
        <v>30588772.79860267</v>
      </c>
    </row>
    <row r="8" spans="1:21" x14ac:dyDescent="0.25">
      <c r="B8" t="s">
        <v>18</v>
      </c>
      <c r="C8" t="s">
        <v>83</v>
      </c>
      <c r="D8" t="s">
        <v>84</v>
      </c>
      <c r="E8" t="s">
        <v>85</v>
      </c>
      <c r="F8" t="s">
        <v>86</v>
      </c>
      <c r="G8" t="s">
        <v>87</v>
      </c>
      <c r="H8" t="s">
        <v>88</v>
      </c>
      <c r="K8" t="s">
        <v>18</v>
      </c>
      <c r="L8" s="4">
        <f t="shared" si="0"/>
        <v>921.65250830484842</v>
      </c>
      <c r="M8">
        <f t="shared" si="1"/>
        <v>1542.154831849072</v>
      </c>
      <c r="N8">
        <f t="shared" si="1"/>
        <v>815.95493748628144</v>
      </c>
      <c r="O8">
        <f t="shared" si="2"/>
        <v>362.28479100033348</v>
      </c>
      <c r="P8">
        <f t="shared" si="3"/>
        <v>5169.0745289755932</v>
      </c>
      <c r="Q8">
        <f t="shared" si="3"/>
        <v>1776.7418763763778</v>
      </c>
      <c r="S8" t="s">
        <v>18</v>
      </c>
      <c r="T8">
        <f t="shared" si="4"/>
        <v>1022882.8550005155</v>
      </c>
      <c r="U8">
        <f t="shared" si="5"/>
        <v>13067328.472631585</v>
      </c>
    </row>
    <row r="9" spans="1:21" x14ac:dyDescent="0.25">
      <c r="B9" t="s">
        <v>19</v>
      </c>
      <c r="C9" t="s">
        <v>89</v>
      </c>
      <c r="D9" t="s">
        <v>90</v>
      </c>
      <c r="E9" t="s">
        <v>91</v>
      </c>
      <c r="F9" t="s">
        <v>92</v>
      </c>
      <c r="G9" t="s">
        <v>93</v>
      </c>
      <c r="H9" t="s">
        <v>94</v>
      </c>
      <c r="K9" t="s">
        <v>19</v>
      </c>
      <c r="L9" s="4">
        <f t="shared" si="0"/>
        <v>2996.8197911547586</v>
      </c>
      <c r="M9">
        <f t="shared" si="1"/>
        <v>2998.6343952620846</v>
      </c>
      <c r="N9">
        <f t="shared" si="1"/>
        <v>1937.8929765299185</v>
      </c>
      <c r="O9">
        <f t="shared" si="2"/>
        <v>376.77618264034686</v>
      </c>
      <c r="P9">
        <f t="shared" si="3"/>
        <v>5171.1144163193085</v>
      </c>
      <c r="Q9">
        <f t="shared" si="3"/>
        <v>907.74986795348809</v>
      </c>
      <c r="S9" t="s">
        <v>19</v>
      </c>
      <c r="T9">
        <f t="shared" si="4"/>
        <v>2727570.4703583289</v>
      </c>
      <c r="U9">
        <f t="shared" si="5"/>
        <v>34844712.758827649</v>
      </c>
    </row>
    <row r="10" spans="1:21" x14ac:dyDescent="0.25">
      <c r="B10" t="s">
        <v>20</v>
      </c>
      <c r="C10" t="s">
        <v>95</v>
      </c>
      <c r="D10" t="s">
        <v>96</v>
      </c>
      <c r="E10" t="s">
        <v>97</v>
      </c>
      <c r="F10" t="s">
        <v>98</v>
      </c>
      <c r="G10" t="s">
        <v>99</v>
      </c>
      <c r="H10" t="s">
        <v>100</v>
      </c>
      <c r="K10" t="s">
        <v>20</v>
      </c>
      <c r="L10" s="4">
        <f t="shared" si="0"/>
        <v>4373.5019969560262</v>
      </c>
      <c r="M10">
        <f t="shared" si="1"/>
        <v>1658.4284104408671</v>
      </c>
      <c r="N10">
        <f t="shared" si="1"/>
        <v>1733.9042421583481</v>
      </c>
      <c r="O10">
        <f t="shared" si="2"/>
        <v>768.04375692070698</v>
      </c>
      <c r="P10">
        <f t="shared" si="3"/>
        <v>8620.563914542563</v>
      </c>
      <c r="Q10">
        <f t="shared" si="3"/>
        <v>1827.7390599692706</v>
      </c>
      <c r="S10" t="s">
        <v>20</v>
      </c>
      <c r="T10">
        <f t="shared" si="4"/>
        <v>3658776.4442583988</v>
      </c>
      <c r="U10">
        <f t="shared" si="5"/>
        <v>46740869.075401045</v>
      </c>
    </row>
    <row r="11" spans="1:21" x14ac:dyDescent="0.25">
      <c r="B11" t="s">
        <v>21</v>
      </c>
      <c r="C11" t="s">
        <v>101</v>
      </c>
      <c r="D11" t="s">
        <v>102</v>
      </c>
      <c r="E11" t="s">
        <v>103</v>
      </c>
      <c r="F11" t="s">
        <v>104</v>
      </c>
      <c r="G11" t="s">
        <v>105</v>
      </c>
      <c r="H11" t="s">
        <v>106</v>
      </c>
      <c r="K11" t="s">
        <v>21</v>
      </c>
      <c r="L11" s="4">
        <f t="shared" si="0"/>
        <v>1202.7855061211073</v>
      </c>
      <c r="M11">
        <f t="shared" si="1"/>
        <v>2541.6996302697667</v>
      </c>
      <c r="N11">
        <f t="shared" si="1"/>
        <v>1878.7362435621631</v>
      </c>
      <c r="O11">
        <f t="shared" si="2"/>
        <v>394.16585260836285</v>
      </c>
      <c r="P11">
        <f t="shared" si="3"/>
        <v>5850.3969017766385</v>
      </c>
      <c r="Q11">
        <f t="shared" si="3"/>
        <v>1199.4537581048337</v>
      </c>
      <c r="S11" t="s">
        <v>21</v>
      </c>
      <c r="T11">
        <f t="shared" si="4"/>
        <v>1433325.1187884554</v>
      </c>
      <c r="U11">
        <f t="shared" si="5"/>
        <v>18310728.392522518</v>
      </c>
    </row>
    <row r="12" spans="1:21" x14ac:dyDescent="0.25">
      <c r="B12" t="s">
        <v>22</v>
      </c>
      <c r="C12" t="s">
        <v>58</v>
      </c>
      <c r="D12" t="s">
        <v>107</v>
      </c>
      <c r="E12" t="s">
        <v>108</v>
      </c>
      <c r="F12" t="s">
        <v>109</v>
      </c>
      <c r="G12" t="s">
        <v>110</v>
      </c>
      <c r="H12" t="s">
        <v>111</v>
      </c>
      <c r="K12" t="s">
        <v>22</v>
      </c>
      <c r="L12" s="4">
        <f t="shared" si="0"/>
        <v>939.04217827286448</v>
      </c>
      <c r="M12">
        <f t="shared" si="1"/>
        <v>1756.3430029392209</v>
      </c>
      <c r="N12">
        <f t="shared" si="1"/>
        <v>1177.0149973239611</v>
      </c>
      <c r="O12">
        <f t="shared" si="2"/>
        <v>327.5054510643015</v>
      </c>
      <c r="P12">
        <f t="shared" si="3"/>
        <v>4224.6066888352225</v>
      </c>
      <c r="Q12">
        <f t="shared" si="3"/>
        <v>571.16845624039706</v>
      </c>
      <c r="S12" t="s">
        <v>22</v>
      </c>
      <c r="T12">
        <f t="shared" si="4"/>
        <v>1064124.1664809398</v>
      </c>
      <c r="U12">
        <f t="shared" si="5"/>
        <v>13594186.226794004</v>
      </c>
    </row>
    <row r="13" spans="1:21" x14ac:dyDescent="0.25">
      <c r="B13" t="s">
        <v>23</v>
      </c>
      <c r="C13" t="s">
        <v>112</v>
      </c>
      <c r="D13" t="s">
        <v>113</v>
      </c>
      <c r="E13" t="s">
        <v>114</v>
      </c>
      <c r="F13" t="s">
        <v>115</v>
      </c>
      <c r="G13" t="s">
        <v>116</v>
      </c>
      <c r="H13" t="s">
        <v>117</v>
      </c>
      <c r="K13" t="s">
        <v>23</v>
      </c>
      <c r="L13" s="4">
        <f t="shared" si="0"/>
        <v>5413.983916708984</v>
      </c>
      <c r="M13">
        <f t="shared" si="1"/>
        <v>4750.8976235138734</v>
      </c>
      <c r="N13">
        <f t="shared" si="1"/>
        <v>2653.8934341741306</v>
      </c>
      <c r="O13">
        <f t="shared" si="2"/>
        <v>11.593113312010672</v>
      </c>
      <c r="P13">
        <f t="shared" si="3"/>
        <v>2821.1641963588181</v>
      </c>
      <c r="Q13">
        <f t="shared" si="3"/>
        <v>458.97465233603333</v>
      </c>
      <c r="S13" t="s">
        <v>23</v>
      </c>
      <c r="T13">
        <f t="shared" si="4"/>
        <v>4565387.8586144401</v>
      </c>
      <c r="U13">
        <f t="shared" si="5"/>
        <v>58322829.893799476</v>
      </c>
    </row>
    <row r="14" spans="1:21" x14ac:dyDescent="0.25">
      <c r="B14" t="s">
        <v>24</v>
      </c>
      <c r="C14" t="s">
        <v>118</v>
      </c>
      <c r="D14" t="s">
        <v>119</v>
      </c>
      <c r="E14" t="s">
        <v>120</v>
      </c>
      <c r="F14" t="s">
        <v>121</v>
      </c>
      <c r="G14" t="s">
        <v>122</v>
      </c>
      <c r="H14" t="s">
        <v>123</v>
      </c>
      <c r="K14" t="s">
        <v>24</v>
      </c>
      <c r="L14" s="4">
        <f t="shared" si="0"/>
        <v>994.10946650491519</v>
      </c>
      <c r="M14">
        <f t="shared" si="1"/>
        <v>1264.7301531037363</v>
      </c>
      <c r="N14">
        <f t="shared" si="1"/>
        <v>546.68980811580855</v>
      </c>
      <c r="O14">
        <f t="shared" si="2"/>
        <v>904.26283833683237</v>
      </c>
      <c r="P14">
        <f t="shared" si="3"/>
        <v>3329.0961449440283</v>
      </c>
      <c r="Q14">
        <f t="shared" si="3"/>
        <v>1205.5734201359808</v>
      </c>
      <c r="S14" t="s">
        <v>24</v>
      </c>
      <c r="T14">
        <f t="shared" si="4"/>
        <v>1103217.8859935617</v>
      </c>
      <c r="U14">
        <f t="shared" si="5"/>
        <v>14093608.493567752</v>
      </c>
    </row>
    <row r="18" spans="10:17" ht="15.6" x14ac:dyDescent="0.3">
      <c r="K18" s="3"/>
      <c r="L18" s="3"/>
      <c r="M18" s="3"/>
      <c r="N18" s="3"/>
      <c r="O18" s="3"/>
      <c r="P18" s="3"/>
      <c r="Q18" s="3"/>
    </row>
    <row r="19" spans="10:17" x14ac:dyDescent="0.25">
      <c r="L19" s="4"/>
    </row>
    <row r="20" spans="10:17" x14ac:dyDescent="0.25">
      <c r="L20" s="4"/>
    </row>
    <row r="21" spans="10:17" x14ac:dyDescent="0.25">
      <c r="L21" s="4"/>
    </row>
    <row r="22" spans="10:17" x14ac:dyDescent="0.25">
      <c r="J22">
        <v>2024</v>
      </c>
      <c r="K22" t="s">
        <v>39</v>
      </c>
      <c r="L22" s="4" t="s">
        <v>40</v>
      </c>
      <c r="M22" t="s">
        <v>41</v>
      </c>
      <c r="N22" t="s">
        <v>42</v>
      </c>
      <c r="O22" t="s">
        <v>43</v>
      </c>
      <c r="P22" t="s">
        <v>44</v>
      </c>
      <c r="Q22" t="s">
        <v>45</v>
      </c>
    </row>
    <row r="23" spans="10:17" x14ac:dyDescent="0.25">
      <c r="K23" t="s">
        <v>13</v>
      </c>
      <c r="L23" s="4">
        <v>1079.1648526133297</v>
      </c>
      <c r="M23">
        <v>1456.6983318937348</v>
      </c>
      <c r="N23">
        <v>927.65475361601011</v>
      </c>
      <c r="O23">
        <v>364.201338802257</v>
      </c>
      <c r="P23">
        <v>5074.673770438174</v>
      </c>
      <c r="Q23">
        <v>1359.1787782941542</v>
      </c>
    </row>
    <row r="24" spans="10:17" x14ac:dyDescent="0.25">
      <c r="K24" t="s">
        <v>14</v>
      </c>
      <c r="L24" s="4">
        <v>908.48747243662638</v>
      </c>
      <c r="M24">
        <v>275.49273891881512</v>
      </c>
      <c r="N24">
        <v>287.68268311876267</v>
      </c>
      <c r="O24">
        <v>71.227568105238461</v>
      </c>
      <c r="P24">
        <v>1077.5910672753653</v>
      </c>
      <c r="Q24">
        <v>394.95419207830128</v>
      </c>
    </row>
    <row r="25" spans="10:17" x14ac:dyDescent="0.25">
      <c r="K25" t="s">
        <v>12</v>
      </c>
      <c r="L25" s="4">
        <v>209.65095517768299</v>
      </c>
      <c r="M25">
        <v>412.02011395822791</v>
      </c>
      <c r="N25">
        <v>273.05475007882558</v>
      </c>
      <c r="O25">
        <v>249.96844655800666</v>
      </c>
      <c r="P25">
        <v>1621.262578593027</v>
      </c>
      <c r="Q25">
        <v>238.92290631897239</v>
      </c>
    </row>
    <row r="26" spans="10:17" x14ac:dyDescent="0.25">
      <c r="K26" t="s">
        <v>15</v>
      </c>
      <c r="L26" s="4">
        <v>573.85229397993999</v>
      </c>
      <c r="M26">
        <v>1307.9810126543744</v>
      </c>
      <c r="N26">
        <v>891.08492101616741</v>
      </c>
      <c r="O26">
        <v>292.97377069701855</v>
      </c>
      <c r="P26">
        <v>3404.6514150453568</v>
      </c>
      <c r="Q26">
        <v>635.09609281726841</v>
      </c>
    </row>
    <row r="27" spans="10:17" x14ac:dyDescent="0.25">
      <c r="K27" t="s">
        <v>16</v>
      </c>
      <c r="L27" s="4">
        <v>688.08518622419035</v>
      </c>
      <c r="M27">
        <v>1560.3128575932892</v>
      </c>
      <c r="N27">
        <v>1251.9072693346156</v>
      </c>
      <c r="O27">
        <v>102.13764483015325</v>
      </c>
      <c r="P27">
        <v>2969.4704071072283</v>
      </c>
      <c r="Q27">
        <v>360.82234831844812</v>
      </c>
    </row>
    <row r="28" spans="10:17" x14ac:dyDescent="0.25">
      <c r="K28" t="s">
        <v>17</v>
      </c>
      <c r="L28" s="4">
        <v>948.80496381695002</v>
      </c>
      <c r="M28">
        <v>2052.7866032711709</v>
      </c>
      <c r="N28">
        <v>1258.0022414345892</v>
      </c>
      <c r="O28">
        <v>614.16978536026363</v>
      </c>
      <c r="P28">
        <v>5970.6346691343206</v>
      </c>
      <c r="Q28">
        <v>2584.2681703888852</v>
      </c>
    </row>
    <row r="29" spans="10:17" x14ac:dyDescent="0.25">
      <c r="K29" t="s">
        <v>18</v>
      </c>
      <c r="L29" s="4">
        <v>427.36540863143074</v>
      </c>
      <c r="M29">
        <v>921.55978151603642</v>
      </c>
      <c r="N29">
        <v>487.59776799790285</v>
      </c>
      <c r="O29">
        <v>167.98954741801523</v>
      </c>
      <c r="P29">
        <v>3088.9318602667145</v>
      </c>
      <c r="Q29">
        <v>1061.7441398154335</v>
      </c>
    </row>
    <row r="30" spans="10:17" x14ac:dyDescent="0.25">
      <c r="K30" t="s">
        <v>19</v>
      </c>
      <c r="L30" s="4">
        <v>1389.6095362418218</v>
      </c>
      <c r="M30">
        <v>1791.921797392293</v>
      </c>
      <c r="N30">
        <v>1158.0446989950192</v>
      </c>
      <c r="O30">
        <v>174.70912931473583</v>
      </c>
      <c r="P30">
        <v>3090.1508546867094</v>
      </c>
      <c r="Q30">
        <v>542.4525168976669</v>
      </c>
    </row>
    <row r="31" spans="10:17" x14ac:dyDescent="0.25">
      <c r="K31" t="s">
        <v>20</v>
      </c>
      <c r="L31" s="4">
        <v>2027.9698164302797</v>
      </c>
      <c r="M31">
        <v>991.04246345573756</v>
      </c>
      <c r="N31">
        <v>1036.1452569955436</v>
      </c>
      <c r="O31">
        <v>356.13784052619229</v>
      </c>
      <c r="P31">
        <v>5151.470418897844</v>
      </c>
      <c r="Q31">
        <v>1092.2190003153023</v>
      </c>
    </row>
    <row r="32" spans="10:17" x14ac:dyDescent="0.25">
      <c r="K32" t="s">
        <v>21</v>
      </c>
      <c r="L32">
        <v>557.72529742781057</v>
      </c>
      <c r="M32">
        <v>1518.8670473134673</v>
      </c>
      <c r="N32">
        <v>1122.6938608151713</v>
      </c>
      <c r="O32">
        <v>182.77262759080057</v>
      </c>
      <c r="P32">
        <v>3496.0759965449633</v>
      </c>
      <c r="Q32">
        <v>716.76871895691716</v>
      </c>
    </row>
    <row r="33" spans="11:17" x14ac:dyDescent="0.25">
      <c r="K33" t="s">
        <v>22</v>
      </c>
      <c r="L33">
        <v>435.42890690749545</v>
      </c>
      <c r="M33">
        <v>1049.5541956154859</v>
      </c>
      <c r="N33">
        <v>703.35978033697484</v>
      </c>
      <c r="O33">
        <v>151.86255086588577</v>
      </c>
      <c r="P33">
        <v>2524.5374438091421</v>
      </c>
      <c r="Q33">
        <v>341.318437598532</v>
      </c>
    </row>
    <row r="34" spans="11:17" x14ac:dyDescent="0.25">
      <c r="K34" t="s">
        <v>23</v>
      </c>
      <c r="L34">
        <v>2510.4357966148195</v>
      </c>
      <c r="M34">
        <v>2839.0380041677895</v>
      </c>
      <c r="N34">
        <v>1585.9117404131789</v>
      </c>
      <c r="O34">
        <v>5.3756655173764871</v>
      </c>
      <c r="P34">
        <v>1685.8692828527492</v>
      </c>
      <c r="Q34">
        <v>274.27374449882035</v>
      </c>
    </row>
    <row r="35" spans="11:17" x14ac:dyDescent="0.25">
      <c r="K35" t="s">
        <v>24</v>
      </c>
      <c r="L35">
        <v>460.96331811503376</v>
      </c>
      <c r="M35">
        <v>755.7765403967494</v>
      </c>
      <c r="N35">
        <v>326.69050455859491</v>
      </c>
      <c r="O35">
        <v>419.30191035536598</v>
      </c>
      <c r="P35">
        <v>1989.3988934314436</v>
      </c>
      <c r="Q35">
        <v>720.42570221690141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population_density</vt:lpstr>
      <vt:lpstr>lifestock_calculation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verheugd</dc:creator>
  <cp:lastModifiedBy>sophie verheugd</cp:lastModifiedBy>
  <cp:revision>0</cp:revision>
  <dcterms:created xsi:type="dcterms:W3CDTF">2023-03-02T10:49:23Z</dcterms:created>
  <dcterms:modified xsi:type="dcterms:W3CDTF">2023-03-07T14:55:10Z</dcterms:modified>
</cp:coreProperties>
</file>