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martin/Desktop/Hydrology/Q4/Water Systems Project/"/>
    </mc:Choice>
  </mc:AlternateContent>
  <xr:revisionPtr revIDLastSave="0" documentId="13_ncr:1_{FAA32F35-69FB-6242-BF14-14CE1DF97EEB}" xr6:coauthVersionLast="47" xr6:coauthVersionMax="47" xr10:uidLastSave="{00000000-0000-0000-0000-000000000000}"/>
  <bookViews>
    <workbookView xWindow="0" yWindow="0" windowWidth="25600" windowHeight="16000" xr2:uid="{F8348526-5AE8-6C4F-898F-7F2A516774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0" i="1"/>
  <c r="G23" i="1"/>
  <c r="J13" i="1"/>
  <c r="J15" i="1" s="1"/>
  <c r="H13" i="1"/>
  <c r="H14" i="1" s="1"/>
  <c r="I13" i="1"/>
  <c r="I14" i="1" s="1"/>
  <c r="G17" i="1"/>
  <c r="G16" i="1"/>
  <c r="G15" i="1"/>
  <c r="G14" i="1"/>
  <c r="G13" i="1"/>
  <c r="G11" i="1"/>
  <c r="H11" i="1" s="1"/>
  <c r="I11" i="1" s="1"/>
  <c r="J11" i="1" s="1"/>
  <c r="F13" i="1"/>
  <c r="F14" i="1" s="1"/>
  <c r="K3" i="1"/>
  <c r="K2" i="1"/>
  <c r="K4" i="1" s="1"/>
  <c r="J14" i="1" l="1"/>
  <c r="J16" i="1" s="1"/>
  <c r="I15" i="1"/>
  <c r="I16" i="1" s="1"/>
  <c r="J17" i="1" s="1"/>
  <c r="H15" i="1"/>
  <c r="H16" i="1" s="1"/>
  <c r="F15" i="1"/>
  <c r="F16" i="1" s="1"/>
  <c r="H17" i="1" l="1"/>
  <c r="I17" i="1"/>
</calcChain>
</file>

<file path=xl/sharedStrings.xml><?xml version="1.0" encoding="utf-8"?>
<sst xmlns="http://schemas.openxmlformats.org/spreadsheetml/2006/main" count="37" uniqueCount="34">
  <si>
    <t>Downstream</t>
  </si>
  <si>
    <t>Upstream</t>
  </si>
  <si>
    <t>delta H</t>
  </si>
  <si>
    <t>H</t>
  </si>
  <si>
    <t>Q</t>
  </si>
  <si>
    <t>m</t>
  </si>
  <si>
    <t>b</t>
  </si>
  <si>
    <t>S</t>
  </si>
  <si>
    <t>k</t>
  </si>
  <si>
    <t>m^3/s</t>
  </si>
  <si>
    <t>y</t>
  </si>
  <si>
    <t>H_flood</t>
  </si>
  <si>
    <t>H_uniform</t>
  </si>
  <si>
    <t>R</t>
  </si>
  <si>
    <t>s (en. grad)</t>
  </si>
  <si>
    <t>delta x</t>
  </si>
  <si>
    <t>y_flood</t>
  </si>
  <si>
    <t>y_uniform</t>
  </si>
  <si>
    <t>v (m/s)</t>
  </si>
  <si>
    <t>A (m^2)</t>
  </si>
  <si>
    <t>from BW_curve_y</t>
  </si>
  <si>
    <t>pump, "flood"</t>
  </si>
  <si>
    <t>Uniform conditions</t>
  </si>
  <si>
    <t>Total delta x for uniform conditions:</t>
  </si>
  <si>
    <t>meters</t>
  </si>
  <si>
    <t>delta H (4 st)</t>
  </si>
  <si>
    <t>positive BW curve</t>
  </si>
  <si>
    <t>BW curve length</t>
  </si>
  <si>
    <t>estimate</t>
  </si>
  <si>
    <t>Canal length, L:</t>
  </si>
  <si>
    <t>energy change, final step:</t>
  </si>
  <si>
    <t>over 4000</t>
  </si>
  <si>
    <t>H_final (at L)</t>
  </si>
  <si>
    <t>BW curve for eastern canal, pumping station koetensluis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</si>
</sst>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4"/>
      <name val="Calibri"/>
      <family val="2"/>
      <scheme val="minor"/>
    </font>
    <font>
      <b/>
      <i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/>
    <xf numFmtId="0" fontId="2" fillId="2" borderId="0" xfId="0" applyFont="1" applyFill="1"/>
    <xf numFmtId="0" fontId="1" fillId="3" borderId="4" xfId="0" applyFont="1" applyFill="1" applyBorder="1"/>
    <xf numFmtId="0" fontId="1" fillId="3" borderId="5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3D3E-20FE-954A-8C22-F2C58BABEC7B}">
  <dimension ref="B1:L24"/>
  <sheetViews>
    <sheetView tabSelected="1" topLeftCell="A3" zoomScale="125" workbookViewId="0">
      <selection activeCell="D9" sqref="D9"/>
    </sheetView>
  </sheetViews>
  <sheetFormatPr baseColWidth="10" defaultRowHeight="16" x14ac:dyDescent="0.2"/>
  <cols>
    <col min="2" max="2" width="5.83203125" customWidth="1"/>
    <col min="3" max="3" width="6.83203125" customWidth="1"/>
    <col min="4" max="4" width="17.6640625" customWidth="1"/>
    <col min="6" max="6" width="13.1640625" customWidth="1"/>
    <col min="7" max="7" width="12.5" bestFit="1" customWidth="1"/>
    <col min="10" max="10" width="11" customWidth="1"/>
  </cols>
  <sheetData>
    <row r="1" spans="2:12" x14ac:dyDescent="0.2">
      <c r="C1" s="16" t="s">
        <v>33</v>
      </c>
    </row>
    <row r="2" spans="2:12" x14ac:dyDescent="0.2">
      <c r="G2" s="1" t="s">
        <v>16</v>
      </c>
      <c r="H2">
        <v>1.42</v>
      </c>
      <c r="J2" s="1" t="s">
        <v>11</v>
      </c>
      <c r="K2">
        <f>H2+(( $C$3 / (H2*($C$5+$C$4*H2)))^2 / (2*9.81))</f>
        <v>1.4202796840985663</v>
      </c>
    </row>
    <row r="3" spans="2:12" x14ac:dyDescent="0.2">
      <c r="B3" s="9" t="s">
        <v>4</v>
      </c>
      <c r="C3">
        <v>0.75</v>
      </c>
      <c r="D3" t="s">
        <v>9</v>
      </c>
      <c r="G3" s="1" t="s">
        <v>17</v>
      </c>
      <c r="H3">
        <v>0.66800000000000004</v>
      </c>
      <c r="J3" s="1" t="s">
        <v>12</v>
      </c>
      <c r="K3">
        <f>H3+(( $C$3 / (H3*($C$5+$C$4*H3)))^2 / (2*9.81))</f>
        <v>0.66978352259883456</v>
      </c>
      <c r="L3" s="10" t="s">
        <v>26</v>
      </c>
    </row>
    <row r="4" spans="2:12" x14ac:dyDescent="0.2">
      <c r="B4" s="9" t="s">
        <v>5</v>
      </c>
      <c r="C4">
        <v>1.5</v>
      </c>
      <c r="D4" t="s">
        <v>5</v>
      </c>
      <c r="G4" s="1"/>
      <c r="J4" s="1" t="s">
        <v>25</v>
      </c>
      <c r="K4">
        <f>(K2-K3) / 4</f>
        <v>0.18762404037493294</v>
      </c>
    </row>
    <row r="5" spans="2:12" x14ac:dyDescent="0.2">
      <c r="B5" s="9" t="s">
        <v>6</v>
      </c>
      <c r="C5">
        <v>5</v>
      </c>
      <c r="D5" t="s">
        <v>5</v>
      </c>
    </row>
    <row r="6" spans="2:12" x14ac:dyDescent="0.2">
      <c r="B6" s="9" t="s">
        <v>7</v>
      </c>
      <c r="C6">
        <v>1.4999999999999999E-4</v>
      </c>
    </row>
    <row r="7" spans="2:12" x14ac:dyDescent="0.2">
      <c r="B7" s="9" t="s">
        <v>8</v>
      </c>
      <c r="C7">
        <v>23</v>
      </c>
    </row>
    <row r="8" spans="2:12" x14ac:dyDescent="0.2">
      <c r="F8" t="s">
        <v>21</v>
      </c>
      <c r="J8" t="s">
        <v>22</v>
      </c>
    </row>
    <row r="9" spans="2:12" x14ac:dyDescent="0.2">
      <c r="F9" s="1" t="s">
        <v>0</v>
      </c>
      <c r="J9" s="1" t="s">
        <v>1</v>
      </c>
    </row>
    <row r="10" spans="2:12" x14ac:dyDescent="0.2">
      <c r="E10" s="1" t="s">
        <v>2</v>
      </c>
      <c r="G10">
        <v>0.187</v>
      </c>
      <c r="H10">
        <v>0.187</v>
      </c>
      <c r="I10">
        <v>0.187</v>
      </c>
      <c r="J10" s="12">
        <v>0.187</v>
      </c>
    </row>
    <row r="11" spans="2:12" x14ac:dyDescent="0.2">
      <c r="E11" s="1" t="s">
        <v>3</v>
      </c>
      <c r="F11">
        <v>1.4202999999999999</v>
      </c>
      <c r="G11">
        <f>F11-G10</f>
        <v>1.2332999999999998</v>
      </c>
      <c r="H11">
        <f t="shared" ref="H11:J11" si="0">G11-H10</f>
        <v>1.0462999999999998</v>
      </c>
      <c r="I11">
        <f t="shared" si="0"/>
        <v>0.85929999999999973</v>
      </c>
      <c r="J11" s="12">
        <f t="shared" si="0"/>
        <v>0.67229999999999968</v>
      </c>
    </row>
    <row r="12" spans="2:12" x14ac:dyDescent="0.2">
      <c r="D12" s="2" t="s">
        <v>20</v>
      </c>
      <c r="E12" s="1" t="s">
        <v>10</v>
      </c>
      <c r="F12">
        <v>1.42</v>
      </c>
      <c r="G12">
        <v>1.212</v>
      </c>
      <c r="H12">
        <v>1.0118</v>
      </c>
      <c r="I12">
        <v>0.81144000000000005</v>
      </c>
      <c r="J12" s="12">
        <v>0.71126</v>
      </c>
    </row>
    <row r="13" spans="2:12" x14ac:dyDescent="0.2">
      <c r="E13" s="1" t="s">
        <v>19</v>
      </c>
      <c r="F13">
        <f>F12 * ($C$5 + ($C$4*F12))</f>
        <v>10.124599999999999</v>
      </c>
      <c r="G13">
        <f>G12 * ($C$5 + ($C$4*G12))</f>
        <v>8.2634159999999994</v>
      </c>
      <c r="H13">
        <f>H12 * ($C$5 + ($C$4*H12))</f>
        <v>6.5946088600000001</v>
      </c>
      <c r="I13">
        <f>I12 * ($C$5 + ($C$4*I12))</f>
        <v>5.0448523104000005</v>
      </c>
      <c r="J13" s="12">
        <f>J12 * ($C$5 + ($C$4*J12))</f>
        <v>4.3151361813999998</v>
      </c>
    </row>
    <row r="14" spans="2:12" x14ac:dyDescent="0.2">
      <c r="E14" s="1" t="s">
        <v>18</v>
      </c>
      <c r="F14">
        <f>$C$3 / F13</f>
        <v>7.4077000572862151E-2</v>
      </c>
      <c r="G14">
        <f>$C$3 / G13</f>
        <v>9.0761496214156481E-2</v>
      </c>
      <c r="H14">
        <f t="shared" ref="H14:J14" si="1">$C$3 / H13</f>
        <v>0.11372926217795425</v>
      </c>
      <c r="I14">
        <f t="shared" si="1"/>
        <v>0.14866639375227486</v>
      </c>
      <c r="J14" s="12">
        <f t="shared" si="1"/>
        <v>0.1738067973921209</v>
      </c>
    </row>
    <row r="15" spans="2:12" x14ac:dyDescent="0.2">
      <c r="E15" s="1" t="s">
        <v>13</v>
      </c>
      <c r="F15">
        <f>F13 / ($C$5 + 2*F12*SQRT(1+$C$4^2))</f>
        <v>1.0004661307773184</v>
      </c>
      <c r="G15">
        <f>G13 / ($C$5 + 2*G12*SQRT(1+$C$4^2))</f>
        <v>0.88190815034681158</v>
      </c>
      <c r="H15">
        <f t="shared" ref="H15:J15" si="2">H13 / ($C$5 + 2*H12*SQRT(1+$C$4^2))</f>
        <v>0.76255030758428854</v>
      </c>
      <c r="I15">
        <f t="shared" si="2"/>
        <v>0.6365191230058882</v>
      </c>
      <c r="J15" s="12">
        <f t="shared" si="2"/>
        <v>0.57044683459107959</v>
      </c>
    </row>
    <row r="16" spans="2:12" x14ac:dyDescent="0.2">
      <c r="E16" s="1" t="s">
        <v>14</v>
      </c>
      <c r="F16">
        <f>F14^2 / ($C$7^2 * F15^(4/3))</f>
        <v>1.0366717211654702E-5</v>
      </c>
      <c r="G16">
        <f>G14^2 / ($C$7^2 * G15^(4/3))</f>
        <v>1.841265770601756E-5</v>
      </c>
      <c r="H16">
        <f t="shared" ref="H16:J16" si="3">H14^2 / ($C$7^2 * H15^(4/3))</f>
        <v>3.5096523858788865E-5</v>
      </c>
      <c r="I16">
        <f t="shared" si="3"/>
        <v>7.630529349402926E-5</v>
      </c>
      <c r="J16" s="12">
        <f t="shared" si="3"/>
        <v>1.2070472649395729E-4</v>
      </c>
    </row>
    <row r="17" spans="5:10" x14ac:dyDescent="0.2">
      <c r="E17" s="4" t="s">
        <v>15</v>
      </c>
      <c r="F17" s="3"/>
      <c r="G17" s="3">
        <f>G10 / ((F16+G16) / 2 - $C$6)</f>
        <v>-1378.9511763217643</v>
      </c>
      <c r="H17" s="3">
        <f t="shared" ref="H17:J17" si="4">H10 / ((G16+H16) / 2 - $C$6)</f>
        <v>-1517.2978952087444</v>
      </c>
      <c r="I17" s="3">
        <f t="shared" si="4"/>
        <v>-1983.0519825297401</v>
      </c>
      <c r="J17" s="13">
        <f t="shared" si="4"/>
        <v>-3631.4212310398948</v>
      </c>
    </row>
    <row r="18" spans="5:10" x14ac:dyDescent="0.2">
      <c r="I18" t="s">
        <v>31</v>
      </c>
    </row>
    <row r="20" spans="5:10" ht="51" x14ac:dyDescent="0.2">
      <c r="E20" s="5" t="s">
        <v>27</v>
      </c>
      <c r="F20" s="8" t="s">
        <v>23</v>
      </c>
      <c r="G20" s="6">
        <f>ABS(SUM(G17:I17))</f>
        <v>4879.3010540602481</v>
      </c>
      <c r="H20" s="7" t="s">
        <v>24</v>
      </c>
    </row>
    <row r="21" spans="5:10" x14ac:dyDescent="0.2">
      <c r="E21" t="s">
        <v>28</v>
      </c>
      <c r="F21" s="1" t="s">
        <v>29</v>
      </c>
      <c r="G21">
        <v>4000</v>
      </c>
      <c r="H21" t="s">
        <v>24</v>
      </c>
    </row>
    <row r="23" spans="5:10" ht="52" thickBot="1" x14ac:dyDescent="0.25">
      <c r="F23" s="11" t="s">
        <v>30</v>
      </c>
      <c r="G23">
        <f>J10 * ( (ABS(I17)-(G20-G21)) / G20)</f>
        <v>4.2301432384878296E-2</v>
      </c>
    </row>
    <row r="24" spans="5:10" ht="17" thickBot="1" x14ac:dyDescent="0.25">
      <c r="F24" s="14" t="s">
        <v>32</v>
      </c>
      <c r="G24" s="15">
        <f>K3+G23</f>
        <v>0.71208495498371283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Martin</dc:creator>
  <cp:lastModifiedBy>Christine Martin</cp:lastModifiedBy>
  <dcterms:created xsi:type="dcterms:W3CDTF">2023-06-20T17:42:29Z</dcterms:created>
  <dcterms:modified xsi:type="dcterms:W3CDTF">2023-06-21T08:18:41Z</dcterms:modified>
</cp:coreProperties>
</file>