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rkII\LongboardMarkII\BOM\BatteryHolder\"/>
    </mc:Choice>
  </mc:AlternateContent>
  <bookViews>
    <workbookView xWindow="0" yWindow="0" windowWidth="17256" windowHeight="7008" xr2:uid="{C030EB89-3A13-483E-BF31-638C4948626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N23" i="1"/>
  <c r="N24" i="1" s="1"/>
  <c r="N25" i="1" s="1"/>
  <c r="N26" i="1" s="1"/>
  <c r="N27" i="1" s="1"/>
  <c r="M22" i="1"/>
  <c r="M23" i="1"/>
  <c r="M24" i="1" s="1"/>
  <c r="M25" i="1" s="1"/>
  <c r="M26" i="1" s="1"/>
  <c r="M27" i="1" s="1"/>
  <c r="L27" i="1"/>
  <c r="L26" i="1"/>
  <c r="L24" i="1" l="1"/>
  <c r="L23" i="1"/>
  <c r="L12" i="1"/>
  <c r="E12" i="1"/>
  <c r="F5" i="1"/>
  <c r="L25" i="1"/>
  <c r="E9" i="1" l="1"/>
  <c r="E4" i="1"/>
  <c r="L4" i="1" s="1"/>
  <c r="E6" i="1"/>
  <c r="L22" i="1" l="1"/>
  <c r="E20" i="1"/>
  <c r="L20" i="1" s="1"/>
  <c r="E19" i="1"/>
  <c r="L19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E11" i="1" l="1"/>
  <c r="L11" i="1" s="1"/>
  <c r="E18" i="1"/>
  <c r="L18" i="1"/>
  <c r="E17" i="1"/>
  <c r="L17" i="1" s="1"/>
  <c r="E10" i="1"/>
  <c r="L10" i="1" s="1"/>
  <c r="L14" i="1"/>
  <c r="L16" i="1"/>
  <c r="E15" i="1"/>
  <c r="L15" i="1" s="1"/>
  <c r="L9" i="1"/>
  <c r="E7" i="1" l="1"/>
  <c r="L7" i="1" s="1"/>
  <c r="L5" i="1"/>
  <c r="L8" i="1"/>
  <c r="L6" i="1"/>
  <c r="E3" i="1"/>
  <c r="L3" i="1" s="1"/>
  <c r="E2" i="1"/>
  <c r="L2" i="1" s="1"/>
  <c r="M2" i="1" s="1"/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</calcChain>
</file>

<file path=xl/sharedStrings.xml><?xml version="1.0" encoding="utf-8"?>
<sst xmlns="http://schemas.openxmlformats.org/spreadsheetml/2006/main" count="123" uniqueCount="82">
  <si>
    <t>Item Name</t>
  </si>
  <si>
    <t>Item obtained?</t>
  </si>
  <si>
    <t>Item Location</t>
  </si>
  <si>
    <t>Item Price</t>
  </si>
  <si>
    <t>Quanitity</t>
  </si>
  <si>
    <t>N</t>
  </si>
  <si>
    <t>Quanity Units</t>
  </si>
  <si>
    <t>Item Desc</t>
  </si>
  <si>
    <t>Total</t>
  </si>
  <si>
    <t>Multiplyer</t>
  </si>
  <si>
    <t>Tax</t>
  </si>
  <si>
    <t>Shipping</t>
  </si>
  <si>
    <t>Grand Total</t>
  </si>
  <si>
    <t>Y</t>
  </si>
  <si>
    <t>6'x3/8"x3/8" Aluminum</t>
  </si>
  <si>
    <t>6'x3"x3/8" Aluminum</t>
  </si>
  <si>
    <t>https://www.mcmaster.com/#8975k617/=19bnny9</t>
  </si>
  <si>
    <t>https://www.mcmaster.com/#9008k78/=19bno32</t>
  </si>
  <si>
    <t>feet</t>
  </si>
  <si>
    <t>units</t>
  </si>
  <si>
    <t>6-32 thread</t>
  </si>
  <si>
    <t>Aluminum spacers 5/16"</t>
  </si>
  <si>
    <t>https://www.mcmaster.com/#8585k205/=19bof2z</t>
  </si>
  <si>
    <t>polycarbonate tube</t>
  </si>
  <si>
    <t>1.125" ID 1.25" OD</t>
  </si>
  <si>
    <t>aluminum tube 1.25"OD</t>
  </si>
  <si>
    <t>1.12"ID</t>
  </si>
  <si>
    <t>https://www.mcmaster.com/#9056k76/=19bq239</t>
  </si>
  <si>
    <t>https://www.mcmaster.com/#8974k16/=19bq4f4</t>
  </si>
  <si>
    <t>aluminum rod 1.25"OD</t>
  </si>
  <si>
    <t>20 guage</t>
  </si>
  <si>
    <t>https://www.etsy.com/listing/62082177/copper-discs-20-gauge-stamping-blanks</t>
  </si>
  <si>
    <t>Electrical Connects</t>
  </si>
  <si>
    <t>copper disk 3/4"</t>
  </si>
  <si>
    <t>https://www.amazon.com/dp/B003HGHQVU/ref=biss_dp_t_asn</t>
  </si>
  <si>
    <t>copper braid</t>
  </si>
  <si>
    <t>roll</t>
  </si>
  <si>
    <t>25'x.25"</t>
  </si>
  <si>
    <t>compression spring</t>
  </si>
  <si>
    <t>https://www.mcmaster.com/#9657k314/=19bqcva</t>
  </si>
  <si>
    <t>1"Long .49"ID</t>
  </si>
  <si>
    <t>Ring Terminal</t>
  </si>
  <si>
    <t>.25"IDx.49"OD</t>
  </si>
  <si>
    <t>https://www.mcmaster.com/#7113k444/=19bqfh1</t>
  </si>
  <si>
    <t>Copper Terminal screw .25"</t>
  </si>
  <si>
    <t>https://www.mcmaster.com/#92949a832/=19bqg8g</t>
  </si>
  <si>
    <t>1/4"-20, 1/4"length</t>
  </si>
  <si>
    <t>https://www.mcmaster.com/#91251a146/=19bqn03</t>
  </si>
  <si>
    <t>Black Oxide Screw .375"</t>
  </si>
  <si>
    <t>unit</t>
  </si>
  <si>
    <t>Tooling</t>
  </si>
  <si>
    <t>Purchase Total</t>
  </si>
  <si>
    <t>Copper Bar</t>
  </si>
  <si>
    <t>https://www.mcmaster.com/#8966k15/=19brdi6</t>
  </si>
  <si>
    <t>inches</t>
  </si>
  <si>
    <t>1.125"OD</t>
  </si>
  <si>
    <t>https://www.amazon.com/Remington-Industries-18SNSP-Enameled-Diameter/dp/B00BJMVK02/ref=sr_1_1?ie=UTF8&amp;qid=1505074082&amp;sr=8-1&amp;keywords=18+gauge+magnet+wire</t>
  </si>
  <si>
    <t>Magnet wire 18 AWG</t>
  </si>
  <si>
    <t>18AWG</t>
  </si>
  <si>
    <t>https://www.mcmaster.com/#2901a116/=19brqzs</t>
  </si>
  <si>
    <t>9/64" 1.53" cut depth</t>
  </si>
  <si>
    <t>Black Oxide Screw 1.50"</t>
  </si>
  <si>
    <t>https://www.mcmaster.com/#91251a157/=19evjrx</t>
  </si>
  <si>
    <t>https://www.mcmaster.com/#8975k91/=19evlb8</t>
  </si>
  <si>
    <t>6'x3 1/2"x3/8" Aluminum</t>
  </si>
  <si>
    <t>Mold Machining work</t>
  </si>
  <si>
    <t>hours</t>
  </si>
  <si>
    <t>machining work on mold at architecture school</t>
  </si>
  <si>
    <t>https://www.mcmaster.com/#91251a158/=19n12mv</t>
  </si>
  <si>
    <t>Black Oxide Screw 1.75"</t>
  </si>
  <si>
    <t>UNITS</t>
  </si>
  <si>
    <t>Ball Endmill 3/4"</t>
  </si>
  <si>
    <t>https://www.mcmaster.com/#2866a84/=19n16ap</t>
  </si>
  <si>
    <t>4" length of cut</t>
  </si>
  <si>
    <t>drill bit 3/16"</t>
  </si>
  <si>
    <t>https://www.mcmaster.com/#87755a29/=19n185a</t>
  </si>
  <si>
    <t>1.75" length of cut</t>
  </si>
  <si>
    <t>http://www.ebay.com/itm/181930002652</t>
  </si>
  <si>
    <t>Tap 1_3/16" 16TPI</t>
  </si>
  <si>
    <t>Die 1_3/16" 16TPI</t>
  </si>
  <si>
    <t>http://www.ebay.com/itm/112386053946</t>
  </si>
  <si>
    <t>drill bit 9/64"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</si>
</sst>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/>
    <xf numFmtId="8" fontId="2" fillId="0" borderId="0" xfId="0" applyNumberFormat="1" applyFont="1"/>
    <xf numFmtId="0" fontId="3" fillId="0" borderId="0" xfId="1" applyFont="1"/>
    <xf numFmtId="0" fontId="2" fillId="2" borderId="0" xfId="0" applyFont="1" applyFill="1"/>
    <xf numFmtId="0" fontId="2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" TargetMode="External"/><Relationship Id="rId13" Type="http://schemas.openxmlformats.org/officeDocument/2006/relationships/hyperlink" Target="https://www.amazon.com/Remington-Industries-18SNSP-Enameled-Diameter/dp/B00BJMVK02/ref=sr_1_1?ie=UTF8&amp;qid=1505074082&amp;sr=8-1&amp;keywords=18+gauge+magnet+wire" TargetMode="External"/><Relationship Id="rId18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etsy.com/listing/62082177/copper-discs-20-gauge-stamping-blanks" TargetMode="External"/><Relationship Id="rId12" Type="http://schemas.openxmlformats.org/officeDocument/2006/relationships/hyperlink" Target="https://www.mcmaster.com/" TargetMode="External"/><Relationship Id="rId17" Type="http://schemas.openxmlformats.org/officeDocument/2006/relationships/hyperlink" Target="https://www.amazon.com/dp/B003HGHQVU/ref=biss_dp_t_asn" TargetMode="External"/><Relationship Id="rId2" Type="http://schemas.openxmlformats.org/officeDocument/2006/relationships/hyperlink" Target="https://www.mcmaster.com/" TargetMode="External"/><Relationship Id="rId16" Type="http://schemas.openxmlformats.org/officeDocument/2006/relationships/hyperlink" Target="https://www.mcmaster.com/" TargetMode="External"/><Relationship Id="rId20" Type="http://schemas.openxmlformats.org/officeDocument/2006/relationships/hyperlink" Target="http://www.ebay.com/itm/112386053946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mcmaster.com/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mcmaster.com/" TargetMode="External"/><Relationship Id="rId15" Type="http://schemas.openxmlformats.org/officeDocument/2006/relationships/hyperlink" Target="https://www.mcmaster.com/" TargetMode="External"/><Relationship Id="rId10" Type="http://schemas.openxmlformats.org/officeDocument/2006/relationships/hyperlink" Target="https://www.mcmaster.com/" TargetMode="External"/><Relationship Id="rId19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www.mcmaster.com/" TargetMode="External"/><Relationship Id="rId14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8F7B-54B9-4908-9896-05F30F59DACC}">
  <dimension ref="A1:O34"/>
  <sheetViews>
    <sheetView tabSelected="1" topLeftCell="A4" workbookViewId="0">
      <selection activeCell="P24" sqref="P24"/>
    </sheetView>
  </sheetViews>
  <sheetFormatPr defaultRowHeight="14.4" x14ac:dyDescent="0.3"/>
  <cols>
    <col min="1" max="1" width="12.88671875" style="2" customWidth="1"/>
    <col min="2" max="2" width="25.109375" style="2" customWidth="1"/>
    <col min="3" max="5" width="8.88671875" style="2"/>
    <col min="6" max="6" width="7.88671875" style="2" customWidth="1"/>
    <col min="7" max="7" width="13.5546875" style="2" customWidth="1"/>
    <col min="8" max="8" width="24.6640625" style="2" customWidth="1"/>
    <col min="9" max="11" width="8.88671875" style="2"/>
    <col min="12" max="12" width="8.33203125" style="2" customWidth="1"/>
    <col min="13" max="13" width="11.21875" style="2" customWidth="1"/>
    <col min="14" max="14" width="13.21875" style="2" customWidth="1"/>
    <col min="15" max="16384" width="8.88671875" style="2"/>
  </cols>
  <sheetData>
    <row r="1" spans="1:15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9</v>
      </c>
      <c r="J1" s="2" t="s">
        <v>10</v>
      </c>
      <c r="K1" s="2" t="s">
        <v>11</v>
      </c>
      <c r="L1" s="2" t="s">
        <v>8</v>
      </c>
      <c r="M1" s="2" t="s">
        <v>12</v>
      </c>
      <c r="N1" s="2" t="s">
        <v>51</v>
      </c>
    </row>
    <row r="2" spans="1:15" x14ac:dyDescent="0.3">
      <c r="A2" s="3"/>
      <c r="B2" s="3" t="s">
        <v>64</v>
      </c>
      <c r="C2" s="2" t="s">
        <v>13</v>
      </c>
      <c r="D2" s="4" t="s">
        <v>16</v>
      </c>
      <c r="E2" s="2">
        <f>47.25/6</f>
        <v>7.875</v>
      </c>
      <c r="F2" s="2">
        <v>6</v>
      </c>
      <c r="G2" s="2" t="s">
        <v>18</v>
      </c>
      <c r="I2" s="2">
        <v>1</v>
      </c>
      <c r="J2" s="2">
        <v>0.08</v>
      </c>
      <c r="K2" s="2">
        <v>0</v>
      </c>
      <c r="L2" s="2">
        <f>E2*F2*I2*(1+J2)</f>
        <v>51.03</v>
      </c>
      <c r="M2" s="2">
        <f>K2+L2</f>
        <v>51.03</v>
      </c>
      <c r="N2" s="2">
        <f>IF(C2="Y",0,L2+K2)</f>
        <v>0</v>
      </c>
    </row>
    <row r="3" spans="1:15" x14ac:dyDescent="0.3">
      <c r="B3" s="2" t="s">
        <v>14</v>
      </c>
      <c r="C3" s="2" t="s">
        <v>13</v>
      </c>
      <c r="D3" s="4" t="s">
        <v>17</v>
      </c>
      <c r="E3" s="2">
        <f>6.81/6</f>
        <v>1.135</v>
      </c>
      <c r="F3" s="2">
        <v>6</v>
      </c>
      <c r="G3" s="2" t="s">
        <v>18</v>
      </c>
      <c r="I3" s="2">
        <v>1</v>
      </c>
      <c r="J3" s="2">
        <v>0.08</v>
      </c>
      <c r="K3" s="2">
        <v>33</v>
      </c>
      <c r="L3" s="2">
        <f>E3*F3*I3*(1+J3)</f>
        <v>7.3548000000000009</v>
      </c>
      <c r="M3" s="2">
        <f>K3+L3+M2</f>
        <v>91.384799999999998</v>
      </c>
      <c r="N3" s="2">
        <f t="shared" ref="N3:N29" si="0">IF(C3="Y",N2,L3+K3+N2)</f>
        <v>0</v>
      </c>
    </row>
    <row r="4" spans="1:15" x14ac:dyDescent="0.3">
      <c r="B4" s="3" t="s">
        <v>15</v>
      </c>
      <c r="C4" s="2" t="s">
        <v>13</v>
      </c>
      <c r="D4" s="4" t="s">
        <v>63</v>
      </c>
      <c r="E4" s="2">
        <f>18.77/2</f>
        <v>9.3849999999999998</v>
      </c>
      <c r="F4" s="2">
        <v>2</v>
      </c>
      <c r="G4" s="2" t="s">
        <v>18</v>
      </c>
      <c r="I4" s="2">
        <v>1</v>
      </c>
      <c r="J4" s="2">
        <v>0.08</v>
      </c>
      <c r="K4" s="2">
        <v>33</v>
      </c>
      <c r="L4" s="2">
        <f>E4*F4*I4*(1+J4)</f>
        <v>20.271599999999999</v>
      </c>
      <c r="M4" s="2">
        <f t="shared" ref="M4:M29" si="1">K4+L4+M3</f>
        <v>144.65639999999999</v>
      </c>
      <c r="N4" s="2">
        <f t="shared" si="0"/>
        <v>0</v>
      </c>
      <c r="O4" s="5"/>
    </row>
    <row r="5" spans="1:15" x14ac:dyDescent="0.3">
      <c r="B5" s="2" t="s">
        <v>21</v>
      </c>
      <c r="C5" s="2" t="s">
        <v>13</v>
      </c>
      <c r="D5" s="4" t="s">
        <v>17</v>
      </c>
      <c r="E5" s="2">
        <v>0.28000000000000003</v>
      </c>
      <c r="F5" s="2">
        <f>5*9+30</f>
        <v>75</v>
      </c>
      <c r="G5" s="2" t="s">
        <v>19</v>
      </c>
      <c r="H5" s="2" t="s">
        <v>20</v>
      </c>
      <c r="I5" s="2">
        <v>1</v>
      </c>
      <c r="J5" s="2">
        <v>0.08</v>
      </c>
      <c r="K5" s="2">
        <v>0</v>
      </c>
      <c r="L5" s="2">
        <f t="shared" ref="L5:L10" si="2">E5*F5*I5*(1+J5)</f>
        <v>22.680000000000007</v>
      </c>
      <c r="M5" s="2">
        <f t="shared" si="1"/>
        <v>167.3364</v>
      </c>
      <c r="N5" s="2">
        <f t="shared" si="0"/>
        <v>0</v>
      </c>
    </row>
    <row r="6" spans="1:15" x14ac:dyDescent="0.3">
      <c r="B6" s="2" t="s">
        <v>61</v>
      </c>
      <c r="C6" s="2" t="s">
        <v>13</v>
      </c>
      <c r="D6" s="4" t="s">
        <v>62</v>
      </c>
      <c r="E6" s="2">
        <f>9.94/50</f>
        <v>0.19879999999999998</v>
      </c>
      <c r="F6" s="2">
        <v>50</v>
      </c>
      <c r="G6" s="2" t="s">
        <v>19</v>
      </c>
      <c r="H6" s="2" t="s">
        <v>20</v>
      </c>
      <c r="I6" s="2">
        <v>1</v>
      </c>
      <c r="J6" s="2">
        <v>0.08</v>
      </c>
      <c r="K6" s="2">
        <v>0</v>
      </c>
      <c r="L6" s="2">
        <f t="shared" si="2"/>
        <v>10.735200000000001</v>
      </c>
      <c r="M6" s="2">
        <f t="shared" si="1"/>
        <v>178.07159999999999</v>
      </c>
      <c r="N6" s="2">
        <f t="shared" si="0"/>
        <v>0</v>
      </c>
    </row>
    <row r="7" spans="1:15" x14ac:dyDescent="0.3">
      <c r="B7" s="2" t="s">
        <v>23</v>
      </c>
      <c r="C7" s="2" t="s">
        <v>13</v>
      </c>
      <c r="D7" s="4" t="s">
        <v>22</v>
      </c>
      <c r="E7" s="2">
        <f>19.89/8</f>
        <v>2.4862500000000001</v>
      </c>
      <c r="F7" s="2">
        <v>16</v>
      </c>
      <c r="G7" s="2" t="s">
        <v>18</v>
      </c>
      <c r="H7" s="2" t="s">
        <v>24</v>
      </c>
      <c r="I7" s="2">
        <v>1</v>
      </c>
      <c r="J7" s="2">
        <v>0.08</v>
      </c>
      <c r="K7" s="2">
        <v>0</v>
      </c>
      <c r="L7" s="2">
        <f t="shared" si="2"/>
        <v>42.962400000000002</v>
      </c>
      <c r="M7" s="2">
        <f t="shared" si="1"/>
        <v>221.03399999999999</v>
      </c>
      <c r="N7" s="2">
        <f t="shared" si="0"/>
        <v>0</v>
      </c>
    </row>
    <row r="8" spans="1:15" x14ac:dyDescent="0.3">
      <c r="B8" s="2" t="s">
        <v>25</v>
      </c>
      <c r="C8" s="2" t="s">
        <v>13</v>
      </c>
      <c r="D8" s="4" t="s">
        <v>27</v>
      </c>
      <c r="E8" s="2">
        <v>12.1</v>
      </c>
      <c r="F8" s="2">
        <v>1</v>
      </c>
      <c r="G8" s="2" t="s">
        <v>18</v>
      </c>
      <c r="H8" s="2" t="s">
        <v>26</v>
      </c>
      <c r="I8" s="2">
        <v>1</v>
      </c>
      <c r="J8" s="2">
        <v>0.08</v>
      </c>
      <c r="K8" s="2">
        <v>0</v>
      </c>
      <c r="L8" s="2">
        <f t="shared" si="2"/>
        <v>13.068</v>
      </c>
      <c r="M8" s="2">
        <f t="shared" si="1"/>
        <v>234.102</v>
      </c>
      <c r="N8" s="2">
        <f t="shared" si="0"/>
        <v>0</v>
      </c>
    </row>
    <row r="9" spans="1:15" x14ac:dyDescent="0.3">
      <c r="B9" s="2" t="s">
        <v>29</v>
      </c>
      <c r="C9" s="2" t="s">
        <v>13</v>
      </c>
      <c r="D9" s="4" t="s">
        <v>28</v>
      </c>
      <c r="E9" s="2">
        <f>21.08/2</f>
        <v>10.54</v>
      </c>
      <c r="F9" s="2">
        <v>2</v>
      </c>
      <c r="G9" s="2" t="s">
        <v>18</v>
      </c>
      <c r="I9" s="2">
        <v>1</v>
      </c>
      <c r="J9" s="2">
        <v>0.08</v>
      </c>
      <c r="K9" s="2">
        <v>0</v>
      </c>
      <c r="L9" s="2">
        <f t="shared" si="2"/>
        <v>22.766400000000001</v>
      </c>
      <c r="M9" s="2">
        <f t="shared" si="1"/>
        <v>256.86840000000001</v>
      </c>
      <c r="N9" s="2">
        <f t="shared" si="0"/>
        <v>0</v>
      </c>
    </row>
    <row r="10" spans="1:15" x14ac:dyDescent="0.3">
      <c r="B10" s="2" t="s">
        <v>38</v>
      </c>
      <c r="C10" s="2" t="s">
        <v>13</v>
      </c>
      <c r="D10" s="4" t="s">
        <v>39</v>
      </c>
      <c r="E10" s="2">
        <f>10.35/12</f>
        <v>0.86249999999999993</v>
      </c>
      <c r="F10" s="2">
        <v>12</v>
      </c>
      <c r="G10" s="2" t="s">
        <v>19</v>
      </c>
      <c r="H10" s="2" t="s">
        <v>40</v>
      </c>
      <c r="I10" s="2">
        <v>1</v>
      </c>
      <c r="J10" s="2">
        <v>0.08</v>
      </c>
      <c r="K10" s="2">
        <v>0</v>
      </c>
      <c r="L10" s="2">
        <f t="shared" si="2"/>
        <v>11.178000000000001</v>
      </c>
      <c r="M10" s="2">
        <f t="shared" si="1"/>
        <v>268.04640000000001</v>
      </c>
      <c r="N10" s="2">
        <f t="shared" si="0"/>
        <v>0</v>
      </c>
    </row>
    <row r="11" spans="1:15" x14ac:dyDescent="0.3">
      <c r="B11" s="2" t="s">
        <v>48</v>
      </c>
      <c r="C11" s="2" t="s">
        <v>13</v>
      </c>
      <c r="D11" s="4" t="s">
        <v>47</v>
      </c>
      <c r="E11" s="2">
        <f>8.42/100</f>
        <v>8.4199999999999997E-2</v>
      </c>
      <c r="F11" s="2">
        <v>100</v>
      </c>
      <c r="G11" s="2" t="s">
        <v>19</v>
      </c>
      <c r="H11" s="2" t="s">
        <v>20</v>
      </c>
      <c r="I11" s="2">
        <v>1</v>
      </c>
      <c r="J11" s="2">
        <v>0.08</v>
      </c>
      <c r="K11" s="2">
        <v>0</v>
      </c>
      <c r="L11" s="2">
        <f t="shared" ref="L11:L12" si="3">E11*F11*I11*(1+J11)</f>
        <v>9.0936000000000003</v>
      </c>
      <c r="M11" s="2">
        <f t="shared" si="1"/>
        <v>277.14</v>
      </c>
      <c r="N11" s="2">
        <f t="shared" si="0"/>
        <v>0</v>
      </c>
    </row>
    <row r="12" spans="1:15" x14ac:dyDescent="0.3">
      <c r="B12" s="2" t="s">
        <v>69</v>
      </c>
      <c r="C12" s="2" t="s">
        <v>13</v>
      </c>
      <c r="D12" s="4" t="s">
        <v>68</v>
      </c>
      <c r="E12" s="2">
        <f>7.1/50</f>
        <v>0.14199999999999999</v>
      </c>
      <c r="F12" s="2">
        <v>50</v>
      </c>
      <c r="G12" s="2" t="s">
        <v>70</v>
      </c>
      <c r="H12" s="2" t="s">
        <v>20</v>
      </c>
      <c r="I12" s="2">
        <v>1</v>
      </c>
      <c r="J12" s="2">
        <v>0.08</v>
      </c>
      <c r="K12" s="2">
        <v>0</v>
      </c>
      <c r="L12" s="2">
        <f t="shared" si="3"/>
        <v>7.6680000000000001</v>
      </c>
      <c r="M12" s="2">
        <f t="shared" si="1"/>
        <v>284.80799999999999</v>
      </c>
      <c r="N12" s="2">
        <f t="shared" si="0"/>
        <v>0</v>
      </c>
    </row>
    <row r="13" spans="1:15" x14ac:dyDescent="0.3">
      <c r="M13" s="2">
        <f t="shared" si="1"/>
        <v>284.80799999999999</v>
      </c>
      <c r="N13" s="2">
        <f t="shared" si="0"/>
        <v>0</v>
      </c>
    </row>
    <row r="14" spans="1:15" x14ac:dyDescent="0.3">
      <c r="A14" s="2" t="s">
        <v>32</v>
      </c>
      <c r="I14" s="2">
        <v>1</v>
      </c>
      <c r="L14" s="2">
        <f t="shared" ref="L14:L20" si="4">E14*F14*I14*(1+J14)</f>
        <v>0</v>
      </c>
      <c r="M14" s="2">
        <f t="shared" si="1"/>
        <v>284.80799999999999</v>
      </c>
      <c r="N14" s="2">
        <f t="shared" si="0"/>
        <v>0</v>
      </c>
    </row>
    <row r="15" spans="1:15" x14ac:dyDescent="0.3">
      <c r="B15" s="2" t="s">
        <v>33</v>
      </c>
      <c r="C15" s="2" t="s">
        <v>13</v>
      </c>
      <c r="D15" s="4" t="s">
        <v>31</v>
      </c>
      <c r="E15" s="2">
        <f>4/10</f>
        <v>0.4</v>
      </c>
      <c r="F15" s="2">
        <v>80</v>
      </c>
      <c r="G15" s="2" t="s">
        <v>19</v>
      </c>
      <c r="H15" s="2" t="s">
        <v>30</v>
      </c>
      <c r="I15" s="2">
        <v>1</v>
      </c>
      <c r="J15" s="2">
        <v>0.08</v>
      </c>
      <c r="K15" s="2">
        <v>4.7</v>
      </c>
      <c r="L15" s="2">
        <f t="shared" si="4"/>
        <v>34.56</v>
      </c>
      <c r="M15" s="2">
        <f t="shared" si="1"/>
        <v>324.06799999999998</v>
      </c>
      <c r="N15" s="2">
        <f t="shared" si="0"/>
        <v>0</v>
      </c>
    </row>
    <row r="16" spans="1:15" x14ac:dyDescent="0.3">
      <c r="B16" s="2" t="s">
        <v>35</v>
      </c>
      <c r="C16" s="2" t="s">
        <v>13</v>
      </c>
      <c r="D16" s="4" t="s">
        <v>34</v>
      </c>
      <c r="E16" s="2">
        <v>20.010000000000002</v>
      </c>
      <c r="F16" s="2">
        <v>1</v>
      </c>
      <c r="G16" s="2" t="s">
        <v>36</v>
      </c>
      <c r="H16" s="2" t="s">
        <v>37</v>
      </c>
      <c r="I16" s="2">
        <v>1</v>
      </c>
      <c r="J16" s="2">
        <v>0.08</v>
      </c>
      <c r="K16" s="2">
        <v>0</v>
      </c>
      <c r="L16" s="2">
        <f t="shared" si="4"/>
        <v>21.610800000000005</v>
      </c>
      <c r="M16" s="2">
        <f t="shared" si="1"/>
        <v>345.67879999999997</v>
      </c>
      <c r="N16" s="2">
        <f t="shared" si="0"/>
        <v>0</v>
      </c>
    </row>
    <row r="17" spans="1:14" x14ac:dyDescent="0.3">
      <c r="B17" s="2" t="s">
        <v>41</v>
      </c>
      <c r="C17" s="2" t="s">
        <v>13</v>
      </c>
      <c r="D17" s="4" t="s">
        <v>43</v>
      </c>
      <c r="E17" s="2">
        <f>12.92/25</f>
        <v>0.51680000000000004</v>
      </c>
      <c r="F17" s="2">
        <v>25</v>
      </c>
      <c r="G17" s="2" t="s">
        <v>19</v>
      </c>
      <c r="H17" s="2" t="s">
        <v>42</v>
      </c>
      <c r="I17" s="2">
        <v>1</v>
      </c>
      <c r="J17" s="2">
        <v>0.08</v>
      </c>
      <c r="K17" s="2">
        <v>0</v>
      </c>
      <c r="L17" s="2">
        <f t="shared" si="4"/>
        <v>13.953600000000003</v>
      </c>
      <c r="M17" s="2">
        <f t="shared" si="1"/>
        <v>359.63239999999996</v>
      </c>
      <c r="N17" s="2">
        <f t="shared" si="0"/>
        <v>0</v>
      </c>
    </row>
    <row r="18" spans="1:14" x14ac:dyDescent="0.3">
      <c r="B18" s="2" t="s">
        <v>44</v>
      </c>
      <c r="C18" s="2" t="s">
        <v>13</v>
      </c>
      <c r="D18" s="4" t="s">
        <v>45</v>
      </c>
      <c r="E18" s="2">
        <f>7.03/50</f>
        <v>0.1406</v>
      </c>
      <c r="F18" s="2">
        <v>50</v>
      </c>
      <c r="G18" s="2" t="s">
        <v>19</v>
      </c>
      <c r="H18" s="2" t="s">
        <v>46</v>
      </c>
      <c r="I18" s="2">
        <v>1</v>
      </c>
      <c r="J18" s="2">
        <v>0.08</v>
      </c>
      <c r="K18" s="2">
        <v>0</v>
      </c>
      <c r="L18" s="2">
        <f t="shared" si="4"/>
        <v>7.5924000000000005</v>
      </c>
      <c r="M18" s="2">
        <f t="shared" si="1"/>
        <v>367.22479999999996</v>
      </c>
      <c r="N18" s="2">
        <f t="shared" si="0"/>
        <v>0</v>
      </c>
    </row>
    <row r="19" spans="1:14" x14ac:dyDescent="0.3">
      <c r="A19" s="6"/>
      <c r="B19" s="2" t="s">
        <v>52</v>
      </c>
      <c r="C19" s="2" t="s">
        <v>5</v>
      </c>
      <c r="D19" s="4" t="s">
        <v>53</v>
      </c>
      <c r="E19" s="2">
        <f>39.58/6</f>
        <v>6.5966666666666667</v>
      </c>
      <c r="F19" s="2">
        <v>0</v>
      </c>
      <c r="G19" s="2" t="s">
        <v>54</v>
      </c>
      <c r="H19" s="2" t="s">
        <v>55</v>
      </c>
      <c r="I19" s="2">
        <v>1</v>
      </c>
      <c r="J19" s="2">
        <v>0.08</v>
      </c>
      <c r="K19" s="2">
        <v>0</v>
      </c>
      <c r="L19" s="2">
        <f t="shared" si="4"/>
        <v>0</v>
      </c>
      <c r="M19" s="2">
        <f t="shared" si="1"/>
        <v>367.22479999999996</v>
      </c>
      <c r="N19" s="2">
        <f t="shared" si="0"/>
        <v>0</v>
      </c>
    </row>
    <row r="20" spans="1:14" x14ac:dyDescent="0.3">
      <c r="B20" s="2" t="s">
        <v>57</v>
      </c>
      <c r="C20" s="2" t="s">
        <v>13</v>
      </c>
      <c r="D20" s="4" t="s">
        <v>56</v>
      </c>
      <c r="E20" s="2">
        <f>16.73/201</f>
        <v>8.3233830845771142E-2</v>
      </c>
      <c r="F20" s="2">
        <v>201</v>
      </c>
      <c r="G20" s="2" t="s">
        <v>18</v>
      </c>
      <c r="H20" s="2" t="s">
        <v>58</v>
      </c>
      <c r="I20" s="2">
        <v>1</v>
      </c>
      <c r="J20" s="2">
        <v>0.08</v>
      </c>
      <c r="K20" s="2">
        <v>0</v>
      </c>
      <c r="L20" s="2">
        <f t="shared" si="4"/>
        <v>18.0684</v>
      </c>
      <c r="M20" s="2">
        <f t="shared" si="1"/>
        <v>385.29319999999996</v>
      </c>
      <c r="N20" s="2">
        <f t="shared" si="0"/>
        <v>0</v>
      </c>
    </row>
    <row r="21" spans="1:14" x14ac:dyDescent="0.3">
      <c r="A21" s="2" t="s">
        <v>50</v>
      </c>
      <c r="M21" s="2">
        <f t="shared" si="1"/>
        <v>385.29319999999996</v>
      </c>
      <c r="N21" s="2">
        <f t="shared" si="0"/>
        <v>0</v>
      </c>
    </row>
    <row r="22" spans="1:14" x14ac:dyDescent="0.3">
      <c r="A22" s="6"/>
      <c r="B22" s="4" t="s">
        <v>81</v>
      </c>
      <c r="C22" s="2" t="s">
        <v>13</v>
      </c>
      <c r="D22" s="4" t="s">
        <v>59</v>
      </c>
      <c r="E22" s="2">
        <v>1.67</v>
      </c>
      <c r="F22" s="2">
        <v>4</v>
      </c>
      <c r="G22" s="2" t="s">
        <v>49</v>
      </c>
      <c r="H22" s="2" t="s">
        <v>60</v>
      </c>
      <c r="I22" s="2">
        <v>1</v>
      </c>
      <c r="J22" s="2">
        <v>0.08</v>
      </c>
      <c r="K22" s="2">
        <v>0</v>
      </c>
      <c r="L22" s="2">
        <f>E22*F22*I22*(1+J22)</f>
        <v>7.2144000000000004</v>
      </c>
      <c r="M22" s="2">
        <f t="shared" si="1"/>
        <v>392.50759999999997</v>
      </c>
      <c r="N22" s="2">
        <f t="shared" si="0"/>
        <v>0</v>
      </c>
    </row>
    <row r="23" spans="1:14" x14ac:dyDescent="0.3">
      <c r="B23" s="2" t="s">
        <v>71</v>
      </c>
      <c r="C23" s="2" t="s">
        <v>13</v>
      </c>
      <c r="D23" s="4" t="s">
        <v>72</v>
      </c>
      <c r="E23" s="2">
        <v>109.68</v>
      </c>
      <c r="F23" s="2">
        <v>1</v>
      </c>
      <c r="G23" s="2" t="s">
        <v>49</v>
      </c>
      <c r="H23" s="2" t="s">
        <v>73</v>
      </c>
      <c r="I23" s="2">
        <v>1</v>
      </c>
      <c r="J23" s="2">
        <v>0.08</v>
      </c>
      <c r="K23" s="2">
        <v>0</v>
      </c>
      <c r="L23" s="2">
        <f>E23*F23*I23*(1+J23)</f>
        <v>118.45440000000002</v>
      </c>
      <c r="M23" s="2">
        <f t="shared" si="1"/>
        <v>510.96199999999999</v>
      </c>
      <c r="N23" s="2">
        <f t="shared" si="0"/>
        <v>0</v>
      </c>
    </row>
    <row r="24" spans="1:14" x14ac:dyDescent="0.3">
      <c r="B24" s="2" t="s">
        <v>74</v>
      </c>
      <c r="C24" s="2" t="s">
        <v>13</v>
      </c>
      <c r="D24" s="4" t="s">
        <v>75</v>
      </c>
      <c r="E24" s="2">
        <v>2.21</v>
      </c>
      <c r="F24" s="2">
        <v>3</v>
      </c>
      <c r="G24" s="2" t="s">
        <v>19</v>
      </c>
      <c r="H24" s="2" t="s">
        <v>76</v>
      </c>
      <c r="I24" s="2">
        <v>1</v>
      </c>
      <c r="J24" s="2">
        <v>0.08</v>
      </c>
      <c r="K24" s="2">
        <v>0</v>
      </c>
      <c r="L24" s="2">
        <f>E24*F24*I24*(1+J24)</f>
        <v>7.1604000000000001</v>
      </c>
      <c r="M24" s="2">
        <f t="shared" si="1"/>
        <v>518.12239999999997</v>
      </c>
      <c r="N24" s="2">
        <f t="shared" si="0"/>
        <v>0</v>
      </c>
    </row>
    <row r="25" spans="1:14" x14ac:dyDescent="0.3">
      <c r="B25" s="2" t="s">
        <v>65</v>
      </c>
      <c r="C25" s="2" t="s">
        <v>13</v>
      </c>
      <c r="D25" s="4"/>
      <c r="E25" s="2">
        <v>20</v>
      </c>
      <c r="F25" s="2">
        <v>3</v>
      </c>
      <c r="G25" s="2" t="s">
        <v>66</v>
      </c>
      <c r="H25" s="2" t="s">
        <v>67</v>
      </c>
      <c r="I25" s="2">
        <v>1</v>
      </c>
      <c r="J25" s="2">
        <v>0</v>
      </c>
      <c r="K25" s="2">
        <v>1.5</v>
      </c>
      <c r="L25" s="2">
        <f>E25*F25*I25*(1+J25)</f>
        <v>60</v>
      </c>
      <c r="M25" s="2">
        <f t="shared" si="1"/>
        <v>579.62239999999997</v>
      </c>
      <c r="N25" s="2">
        <f t="shared" si="0"/>
        <v>0</v>
      </c>
    </row>
    <row r="26" spans="1:14" x14ac:dyDescent="0.3">
      <c r="B26" s="2" t="s">
        <v>78</v>
      </c>
      <c r="C26" s="2" t="s">
        <v>13</v>
      </c>
      <c r="D26" s="1" t="s">
        <v>80</v>
      </c>
      <c r="E26" s="2">
        <v>28.99</v>
      </c>
      <c r="F26" s="2">
        <v>1</v>
      </c>
      <c r="G26" s="2" t="s">
        <v>49</v>
      </c>
      <c r="I26" s="2">
        <v>1</v>
      </c>
      <c r="J26" s="2">
        <v>0</v>
      </c>
      <c r="K26" s="2">
        <v>0</v>
      </c>
      <c r="L26" s="2">
        <f>E26*F26*I26*(1+J26)</f>
        <v>28.99</v>
      </c>
      <c r="M26" s="2">
        <f t="shared" si="1"/>
        <v>608.61239999999998</v>
      </c>
      <c r="N26" s="2">
        <f t="shared" si="0"/>
        <v>0</v>
      </c>
    </row>
    <row r="27" spans="1:14" x14ac:dyDescent="0.3">
      <c r="B27" s="2" t="s">
        <v>79</v>
      </c>
      <c r="C27" s="2" t="s">
        <v>13</v>
      </c>
      <c r="D27" s="4" t="s">
        <v>77</v>
      </c>
      <c r="E27" s="2">
        <v>27</v>
      </c>
      <c r="F27" s="2">
        <v>1</v>
      </c>
      <c r="G27" s="2" t="s">
        <v>49</v>
      </c>
      <c r="I27" s="2">
        <v>1</v>
      </c>
      <c r="J27" s="2">
        <v>0</v>
      </c>
      <c r="K27" s="2">
        <v>0</v>
      </c>
      <c r="L27" s="2">
        <f>E27*F27*I27*(1+J27)</f>
        <v>27</v>
      </c>
      <c r="M27" s="2">
        <f t="shared" si="1"/>
        <v>635.61239999999998</v>
      </c>
      <c r="N27" s="2">
        <f t="shared" si="0"/>
        <v>0</v>
      </c>
    </row>
    <row r="30" spans="1:14" x14ac:dyDescent="0.3">
      <c r="D30" s="4"/>
    </row>
    <row r="33" spans="4:4" x14ac:dyDescent="0.3">
      <c r="D33" s="4"/>
    </row>
    <row r="34" spans="4:4" x14ac:dyDescent="0.3">
      <c r="D34" s="4"/>
    </row>
  </sheetData>
  <hyperlinks>
    <hyperlink ref="D2" r:id="rId1" location="8975k617/=19bnny9" xr:uid="{18A7086B-4922-4F21-A85F-453934409742}"/>
    <hyperlink ref="D3" r:id="rId2" location="9008k78/=19bno32" xr:uid="{0903AB3E-4941-460C-8B26-6317F3CB18E0}"/>
    <hyperlink ref="D5" r:id="rId3" location="9008k78/=19bno32" xr:uid="{3E248846-5CE3-470E-A5E7-5ED38B41D492}"/>
    <hyperlink ref="D7" r:id="rId4" location="8585k205/=19bof2z" xr:uid="{04AB373F-6377-4008-A03D-91B129D7D564}"/>
    <hyperlink ref="D8" r:id="rId5" location="9056k76/=19bq239" xr:uid="{6163FAE3-45EA-4697-A0DA-8C1CB1778A7D}"/>
    <hyperlink ref="D9" r:id="rId6" location="8974k16/=19bq4f4" xr:uid="{A0ECCCBA-A525-462F-8F89-0C0F85CC72BC}"/>
    <hyperlink ref="D15" r:id="rId7" xr:uid="{B38CFB83-B956-423D-8EA1-75263D11055F}"/>
    <hyperlink ref="D10" r:id="rId8" location="9657k314/=19bqcva" xr:uid="{7DE85923-375E-48B5-92A8-92802E127ED3}"/>
    <hyperlink ref="D17" r:id="rId9" location="7113k444/=19bqfh1" xr:uid="{102534B3-9837-4416-B56B-ADE837D3F460}"/>
    <hyperlink ref="D18" r:id="rId10" location="92949a832/=19bqg8g" xr:uid="{819A1A06-5A78-4EB7-AB2C-84C8C8F90327}"/>
    <hyperlink ref="D11" r:id="rId11" location="91251a146/=19bqn03" xr:uid="{26F3856E-872D-449F-BA72-95EFD8CA515B}"/>
    <hyperlink ref="D19" r:id="rId12" location="8966k15/=19brdi6" xr:uid="{FE8BB7CF-EB44-44F3-A161-F736592B276A}"/>
    <hyperlink ref="D20" r:id="rId13" xr:uid="{54C62218-F532-41FA-B7D5-86FB16B75781}"/>
    <hyperlink ref="D22" r:id="rId14" location="2901a116/=19brqzs" xr:uid="{2009869C-D1B6-4696-A13F-91F4FFFEFA2F}"/>
    <hyperlink ref="D6" r:id="rId15" location="91251a157/=19evjrx" xr:uid="{7C801063-5A3E-4AAE-8536-CB3E6CF8B1F7}"/>
    <hyperlink ref="D4" r:id="rId16" location="8975k91/=19evlb8" xr:uid="{3EED6DB3-513A-4A9B-A132-2DF3D8EB3CFF}"/>
    <hyperlink ref="D16" r:id="rId17" xr:uid="{1A45FFED-84A3-4DF1-94D9-66F1B415517E}"/>
    <hyperlink ref="D12" r:id="rId18" location="91251a158/=19n12mv" xr:uid="{4079C8D9-52E5-4341-A5A7-B95C96D3940B}"/>
    <hyperlink ref="D23" r:id="rId19" location="2866a84/=19n16ap" xr:uid="{4E70CB23-796A-465B-90F1-F9CCB1958E84}"/>
    <hyperlink ref="D26" r:id="rId20" xr:uid="{82E55874-88C7-4185-BFA0-81225B03C33D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Andreev</dc:creator>
  <cp:lastModifiedBy>Danny Andreev</cp:lastModifiedBy>
  <dcterms:created xsi:type="dcterms:W3CDTF">2017-09-02T16:48:22Z</dcterms:created>
  <dcterms:modified xsi:type="dcterms:W3CDTF">2017-10-04T17:20:52Z</dcterms:modified>
</cp:coreProperties>
</file>