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rkII\LongboardMarkII\BOM\DeckandMold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N4" i="1"/>
  <c r="N5" i="1" s="1"/>
  <c r="N6" i="1" s="1"/>
  <c r="N7" i="1" s="1"/>
  <c r="N8" i="1" s="1"/>
  <c r="N9" i="1" s="1"/>
  <c r="N10" i="1" s="1"/>
  <c r="N11" i="1" s="1"/>
  <c r="N12" i="1" s="1"/>
  <c r="N13" i="1" s="1"/>
  <c r="N3" i="1"/>
  <c r="N20" i="1"/>
  <c r="N21" i="1" s="1"/>
  <c r="N22" i="1" s="1"/>
  <c r="N23" i="1" s="1"/>
  <c r="N24" i="1" s="1"/>
  <c r="N19" i="1"/>
  <c r="N18" i="1"/>
  <c r="N32" i="1"/>
  <c r="N33" i="1" s="1"/>
  <c r="N34" i="1" s="1"/>
  <c r="N35" i="1" s="1"/>
  <c r="N31" i="1"/>
  <c r="N30" i="1"/>
  <c r="L24" i="1"/>
  <c r="E30" i="1"/>
  <c r="L35" i="1"/>
  <c r="E20" i="1"/>
  <c r="E21" i="1"/>
  <c r="E35" i="1"/>
  <c r="E34" i="1"/>
  <c r="E31" i="1"/>
  <c r="L11" i="1"/>
  <c r="L12" i="1"/>
  <c r="L13" i="1"/>
  <c r="E52" i="1"/>
  <c r="L52" i="1" s="1"/>
  <c r="L53" i="1"/>
  <c r="N53" i="1" s="1"/>
  <c r="L54" i="1"/>
  <c r="N54" i="1" s="1"/>
  <c r="L55" i="1"/>
  <c r="N55" i="1" s="1"/>
  <c r="L6" i="1"/>
  <c r="L10" i="1"/>
  <c r="E9" i="1"/>
  <c r="L9" i="1" s="1"/>
  <c r="L8" i="1"/>
  <c r="E7" i="1"/>
  <c r="L7" i="1" s="1"/>
  <c r="L5" i="1"/>
  <c r="N52" i="1" l="1"/>
  <c r="O52" i="1"/>
  <c r="O53" i="1" s="1"/>
  <c r="O54" i="1" s="1"/>
  <c r="O55" i="1" s="1"/>
  <c r="L34" i="1"/>
  <c r="O2" i="1"/>
  <c r="O3" i="1" s="1"/>
  <c r="O4" i="1" s="1"/>
  <c r="O5" i="1" s="1"/>
  <c r="O6" i="1" s="1"/>
  <c r="O7" i="1" s="1"/>
  <c r="O8" i="1" s="1"/>
  <c r="O9" i="1" s="1"/>
  <c r="O10" i="1" s="1"/>
  <c r="E63" i="1"/>
  <c r="L4" i="1"/>
  <c r="L66" i="1" l="1"/>
  <c r="L72" i="1"/>
  <c r="L71" i="1"/>
  <c r="E70" i="1"/>
  <c r="L70" i="1" s="1"/>
  <c r="E69" i="1"/>
  <c r="L69" i="1" s="1"/>
  <c r="E68" i="1"/>
  <c r="L68" i="1" s="1"/>
  <c r="L67" i="1"/>
  <c r="L65" i="1"/>
  <c r="L64" i="1"/>
  <c r="L63" i="1"/>
  <c r="M66" i="1" l="1"/>
  <c r="O63" i="1"/>
  <c r="N63" i="1"/>
  <c r="N64" i="1" s="1"/>
  <c r="N65" i="1" s="1"/>
  <c r="N67" i="1" s="1"/>
  <c r="N68" i="1" s="1"/>
  <c r="N69" i="1" s="1"/>
  <c r="N70" i="1" s="1"/>
  <c r="N71" i="1" s="1"/>
  <c r="N72" i="1" s="1"/>
  <c r="N66" i="1" s="1"/>
  <c r="M65" i="1"/>
  <c r="L31" i="1"/>
  <c r="L23" i="1"/>
  <c r="L3" i="1"/>
  <c r="L2" i="1"/>
  <c r="N2" i="1" s="1"/>
  <c r="L22" i="1"/>
  <c r="L21" i="1"/>
  <c r="L20" i="1"/>
  <c r="E19" i="1"/>
  <c r="L19" i="1" s="1"/>
  <c r="L18" i="1"/>
  <c r="L33" i="1"/>
  <c r="L32" i="1"/>
  <c r="L30" i="1"/>
  <c r="L45" i="1"/>
  <c r="N45" i="1" s="1"/>
  <c r="O45" i="1" s="1"/>
  <c r="E46" i="1"/>
  <c r="L46" i="1" s="1"/>
  <c r="L47" i="1"/>
  <c r="N47" i="1" s="1"/>
  <c r="L48" i="1"/>
  <c r="N48" i="1" s="1"/>
  <c r="L49" i="1"/>
  <c r="N49" i="1" l="1"/>
  <c r="N46" i="1"/>
  <c r="O46" i="1"/>
  <c r="O47" i="1" s="1"/>
  <c r="O48" i="1" s="1"/>
  <c r="O49" i="1" s="1"/>
  <c r="O18" i="1"/>
  <c r="O19" i="1" s="1"/>
  <c r="O20" i="1" s="1"/>
  <c r="O21" i="1" s="1"/>
  <c r="O22" i="1" s="1"/>
  <c r="O23" i="1" s="1"/>
  <c r="P55" i="1" s="1"/>
  <c r="O64" i="1"/>
  <c r="O65" i="1" s="1"/>
  <c r="O67" i="1" s="1"/>
  <c r="O68" i="1" s="1"/>
  <c r="O69" i="1" s="1"/>
  <c r="O70" i="1" s="1"/>
  <c r="O71" i="1" s="1"/>
  <c r="O72" i="1" s="1"/>
  <c r="O66" i="1" s="1"/>
  <c r="O30" i="1"/>
  <c r="O31" i="1" s="1"/>
  <c r="O32" i="1" s="1"/>
  <c r="O33" i="1" s="1"/>
  <c r="O34" i="1" s="1"/>
  <c r="O35" i="1" s="1"/>
  <c r="P49" i="1" l="1"/>
</calcChain>
</file>

<file path=xl/sharedStrings.xml><?xml version="1.0" encoding="utf-8"?>
<sst xmlns="http://schemas.openxmlformats.org/spreadsheetml/2006/main" count="302" uniqueCount="132">
  <si>
    <t>Item Name</t>
  </si>
  <si>
    <t>Item obtained?</t>
  </si>
  <si>
    <t>Item Location</t>
  </si>
  <si>
    <t>Item Price</t>
  </si>
  <si>
    <t>Quanitity</t>
  </si>
  <si>
    <t>CarbonKevlar</t>
  </si>
  <si>
    <t>http://www.fibreglast.com/product/kevlar-carbon-hybrid-yellow-1065/carbon-kevlar-hybrid-fabric#floatingcart_a</t>
  </si>
  <si>
    <t>N</t>
  </si>
  <si>
    <t>http://www.fibreglast.com/product/1073_6K_Carbon/carbon-fiber-fabric-classic-styles</t>
  </si>
  <si>
    <t>Carbon 6K weave</t>
  </si>
  <si>
    <t>Quanity Units</t>
  </si>
  <si>
    <t>Yards</t>
  </si>
  <si>
    <t>MDF</t>
  </si>
  <si>
    <t>Y</t>
  </si>
  <si>
    <t>Home Depot</t>
  </si>
  <si>
    <t>Wood Glue</t>
  </si>
  <si>
    <t>Item Desc</t>
  </si>
  <si>
    <t>.75" thick 48"x96"</t>
  </si>
  <si>
    <t>Sealant Tape</t>
  </si>
  <si>
    <t>Peel Ply</t>
  </si>
  <si>
    <t>http://www.fibreglast.com/product/stretchlon-200-bagging-film-1678/Vacuum_Bagging_Films_Peel_Ply_Tapes</t>
  </si>
  <si>
    <t>Stretchlon</t>
  </si>
  <si>
    <t>.012" thick 50" Width</t>
  </si>
  <si>
    <t>.017" thick 50" Width</t>
  </si>
  <si>
    <t>System 2000 Epoxy Resin</t>
  </si>
  <si>
    <t>http://www.fibreglast.com/product/System_2000_Epoxy_Resin_2000/Epoxy_Resins</t>
  </si>
  <si>
    <t>Gallon</t>
  </si>
  <si>
    <t>System 2000 Epoxy Hardener</t>
  </si>
  <si>
    <t>Quart</t>
  </si>
  <si>
    <t>http://www.fibreglast.com/product/FibRelease_01153_A/Mold_Releases</t>
  </si>
  <si>
    <t>FibRelease</t>
  </si>
  <si>
    <t>32 Oz.</t>
  </si>
  <si>
    <t>Release agent for the mold</t>
  </si>
  <si>
    <t>http://www.fibreglast.com/product/gray-sealant-tape-00581/Vacuum_Bagging_Films_Peel_Ply_Tapes#floatingcart_a</t>
  </si>
  <si>
    <t>roll</t>
  </si>
  <si>
    <t>25'</t>
  </si>
  <si>
    <t>BreatherCloth</t>
  </si>
  <si>
    <t>60" Width</t>
  </si>
  <si>
    <t>Bagging Film 60" Width</t>
  </si>
  <si>
    <t>http://www.fibreglast.com/product/Breather_and_Bleeder_579/Vacuum_Bagging_Films_Peel_Ply_Tapes#floatingcart_a</t>
  </si>
  <si>
    <t>http://www.fibreglast.com/product/Nylon_Released_Peel_Ply_582/Vacuum_Bagging_Films_Peel_Ply_Tapes</t>
  </si>
  <si>
    <t>Total</t>
  </si>
  <si>
    <t>https://www.mcmaster.com/#8734k26/=197ppcb</t>
  </si>
  <si>
    <t>Sheet</t>
  </si>
  <si>
    <t>72"*40" 5/32Thickness</t>
  </si>
  <si>
    <t>Polystyrene 5/32"</t>
  </si>
  <si>
    <t>Multiplyer</t>
  </si>
  <si>
    <t>Tax</t>
  </si>
  <si>
    <t>Shipping</t>
  </si>
  <si>
    <t>Grand Total</t>
  </si>
  <si>
    <t>http://www.fibreglast.com/product/perfect-line-tape-01735/Tapes</t>
  </si>
  <si>
    <t>Line Tape</t>
  </si>
  <si>
    <t>Roll</t>
  </si>
  <si>
    <t>55 Yards</t>
  </si>
  <si>
    <t>All Carbon</t>
  </si>
  <si>
    <t>.03" thick 50" Width</t>
  </si>
  <si>
    <t>http://www.fibreglast.com/product/1072_12K_Carbon/carbon-fiber-fabric-classic-styles</t>
  </si>
  <si>
    <t>CarbonV2</t>
  </si>
  <si>
    <t>Polystyrene 3/32"</t>
  </si>
  <si>
    <t>https://www.mcmaster.com/#8734k24/=1997idd</t>
  </si>
  <si>
    <t>72"*40" 3/32Thickness</t>
  </si>
  <si>
    <t>Mold</t>
  </si>
  <si>
    <t>Sub Total</t>
  </si>
  <si>
    <t>*** squeegy</t>
  </si>
  <si>
    <t>**buckets</t>
  </si>
  <si>
    <t>Cleaning Material</t>
  </si>
  <si>
    <t>https://www.fiberglasshawaii.com/</t>
  </si>
  <si>
    <t>breathing mask</t>
  </si>
  <si>
    <t>Chisel Set</t>
  </si>
  <si>
    <t>https://www.amazon.com/VonHaus-Craftsman-Woodworking-Carving-Sharpening/dp/B014DT8KYG/ref=sr_1_1_sspa?ie=UTF8&amp;qid=1505260350&amp;sr=8-1-spons&amp;keywords=wood+chisel+set&amp;psc=1</t>
  </si>
  <si>
    <t>set</t>
  </si>
  <si>
    <t>for correcting mold</t>
  </si>
  <si>
    <t>Purchase Total</t>
  </si>
  <si>
    <t>FiberGlass</t>
  </si>
  <si>
    <t>Fiberglass</t>
  </si>
  <si>
    <t>http://www.fibreglast.com/product/Style_7781_E_Glass_543/Fiberglass_Fabric</t>
  </si>
  <si>
    <t>120min pot life</t>
  </si>
  <si>
    <t>Vaccuming</t>
  </si>
  <si>
    <t>Wood Putty</t>
  </si>
  <si>
    <t>tub</t>
  </si>
  <si>
    <t>style 7781 E glass</t>
  </si>
  <si>
    <t>Machining Costs</t>
  </si>
  <si>
    <t>Architecture School</t>
  </si>
  <si>
    <t>3 hours</t>
  </si>
  <si>
    <t>to run the wood router</t>
  </si>
  <si>
    <t>All FiberGlass</t>
  </si>
  <si>
    <t>Shaft</t>
  </si>
  <si>
    <t>https://www.mcmaster.com/#catalog/123/1129/=1a607rw</t>
  </si>
  <si>
    <t>Hex Bolt</t>
  </si>
  <si>
    <t>bolts</t>
  </si>
  <si>
    <t>https://www.mcmaster.com/#91247a560/=1a608ny</t>
  </si>
  <si>
    <t>Tee Nut</t>
  </si>
  <si>
    <t>https://www.mcmaster.com/#90975a029/=1a608zr</t>
  </si>
  <si>
    <t>1/4"-20</t>
  </si>
  <si>
    <t>3/16" x 18" align mold</t>
  </si>
  <si>
    <t>1/4"-20 4" clamp mold together</t>
  </si>
  <si>
    <t>nuts</t>
  </si>
  <si>
    <t>units</t>
  </si>
  <si>
    <t>endmill</t>
  </si>
  <si>
    <t>1/2"x5" ball end</t>
  </si>
  <si>
    <t>https://www.mcmaster.com/#8909a45/=1a609yk</t>
  </si>
  <si>
    <t>Ball Endmill 1/2"</t>
  </si>
  <si>
    <t>Mold Primer</t>
  </si>
  <si>
    <t>Duratec Gray 1041-A</t>
  </si>
  <si>
    <t>MEKP hardender</t>
  </si>
  <si>
    <t>oz</t>
  </si>
  <si>
    <t>69-A hardener</t>
  </si>
  <si>
    <t>Step 1,2 Polish</t>
  </si>
  <si>
    <t xml:space="preserve">lb </t>
  </si>
  <si>
    <t>1102-A,1103-A</t>
  </si>
  <si>
    <t>32"*48" 1/8Thickness</t>
  </si>
  <si>
    <t>yards</t>
  </si>
  <si>
    <t>7781 E-glass</t>
  </si>
  <si>
    <t>60" Width 7oz</t>
  </si>
  <si>
    <t>581-A Sealant Tape</t>
  </si>
  <si>
    <t>1678-C Stretchlon</t>
  </si>
  <si>
    <t>582-B Peel Ply</t>
  </si>
  <si>
    <t>1779-C BreatherCloth</t>
  </si>
  <si>
    <t>1153 FibRelease</t>
  </si>
  <si>
    <t>1735-A Line Tape</t>
  </si>
  <si>
    <t>118-A Mold polish and release wax</t>
  </si>
  <si>
    <t>Tin</t>
  </si>
  <si>
    <t>11oz</t>
  </si>
  <si>
    <t>1022-A Vinyl Foam</t>
  </si>
  <si>
    <t>2543-C FiberGlass</t>
  </si>
  <si>
    <t>2000-B System 2000 Epoxy Resin</t>
  </si>
  <si>
    <t>2120-B System 2000 Epoxy Hardener</t>
  </si>
  <si>
    <t>1072-C Carbon 12K weave</t>
  </si>
  <si>
    <t>"------------LEGACY-------------------"</t>
  </si>
  <si>
    <t>CarbonKevlar Orange</t>
  </si>
  <si>
    <t>https://www.rockwestcomposites.com/materials-tools/fabrics-pre-pregs-tow/carbon-kevlar-hybrid-fabric/13010-orange-d</t>
  </si>
  <si>
    <t>.009" thick 50" Width 2x2 twill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</si>
</sst>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 applyFont="1"/>
    <xf numFmtId="8" fontId="2" fillId="0" borderId="0" xfId="0" applyNumberFormat="1" applyFont="1"/>
    <xf numFmtId="0" fontId="0" fillId="0" borderId="0" xfId="0" applyFont="1"/>
    <xf numFmtId="0" fontId="1" fillId="0" borderId="0" xfId="1"/>
    <xf numFmtId="8" fontId="0" fillId="0" borderId="0" xfId="0" applyNumberFormat="1" applyFont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s://www.fiberglasshawaii.com/" TargetMode="External"/><Relationship Id="rId1" Type="http://schemas.openxmlformats.org/officeDocument/2006/relationships/hyperlink" Target="http://www.fibreglast.com/product/1072_12K_Carbon/carbon-fiber-fabric-classic-styles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breglast.com/product/System_2000_Epoxy_Resin_2000/Epoxy_Resins" TargetMode="External"/><Relationship Id="rId10" Type="http://schemas.openxmlformats.org/officeDocument/2006/relationships/hyperlink" Target="http://www.fibreglast.com/product/Style_7781_E_Glass_543/Fiberglass_Fabric" TargetMode="External"/><Relationship Id="rId4" Type="http://schemas.openxmlformats.org/officeDocument/2006/relationships/hyperlink" Target="https://www.amazon.com/VonHaus-Craftsman-Woodworking-Carving-Sharpening/dp/B014DT8KYG/ref=sr_1_1_sspa?ie=UTF8&amp;qid=1505260350&amp;sr=8-1-spons&amp;keywords=wood+chisel+set&amp;psc=1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P72"/>
  <sheetViews>
    <sheetView tabSelected="1" topLeftCell="A22" workbookViewId="0">
      <selection activeCell="B14" sqref="B14"/>
    </sheetView>
  </sheetViews>
  <sheetFormatPr defaultRowHeight="14.4" x14ac:dyDescent="0.3"/>
  <cols>
    <col min="1" max="1" width="12.88671875" style="1" customWidth="1"/>
    <col min="2" max="2" width="25.109375" style="1" customWidth="1"/>
    <col min="3" max="3" width="8.88671875" style="1"/>
    <col min="4" max="4" width="11.21875" style="1" customWidth="1"/>
    <col min="5" max="5" width="8.88671875" style="1"/>
    <col min="6" max="6" width="7.88671875" style="1" customWidth="1"/>
    <col min="7" max="7" width="13.5546875" style="1" customWidth="1"/>
    <col min="8" max="8" width="24.6640625" style="1" customWidth="1"/>
    <col min="9" max="9" width="8.88671875" style="1"/>
    <col min="10" max="10" width="5" style="1" customWidth="1"/>
    <col min="11" max="11" width="7.6640625" style="1" customWidth="1"/>
    <col min="12" max="12" width="8.33203125" style="1" customWidth="1"/>
    <col min="13" max="13" width="11.21875" style="1" customWidth="1"/>
    <col min="14" max="14" width="10.6640625" style="1" customWidth="1"/>
    <col min="15" max="15" width="12.77734375" style="1" customWidth="1"/>
    <col min="16" max="16384" width="8.88671875" style="1"/>
  </cols>
  <sheetData>
    <row r="1" spans="1:15" x14ac:dyDescent="0.3">
      <c r="A1" s="1" t="s">
        <v>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16</v>
      </c>
      <c r="I1" s="1" t="s">
        <v>46</v>
      </c>
      <c r="J1" s="1" t="s">
        <v>47</v>
      </c>
      <c r="K1" s="1" t="s">
        <v>48</v>
      </c>
      <c r="L1" s="1" t="s">
        <v>41</v>
      </c>
      <c r="M1" s="1" t="s">
        <v>62</v>
      </c>
      <c r="N1" s="1" t="s">
        <v>49</v>
      </c>
      <c r="O1" s="1" t="s">
        <v>72</v>
      </c>
    </row>
    <row r="2" spans="1:15" x14ac:dyDescent="0.3">
      <c r="B2" s="1" t="s">
        <v>12</v>
      </c>
      <c r="C2" s="1" t="s">
        <v>13</v>
      </c>
      <c r="D2" s="1" t="s">
        <v>14</v>
      </c>
      <c r="E2" s="1">
        <v>26.99</v>
      </c>
      <c r="F2" s="1">
        <v>5</v>
      </c>
      <c r="G2" s="1" t="s">
        <v>43</v>
      </c>
      <c r="H2" s="1" t="s">
        <v>17</v>
      </c>
      <c r="I2" s="1">
        <v>1</v>
      </c>
      <c r="J2" s="1">
        <v>0.08</v>
      </c>
      <c r="K2" s="1">
        <v>0</v>
      </c>
      <c r="L2" s="1">
        <f t="shared" ref="L2:L5" si="0">E2*F2*I2*(1+J2)</f>
        <v>145.74600000000001</v>
      </c>
      <c r="N2" s="1">
        <f>L2+K2</f>
        <v>145.74600000000001</v>
      </c>
      <c r="O2" s="1">
        <f>IF(C2="Y",0,N2)</f>
        <v>0</v>
      </c>
    </row>
    <row r="3" spans="1:15" x14ac:dyDescent="0.3">
      <c r="B3" s="1" t="s">
        <v>15</v>
      </c>
      <c r="C3" s="1" t="s">
        <v>13</v>
      </c>
      <c r="D3" s="1" t="s">
        <v>14</v>
      </c>
      <c r="E3" s="1">
        <v>6.98</v>
      </c>
      <c r="F3" s="1">
        <v>2</v>
      </c>
      <c r="I3" s="1">
        <v>1</v>
      </c>
      <c r="J3" s="1">
        <v>0.08</v>
      </c>
      <c r="K3" s="1">
        <v>0</v>
      </c>
      <c r="L3" s="1">
        <f t="shared" si="0"/>
        <v>15.076800000000002</v>
      </c>
      <c r="N3" s="1">
        <f>L3+K3+N2</f>
        <v>160.8228</v>
      </c>
      <c r="O3" s="1">
        <f>IF(C3="Y",O2,K3+L3+O2)</f>
        <v>0</v>
      </c>
    </row>
    <row r="4" spans="1:15" x14ac:dyDescent="0.3">
      <c r="B4" s="1" t="s">
        <v>68</v>
      </c>
      <c r="C4" s="1" t="s">
        <v>13</v>
      </c>
      <c r="D4" s="2" t="s">
        <v>69</v>
      </c>
      <c r="E4" s="1">
        <v>34.99</v>
      </c>
      <c r="F4" s="1">
        <v>1</v>
      </c>
      <c r="G4" s="1" t="s">
        <v>70</v>
      </c>
      <c r="H4" s="1" t="s">
        <v>71</v>
      </c>
      <c r="I4" s="1">
        <v>1</v>
      </c>
      <c r="J4" s="1">
        <v>0.08</v>
      </c>
      <c r="K4" s="1">
        <v>0</v>
      </c>
      <c r="L4" s="1">
        <f t="shared" si="0"/>
        <v>37.789200000000008</v>
      </c>
      <c r="N4" s="1">
        <f t="shared" ref="N4:N13" si="1">L4+K4+N3</f>
        <v>198.61200000000002</v>
      </c>
      <c r="O4" s="1">
        <f t="shared" ref="O4" si="2">IF(C4="Y",O3,K4+L4+O3)</f>
        <v>0</v>
      </c>
    </row>
    <row r="5" spans="1:15" x14ac:dyDescent="0.3">
      <c r="B5" s="1" t="s">
        <v>78</v>
      </c>
      <c r="C5" s="1" t="s">
        <v>13</v>
      </c>
      <c r="D5" s="1" t="s">
        <v>14</v>
      </c>
      <c r="E5" s="1">
        <v>10</v>
      </c>
      <c r="F5" s="1">
        <v>1</v>
      </c>
      <c r="G5" s="1" t="s">
        <v>79</v>
      </c>
      <c r="H5" s="1" t="s">
        <v>71</v>
      </c>
      <c r="I5" s="1">
        <v>1</v>
      </c>
      <c r="J5" s="1">
        <v>0.08</v>
      </c>
      <c r="K5" s="1">
        <v>0</v>
      </c>
      <c r="L5" s="1">
        <f t="shared" si="0"/>
        <v>10.8</v>
      </c>
      <c r="N5" s="1">
        <f t="shared" si="1"/>
        <v>209.41200000000003</v>
      </c>
      <c r="O5" s="1">
        <f>IF(C5="Y",O4,K5+L5+O4)</f>
        <v>0</v>
      </c>
    </row>
    <row r="6" spans="1:15" x14ac:dyDescent="0.3">
      <c r="B6" s="1" t="s">
        <v>81</v>
      </c>
      <c r="C6" s="4" t="s">
        <v>13</v>
      </c>
      <c r="D6" s="1" t="s">
        <v>82</v>
      </c>
      <c r="E6" s="1">
        <v>20</v>
      </c>
      <c r="F6" s="1">
        <v>3</v>
      </c>
      <c r="G6" s="1" t="s">
        <v>83</v>
      </c>
      <c r="H6" s="1" t="s">
        <v>84</v>
      </c>
      <c r="I6" s="1">
        <v>1</v>
      </c>
      <c r="J6" s="1">
        <v>0.08</v>
      </c>
      <c r="K6" s="1">
        <v>0</v>
      </c>
      <c r="L6" s="1">
        <f>E6*F6*I6*(1+J6)</f>
        <v>64.800000000000011</v>
      </c>
      <c r="N6" s="1">
        <f t="shared" si="1"/>
        <v>274.21200000000005</v>
      </c>
      <c r="O6" s="1">
        <f>IF(C6="Y",O5,K6+L6+O5)</f>
        <v>0</v>
      </c>
    </row>
    <row r="7" spans="1:15" x14ac:dyDescent="0.3">
      <c r="B7" s="4" t="s">
        <v>88</v>
      </c>
      <c r="C7" s="4" t="s">
        <v>13</v>
      </c>
      <c r="D7" s="5" t="s">
        <v>90</v>
      </c>
      <c r="E7" s="1">
        <f>8.25/25</f>
        <v>0.33</v>
      </c>
      <c r="F7" s="4">
        <v>25</v>
      </c>
      <c r="G7" s="4" t="s">
        <v>89</v>
      </c>
      <c r="H7" s="4" t="s">
        <v>95</v>
      </c>
      <c r="I7" s="1">
        <v>1</v>
      </c>
      <c r="J7" s="1">
        <v>0.08</v>
      </c>
      <c r="K7" s="1">
        <v>0</v>
      </c>
      <c r="L7" s="1">
        <f t="shared" ref="L7" si="3">E7*F7*I7*(1+J7)</f>
        <v>8.91</v>
      </c>
      <c r="N7" s="1">
        <f t="shared" si="1"/>
        <v>283.12200000000007</v>
      </c>
      <c r="O7" s="1">
        <f t="shared" ref="O7:O10" si="4">IF(C7="Y",O6,K7+L7+O6)</f>
        <v>0</v>
      </c>
    </row>
    <row r="8" spans="1:15" x14ac:dyDescent="0.3">
      <c r="B8" s="4" t="s">
        <v>86</v>
      </c>
      <c r="C8" s="4" t="s">
        <v>13</v>
      </c>
      <c r="D8" s="5" t="s">
        <v>87</v>
      </c>
      <c r="E8" s="4">
        <v>9.8699999999999992</v>
      </c>
      <c r="F8" s="4">
        <v>1</v>
      </c>
      <c r="G8" s="4" t="s">
        <v>97</v>
      </c>
      <c r="H8" s="4" t="s">
        <v>94</v>
      </c>
      <c r="I8" s="1">
        <v>1</v>
      </c>
      <c r="J8" s="1">
        <v>0.08</v>
      </c>
      <c r="K8" s="1">
        <v>0</v>
      </c>
      <c r="L8" s="1">
        <f t="shared" ref="L8:L12" si="5">E8*F8*I8*(1+J8)</f>
        <v>10.659599999999999</v>
      </c>
      <c r="N8" s="1">
        <f t="shared" si="1"/>
        <v>293.78160000000008</v>
      </c>
      <c r="O8" s="1">
        <f t="shared" si="4"/>
        <v>0</v>
      </c>
    </row>
    <row r="9" spans="1:15" x14ac:dyDescent="0.3">
      <c r="B9" s="4" t="s">
        <v>91</v>
      </c>
      <c r="C9" s="4" t="s">
        <v>13</v>
      </c>
      <c r="D9" s="5" t="s">
        <v>92</v>
      </c>
      <c r="E9" s="4">
        <f>10.24/100</f>
        <v>0.1024</v>
      </c>
      <c r="F9" s="4">
        <v>100</v>
      </c>
      <c r="G9" s="4" t="s">
        <v>96</v>
      </c>
      <c r="H9" s="4" t="s">
        <v>93</v>
      </c>
      <c r="I9" s="1">
        <v>1</v>
      </c>
      <c r="J9" s="1">
        <v>0.08</v>
      </c>
      <c r="K9" s="1">
        <v>0</v>
      </c>
      <c r="L9" s="1">
        <f t="shared" si="5"/>
        <v>11.059200000000001</v>
      </c>
      <c r="N9" s="1">
        <f t="shared" si="1"/>
        <v>304.84080000000006</v>
      </c>
      <c r="O9" s="1">
        <f t="shared" si="4"/>
        <v>0</v>
      </c>
    </row>
    <row r="10" spans="1:15" x14ac:dyDescent="0.3">
      <c r="B10" s="4" t="s">
        <v>101</v>
      </c>
      <c r="C10" s="4" t="s">
        <v>13</v>
      </c>
      <c r="D10" s="5" t="s">
        <v>100</v>
      </c>
      <c r="E10" s="4">
        <v>61.6</v>
      </c>
      <c r="F10" s="4">
        <v>1</v>
      </c>
      <c r="G10" s="4" t="s">
        <v>98</v>
      </c>
      <c r="H10" s="4" t="s">
        <v>99</v>
      </c>
      <c r="I10" s="1">
        <v>1</v>
      </c>
      <c r="J10" s="1">
        <v>0.08</v>
      </c>
      <c r="K10" s="1">
        <v>20</v>
      </c>
      <c r="L10" s="1">
        <f t="shared" si="5"/>
        <v>66.528000000000006</v>
      </c>
      <c r="N10" s="1">
        <f t="shared" si="1"/>
        <v>391.36880000000008</v>
      </c>
      <c r="O10" s="1">
        <f t="shared" si="4"/>
        <v>0</v>
      </c>
    </row>
    <row r="11" spans="1:15" x14ac:dyDescent="0.3">
      <c r="B11" s="4" t="s">
        <v>102</v>
      </c>
      <c r="C11" s="4" t="s">
        <v>13</v>
      </c>
      <c r="E11" s="4">
        <v>51.95</v>
      </c>
      <c r="F11" s="4">
        <v>2</v>
      </c>
      <c r="G11" s="4" t="s">
        <v>28</v>
      </c>
      <c r="H11" s="4" t="s">
        <v>103</v>
      </c>
      <c r="I11" s="4">
        <v>0.9</v>
      </c>
      <c r="J11" s="4">
        <v>0</v>
      </c>
      <c r="K11" s="4">
        <v>9.9499999999999993</v>
      </c>
      <c r="L11" s="1">
        <f t="shared" si="5"/>
        <v>93.51</v>
      </c>
      <c r="N11" s="1">
        <f t="shared" si="1"/>
        <v>494.82880000000011</v>
      </c>
    </row>
    <row r="12" spans="1:15" x14ac:dyDescent="0.3">
      <c r="B12" s="4" t="s">
        <v>104</v>
      </c>
      <c r="C12" s="4" t="s">
        <v>13</v>
      </c>
      <c r="E12" s="4">
        <v>2.95</v>
      </c>
      <c r="F12" s="4">
        <v>2</v>
      </c>
      <c r="G12" s="4" t="s">
        <v>105</v>
      </c>
      <c r="H12" s="4" t="s">
        <v>106</v>
      </c>
      <c r="I12" s="4">
        <v>0.9</v>
      </c>
      <c r="J12" s="4">
        <v>0</v>
      </c>
      <c r="K12" s="4">
        <v>0</v>
      </c>
      <c r="L12" s="1">
        <f t="shared" si="5"/>
        <v>5.3100000000000005</v>
      </c>
      <c r="N12" s="1">
        <f t="shared" si="1"/>
        <v>500.13880000000012</v>
      </c>
    </row>
    <row r="13" spans="1:15" x14ac:dyDescent="0.3">
      <c r="B13" s="4" t="s">
        <v>107</v>
      </c>
      <c r="C13" s="4" t="s">
        <v>13</v>
      </c>
      <c r="E13" s="4">
        <v>16.149999999999999</v>
      </c>
      <c r="F13" s="4">
        <v>2</v>
      </c>
      <c r="G13" s="4" t="s">
        <v>108</v>
      </c>
      <c r="H13" s="4" t="s">
        <v>109</v>
      </c>
      <c r="I13" s="4">
        <v>0.9</v>
      </c>
      <c r="J13" s="4">
        <v>0</v>
      </c>
      <c r="K13" s="4">
        <v>19.95</v>
      </c>
      <c r="L13" s="1">
        <f>E13*F13*I13*(1+J13)</f>
        <v>29.069999999999997</v>
      </c>
      <c r="N13" s="1">
        <f t="shared" si="1"/>
        <v>549.15880000000016</v>
      </c>
    </row>
    <row r="17" spans="1:15" x14ac:dyDescent="0.3">
      <c r="A17" s="1" t="s">
        <v>77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10</v>
      </c>
      <c r="H17" s="1" t="s">
        <v>16</v>
      </c>
      <c r="I17" s="1" t="s">
        <v>46</v>
      </c>
      <c r="J17" s="1" t="s">
        <v>47</v>
      </c>
      <c r="K17" s="1" t="s">
        <v>48</v>
      </c>
      <c r="L17" s="1" t="s">
        <v>41</v>
      </c>
      <c r="M17" s="1" t="s">
        <v>62</v>
      </c>
      <c r="N17" s="1" t="s">
        <v>49</v>
      </c>
      <c r="O17" s="1" t="s">
        <v>72</v>
      </c>
    </row>
    <row r="18" spans="1:15" x14ac:dyDescent="0.3">
      <c r="B18" s="4" t="s">
        <v>114</v>
      </c>
      <c r="C18" s="4" t="s">
        <v>13</v>
      </c>
      <c r="D18" s="2" t="s">
        <v>33</v>
      </c>
      <c r="E18" s="1">
        <v>10.95</v>
      </c>
      <c r="F18" s="1">
        <v>1</v>
      </c>
      <c r="G18" s="1" t="s">
        <v>34</v>
      </c>
      <c r="H18" s="1" t="s">
        <v>35</v>
      </c>
      <c r="I18" s="1">
        <v>1</v>
      </c>
      <c r="J18" s="1">
        <v>0.08</v>
      </c>
      <c r="K18" s="1">
        <v>0</v>
      </c>
      <c r="L18" s="1">
        <f t="shared" ref="L18:L23" si="6">E18*F18*I18*(1+J18)</f>
        <v>11.826000000000001</v>
      </c>
      <c r="N18" s="1">
        <f>L18+K18</f>
        <v>11.826000000000001</v>
      </c>
      <c r="O18" s="1">
        <f>IF(C18="Y",0,K18+L18)</f>
        <v>0</v>
      </c>
    </row>
    <row r="19" spans="1:15" x14ac:dyDescent="0.3">
      <c r="B19" s="4" t="s">
        <v>115</v>
      </c>
      <c r="C19" s="4" t="s">
        <v>13</v>
      </c>
      <c r="D19" s="2" t="s">
        <v>20</v>
      </c>
      <c r="E19" s="1">
        <f>19.95/5</f>
        <v>3.9899999999999998</v>
      </c>
      <c r="F19" s="1">
        <v>5</v>
      </c>
      <c r="G19" s="1" t="s">
        <v>11</v>
      </c>
      <c r="H19" s="1" t="s">
        <v>38</v>
      </c>
      <c r="I19" s="1">
        <v>1</v>
      </c>
      <c r="J19" s="1">
        <v>0.08</v>
      </c>
      <c r="K19" s="1">
        <v>0</v>
      </c>
      <c r="L19" s="1">
        <f t="shared" si="6"/>
        <v>21.545999999999999</v>
      </c>
      <c r="N19" s="1">
        <f>L19+K19+N18</f>
        <v>33.372</v>
      </c>
      <c r="O19" s="1">
        <f>IF(C19="Y",O18,K19+L19+O18)</f>
        <v>0</v>
      </c>
    </row>
    <row r="20" spans="1:15" x14ac:dyDescent="0.3">
      <c r="B20" s="4" t="s">
        <v>116</v>
      </c>
      <c r="C20" s="4" t="s">
        <v>13</v>
      </c>
      <c r="D20" s="2" t="s">
        <v>40</v>
      </c>
      <c r="E20" s="1">
        <f>39.95/3</f>
        <v>13.316666666666668</v>
      </c>
      <c r="F20" s="1">
        <v>3</v>
      </c>
      <c r="G20" s="1" t="s">
        <v>11</v>
      </c>
      <c r="H20" s="1" t="s">
        <v>37</v>
      </c>
      <c r="I20" s="1">
        <v>1</v>
      </c>
      <c r="J20" s="1">
        <v>0.08</v>
      </c>
      <c r="K20" s="1">
        <v>0</v>
      </c>
      <c r="L20" s="1">
        <f t="shared" si="6"/>
        <v>43.146000000000008</v>
      </c>
      <c r="N20" s="1">
        <f t="shared" ref="N20:N24" si="7">L20+K20+N19</f>
        <v>76.518000000000001</v>
      </c>
      <c r="O20" s="1">
        <f>IF(C20="Y",O19,K20+L20+O19)</f>
        <v>0</v>
      </c>
    </row>
    <row r="21" spans="1:15" x14ac:dyDescent="0.3">
      <c r="B21" s="4" t="s">
        <v>117</v>
      </c>
      <c r="C21" s="4" t="s">
        <v>13</v>
      </c>
      <c r="D21" s="2" t="s">
        <v>39</v>
      </c>
      <c r="E21" s="1">
        <f>39.95/5</f>
        <v>7.99</v>
      </c>
      <c r="F21" s="1">
        <v>5</v>
      </c>
      <c r="G21" s="1" t="s">
        <v>11</v>
      </c>
      <c r="H21" s="4" t="s">
        <v>113</v>
      </c>
      <c r="I21" s="1">
        <v>1</v>
      </c>
      <c r="J21" s="1">
        <v>0.08</v>
      </c>
      <c r="K21" s="1">
        <v>0</v>
      </c>
      <c r="L21" s="1">
        <f t="shared" si="6"/>
        <v>43.146000000000008</v>
      </c>
      <c r="N21" s="1">
        <f t="shared" si="7"/>
        <v>119.66400000000002</v>
      </c>
      <c r="O21" s="1">
        <f>IF(C21="Y",O20,K21+L21+O20)</f>
        <v>0</v>
      </c>
    </row>
    <row r="22" spans="1:15" x14ac:dyDescent="0.3">
      <c r="B22" s="4" t="s">
        <v>118</v>
      </c>
      <c r="C22" s="4" t="s">
        <v>13</v>
      </c>
      <c r="D22" s="2" t="s">
        <v>29</v>
      </c>
      <c r="E22" s="1">
        <v>26.95</v>
      </c>
      <c r="F22" s="1">
        <v>1</v>
      </c>
      <c r="G22" s="1" t="s">
        <v>31</v>
      </c>
      <c r="H22" s="1" t="s">
        <v>32</v>
      </c>
      <c r="I22" s="1">
        <v>1</v>
      </c>
      <c r="J22" s="1">
        <v>0.08</v>
      </c>
      <c r="K22" s="1">
        <v>0</v>
      </c>
      <c r="L22" s="1">
        <f t="shared" si="6"/>
        <v>29.106000000000002</v>
      </c>
      <c r="N22" s="1">
        <f t="shared" si="7"/>
        <v>148.77000000000001</v>
      </c>
      <c r="O22" s="1">
        <f>IF(C22="Y",O21,K22+L22+O21)</f>
        <v>0</v>
      </c>
    </row>
    <row r="23" spans="1:15" x14ac:dyDescent="0.3">
      <c r="B23" s="4" t="s">
        <v>119</v>
      </c>
      <c r="C23" s="4" t="s">
        <v>13</v>
      </c>
      <c r="D23" s="2" t="s">
        <v>50</v>
      </c>
      <c r="E23" s="1">
        <v>14.95</v>
      </c>
      <c r="F23" s="1">
        <v>1</v>
      </c>
      <c r="G23" s="1" t="s">
        <v>52</v>
      </c>
      <c r="H23" s="1" t="s">
        <v>53</v>
      </c>
      <c r="I23" s="1">
        <v>1</v>
      </c>
      <c r="J23" s="1">
        <v>0.08</v>
      </c>
      <c r="K23" s="1">
        <v>0</v>
      </c>
      <c r="L23" s="1">
        <f t="shared" si="6"/>
        <v>16.146000000000001</v>
      </c>
      <c r="N23" s="1">
        <f t="shared" si="7"/>
        <v>164.916</v>
      </c>
      <c r="O23" s="1">
        <f>IF(C23="Y",O22,K23+L23+O22)</f>
        <v>0</v>
      </c>
    </row>
    <row r="24" spans="1:15" x14ac:dyDescent="0.3">
      <c r="B24" s="4" t="s">
        <v>120</v>
      </c>
      <c r="C24" s="4" t="s">
        <v>13</v>
      </c>
      <c r="E24" s="1">
        <v>21.95</v>
      </c>
      <c r="F24" s="4">
        <v>1</v>
      </c>
      <c r="G24" s="4" t="s">
        <v>121</v>
      </c>
      <c r="H24" s="4" t="s">
        <v>122</v>
      </c>
      <c r="I24" s="1">
        <v>1</v>
      </c>
      <c r="J24" s="1">
        <v>0.08</v>
      </c>
      <c r="K24" s="1">
        <v>0</v>
      </c>
      <c r="L24" s="1">
        <f t="shared" ref="L24" si="8">E24*F24*I24*(1+J24)</f>
        <v>23.706</v>
      </c>
      <c r="N24" s="1">
        <f t="shared" si="7"/>
        <v>188.62199999999999</v>
      </c>
    </row>
    <row r="29" spans="1:15" x14ac:dyDescent="0.3">
      <c r="A29" s="1" t="s">
        <v>57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10</v>
      </c>
      <c r="H29" s="1" t="s">
        <v>16</v>
      </c>
      <c r="I29" s="1" t="s">
        <v>46</v>
      </c>
      <c r="J29" s="1" t="s">
        <v>47</v>
      </c>
      <c r="K29" s="1" t="s">
        <v>48</v>
      </c>
      <c r="L29" s="1" t="s">
        <v>41</v>
      </c>
      <c r="M29" s="1" t="s">
        <v>62</v>
      </c>
      <c r="N29" s="1" t="s">
        <v>49</v>
      </c>
      <c r="O29" s="1" t="s">
        <v>72</v>
      </c>
    </row>
    <row r="30" spans="1:15" x14ac:dyDescent="0.3">
      <c r="A30" s="3"/>
      <c r="B30" s="6" t="s">
        <v>129</v>
      </c>
      <c r="C30" s="4" t="s">
        <v>13</v>
      </c>
      <c r="D30" s="7" t="s">
        <v>130</v>
      </c>
      <c r="E30" s="4">
        <f>105.58/2</f>
        <v>52.79</v>
      </c>
      <c r="F30" s="1">
        <v>2</v>
      </c>
      <c r="G30" s="1" t="s">
        <v>11</v>
      </c>
      <c r="H30" s="4" t="s">
        <v>131</v>
      </c>
      <c r="I30" s="1">
        <v>1</v>
      </c>
      <c r="J30" s="1">
        <v>0.08</v>
      </c>
      <c r="K30" s="1">
        <v>13.6</v>
      </c>
      <c r="L30" s="1">
        <f>E30*F30*I30*(1+J30)</f>
        <v>114.02640000000001</v>
      </c>
      <c r="N30" s="1">
        <f>L30+K30</f>
        <v>127.6264</v>
      </c>
      <c r="O30" s="1">
        <f>IF(C30="Y",0,N30)</f>
        <v>0</v>
      </c>
    </row>
    <row r="31" spans="1:15" x14ac:dyDescent="0.3">
      <c r="B31" s="4" t="s">
        <v>127</v>
      </c>
      <c r="C31" s="4" t="s">
        <v>13</v>
      </c>
      <c r="D31" s="2" t="s">
        <v>56</v>
      </c>
      <c r="E31" s="1">
        <f>369.95/5</f>
        <v>73.989999999999995</v>
      </c>
      <c r="F31" s="1">
        <v>5</v>
      </c>
      <c r="G31" s="1" t="s">
        <v>11</v>
      </c>
      <c r="H31" s="1" t="s">
        <v>55</v>
      </c>
      <c r="I31" s="1">
        <v>0.8</v>
      </c>
      <c r="J31" s="1">
        <v>0.08</v>
      </c>
      <c r="K31" s="1">
        <v>0</v>
      </c>
      <c r="L31" s="1">
        <f t="shared" ref="L31" si="9">E31*F31*I31*(1+J31)</f>
        <v>319.63679999999999</v>
      </c>
      <c r="N31" s="1">
        <f>L31+K31+N30</f>
        <v>447.26319999999998</v>
      </c>
      <c r="O31" s="1">
        <f>IF(C31="Y",O30,K31+L31+O30)</f>
        <v>0</v>
      </c>
    </row>
    <row r="32" spans="1:15" x14ac:dyDescent="0.3">
      <c r="B32" s="4" t="s">
        <v>125</v>
      </c>
      <c r="C32" s="4" t="s">
        <v>13</v>
      </c>
      <c r="D32" s="2" t="s">
        <v>25</v>
      </c>
      <c r="E32" s="1">
        <v>104.95</v>
      </c>
      <c r="F32" s="1">
        <v>1</v>
      </c>
      <c r="G32" s="1" t="s">
        <v>26</v>
      </c>
      <c r="I32" s="1">
        <v>0.8</v>
      </c>
      <c r="J32" s="1">
        <v>0.08</v>
      </c>
      <c r="K32" s="1">
        <v>0</v>
      </c>
      <c r="L32" s="1">
        <f t="shared" ref="L32:L33" si="10">E32*F32*I32*(1+J32)</f>
        <v>90.676800000000014</v>
      </c>
      <c r="N32" s="1">
        <f t="shared" ref="N32:N35" si="11">L32+K32+N31</f>
        <v>537.94000000000005</v>
      </c>
      <c r="O32" s="1">
        <f t="shared" ref="O32:O33" si="12">IF(C32="Y",O31,K32+L32+O31)</f>
        <v>0</v>
      </c>
    </row>
    <row r="33" spans="1:16" x14ac:dyDescent="0.3">
      <c r="B33" s="4" t="s">
        <v>126</v>
      </c>
      <c r="C33" s="4" t="s">
        <v>13</v>
      </c>
      <c r="D33" s="2" t="s">
        <v>25</v>
      </c>
      <c r="E33" s="1">
        <v>44.95</v>
      </c>
      <c r="F33" s="1">
        <v>1</v>
      </c>
      <c r="G33" s="1" t="s">
        <v>28</v>
      </c>
      <c r="H33" s="1" t="s">
        <v>76</v>
      </c>
      <c r="I33" s="1">
        <v>0.8</v>
      </c>
      <c r="J33" s="1">
        <v>0.08</v>
      </c>
      <c r="K33" s="1">
        <v>0</v>
      </c>
      <c r="L33" s="1">
        <f t="shared" si="10"/>
        <v>38.836800000000004</v>
      </c>
      <c r="N33" s="1">
        <f t="shared" si="11"/>
        <v>576.77680000000009</v>
      </c>
      <c r="O33" s="1">
        <f t="shared" si="12"/>
        <v>0</v>
      </c>
    </row>
    <row r="34" spans="1:16" x14ac:dyDescent="0.3">
      <c r="B34" s="4" t="s">
        <v>123</v>
      </c>
      <c r="C34" s="4" t="s">
        <v>13</v>
      </c>
      <c r="D34" s="2"/>
      <c r="E34" s="1">
        <f>63.9/2</f>
        <v>31.95</v>
      </c>
      <c r="F34" s="1">
        <v>2</v>
      </c>
      <c r="G34" s="1" t="s">
        <v>43</v>
      </c>
      <c r="H34" s="4" t="s">
        <v>110</v>
      </c>
      <c r="I34" s="1">
        <v>0.8</v>
      </c>
      <c r="J34" s="1">
        <v>0.08</v>
      </c>
      <c r="K34" s="1">
        <v>0</v>
      </c>
      <c r="L34" s="1">
        <f>E34*F34*I34*(1+J34)</f>
        <v>55.209600000000009</v>
      </c>
      <c r="N34" s="1">
        <f t="shared" si="11"/>
        <v>631.98640000000012</v>
      </c>
      <c r="O34" s="1">
        <f>IF(C34="Y",O33,K34+L34+O33)</f>
        <v>0</v>
      </c>
      <c r="P34" s="1">
        <f>SUM(N13,N24,N35)</f>
        <v>1545.8340000000003</v>
      </c>
    </row>
    <row r="35" spans="1:16" x14ac:dyDescent="0.3">
      <c r="B35" s="4" t="s">
        <v>124</v>
      </c>
      <c r="C35" s="4" t="s">
        <v>13</v>
      </c>
      <c r="E35" s="4">
        <f>64.95/5</f>
        <v>12.99</v>
      </c>
      <c r="F35" s="4">
        <v>5</v>
      </c>
      <c r="G35" s="4" t="s">
        <v>111</v>
      </c>
      <c r="H35" s="4" t="s">
        <v>112</v>
      </c>
      <c r="I35" s="1">
        <v>0.8</v>
      </c>
      <c r="J35" s="1">
        <v>0.08</v>
      </c>
      <c r="K35" s="1">
        <v>119.95</v>
      </c>
      <c r="L35" s="1">
        <f>E35*F35*I35*(1+J35)</f>
        <v>56.116800000000012</v>
      </c>
      <c r="N35" s="1">
        <f t="shared" si="11"/>
        <v>808.05320000000006</v>
      </c>
      <c r="O35" s="1">
        <f>IF(C35="Y",O34,K35+L35+O34)</f>
        <v>0</v>
      </c>
    </row>
    <row r="39" spans="1:16" x14ac:dyDescent="0.3">
      <c r="A39" s="4" t="s">
        <v>128</v>
      </c>
    </row>
    <row r="41" spans="1:16" x14ac:dyDescent="0.3">
      <c r="D41" s="2"/>
    </row>
    <row r="42" spans="1:16" x14ac:dyDescent="0.3">
      <c r="D42" s="2"/>
    </row>
    <row r="44" spans="1:16" x14ac:dyDescent="0.3">
      <c r="A44" s="1" t="s">
        <v>54</v>
      </c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10</v>
      </c>
      <c r="H44" s="1" t="s">
        <v>16</v>
      </c>
      <c r="I44" s="1" t="s">
        <v>46</v>
      </c>
      <c r="J44" s="1" t="s">
        <v>47</v>
      </c>
      <c r="K44" s="1" t="s">
        <v>48</v>
      </c>
      <c r="L44" s="1" t="s">
        <v>41</v>
      </c>
      <c r="M44" s="1" t="s">
        <v>62</v>
      </c>
      <c r="N44" s="1" t="s">
        <v>49</v>
      </c>
      <c r="O44" s="1" t="s">
        <v>72</v>
      </c>
    </row>
    <row r="45" spans="1:16" x14ac:dyDescent="0.3">
      <c r="A45" s="3"/>
      <c r="B45" s="3" t="s">
        <v>5</v>
      </c>
      <c r="C45" s="1" t="s">
        <v>7</v>
      </c>
      <c r="D45" s="2" t="s">
        <v>6</v>
      </c>
      <c r="E45" s="1">
        <v>69.95</v>
      </c>
      <c r="F45" s="1">
        <v>1</v>
      </c>
      <c r="G45" s="1" t="s">
        <v>11</v>
      </c>
      <c r="H45" s="1" t="s">
        <v>22</v>
      </c>
      <c r="I45" s="1">
        <v>1</v>
      </c>
      <c r="J45" s="1">
        <v>0.08</v>
      </c>
      <c r="K45" s="1">
        <v>0</v>
      </c>
      <c r="L45" s="1">
        <f>E45*F45*I45*(1+J45)</f>
        <v>75.546000000000006</v>
      </c>
      <c r="N45" s="1">
        <f>L45+K45</f>
        <v>75.546000000000006</v>
      </c>
      <c r="O45" s="1">
        <f>IF(C45="Y",0,N45)</f>
        <v>75.546000000000006</v>
      </c>
    </row>
    <row r="46" spans="1:16" x14ac:dyDescent="0.3">
      <c r="B46" s="1" t="s">
        <v>9</v>
      </c>
      <c r="C46" s="1" t="s">
        <v>7</v>
      </c>
      <c r="D46" s="2" t="s">
        <v>8</v>
      </c>
      <c r="E46" s="1">
        <f>329.95/5</f>
        <v>65.989999999999995</v>
      </c>
      <c r="F46" s="1">
        <v>5</v>
      </c>
      <c r="G46" s="1" t="s">
        <v>11</v>
      </c>
      <c r="H46" s="1" t="s">
        <v>23</v>
      </c>
      <c r="I46" s="1">
        <v>1</v>
      </c>
      <c r="J46" s="1">
        <v>0.08</v>
      </c>
      <c r="K46" s="1">
        <v>0</v>
      </c>
      <c r="L46" s="1">
        <f t="shared" ref="L46:L48" si="13">E46*F46*I46*(1+J46)</f>
        <v>356.346</v>
      </c>
      <c r="N46" s="1">
        <f t="shared" ref="N46:N49" si="14">L46+K46</f>
        <v>356.346</v>
      </c>
      <c r="O46" s="1">
        <f>IF(C46="Y",O45,K46+L46+O45)</f>
        <v>431.892</v>
      </c>
    </row>
    <row r="47" spans="1:16" x14ac:dyDescent="0.3">
      <c r="B47" s="1" t="s">
        <v>24</v>
      </c>
      <c r="C47" s="1" t="s">
        <v>7</v>
      </c>
      <c r="D47" s="2" t="s">
        <v>25</v>
      </c>
      <c r="E47" s="1">
        <v>104.95</v>
      </c>
      <c r="F47" s="1">
        <v>1</v>
      </c>
      <c r="G47" s="1" t="s">
        <v>26</v>
      </c>
      <c r="I47" s="1">
        <v>1</v>
      </c>
      <c r="J47" s="1">
        <v>0.08</v>
      </c>
      <c r="K47" s="1">
        <v>0</v>
      </c>
      <c r="L47" s="1">
        <f t="shared" si="13"/>
        <v>113.346</v>
      </c>
      <c r="N47" s="1">
        <f t="shared" si="14"/>
        <v>113.346</v>
      </c>
      <c r="O47" s="1">
        <f t="shared" ref="O47:O48" si="15">IF(C47="Y",O46,K47+L47+O46)</f>
        <v>545.23800000000006</v>
      </c>
    </row>
    <row r="48" spans="1:16" x14ac:dyDescent="0.3">
      <c r="B48" s="1" t="s">
        <v>27</v>
      </c>
      <c r="C48" s="1" t="s">
        <v>7</v>
      </c>
      <c r="D48" s="2" t="s">
        <v>25</v>
      </c>
      <c r="E48" s="1">
        <v>44.95</v>
      </c>
      <c r="F48" s="1">
        <v>1</v>
      </c>
      <c r="G48" s="1" t="s">
        <v>28</v>
      </c>
      <c r="H48" s="1" t="s">
        <v>76</v>
      </c>
      <c r="I48" s="1">
        <v>1</v>
      </c>
      <c r="J48" s="1">
        <v>0.08</v>
      </c>
      <c r="K48" s="1">
        <v>0</v>
      </c>
      <c r="L48" s="1">
        <f t="shared" si="13"/>
        <v>48.546000000000006</v>
      </c>
      <c r="N48" s="1">
        <f t="shared" si="14"/>
        <v>48.546000000000006</v>
      </c>
      <c r="O48" s="1">
        <f t="shared" si="15"/>
        <v>593.78400000000011</v>
      </c>
    </row>
    <row r="49" spans="1:16" x14ac:dyDescent="0.3">
      <c r="B49" s="1" t="s">
        <v>45</v>
      </c>
      <c r="C49" s="1" t="s">
        <v>7</v>
      </c>
      <c r="D49" s="2" t="s">
        <v>42</v>
      </c>
      <c r="E49" s="1">
        <v>64.48</v>
      </c>
      <c r="F49" s="1">
        <v>1</v>
      </c>
      <c r="G49" s="1" t="s">
        <v>43</v>
      </c>
      <c r="H49" s="1" t="s">
        <v>44</v>
      </c>
      <c r="I49" s="1">
        <v>1</v>
      </c>
      <c r="J49" s="1">
        <v>0.08</v>
      </c>
      <c r="K49" s="1">
        <v>0</v>
      </c>
      <c r="L49" s="1">
        <f>E49*F49*I49*(1+J49)</f>
        <v>69.638400000000004</v>
      </c>
      <c r="N49" s="1">
        <f t="shared" si="14"/>
        <v>69.638400000000004</v>
      </c>
      <c r="O49" s="1">
        <f>IF(C49="Y",O48,K49+L49+O48)</f>
        <v>663.42240000000015</v>
      </c>
      <c r="P49" s="1">
        <f>SUM(O49,O23,O5)</f>
        <v>663.42240000000015</v>
      </c>
    </row>
    <row r="50" spans="1:16" x14ac:dyDescent="0.3">
      <c r="A50" s="1" t="s">
        <v>85</v>
      </c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  <c r="G50" s="1" t="s">
        <v>10</v>
      </c>
      <c r="H50" s="1" t="s">
        <v>16</v>
      </c>
      <c r="I50" s="1" t="s">
        <v>46</v>
      </c>
      <c r="J50" s="1" t="s">
        <v>47</v>
      </c>
      <c r="K50" s="1" t="s">
        <v>48</v>
      </c>
      <c r="L50" s="1" t="s">
        <v>41</v>
      </c>
      <c r="M50" s="1" t="s">
        <v>62</v>
      </c>
      <c r="N50" s="1" t="s">
        <v>49</v>
      </c>
      <c r="O50" s="1" t="s">
        <v>72</v>
      </c>
    </row>
    <row r="51" spans="1:16" x14ac:dyDescent="0.3">
      <c r="A51" s="3"/>
      <c r="B51" s="3"/>
      <c r="D51" s="2"/>
    </row>
    <row r="52" spans="1:16" x14ac:dyDescent="0.3">
      <c r="B52" s="1" t="s">
        <v>73</v>
      </c>
      <c r="C52" s="1" t="s">
        <v>7</v>
      </c>
      <c r="D52" s="2" t="s">
        <v>75</v>
      </c>
      <c r="E52" s="1">
        <f>60.45/5</f>
        <v>12.09</v>
      </c>
      <c r="F52" s="1">
        <v>5</v>
      </c>
      <c r="G52" s="1" t="s">
        <v>11</v>
      </c>
      <c r="H52" s="1" t="s">
        <v>80</v>
      </c>
      <c r="I52" s="1">
        <v>1</v>
      </c>
      <c r="J52" s="1">
        <v>0.08</v>
      </c>
      <c r="K52" s="1">
        <v>0</v>
      </c>
      <c r="L52" s="1">
        <f t="shared" ref="L52:L54" si="16">E52*F52*I52*(1+J52)</f>
        <v>65.286000000000001</v>
      </c>
      <c r="N52" s="1">
        <f t="shared" ref="N52:N54" si="17">L52+K52</f>
        <v>65.286000000000001</v>
      </c>
      <c r="O52" s="1">
        <f>IF(C52="Y",O51,K52+L52+O51)</f>
        <v>65.286000000000001</v>
      </c>
    </row>
    <row r="53" spans="1:16" x14ac:dyDescent="0.3">
      <c r="B53" s="1" t="s">
        <v>24</v>
      </c>
      <c r="C53" s="1" t="s">
        <v>7</v>
      </c>
      <c r="D53" s="2" t="s">
        <v>25</v>
      </c>
      <c r="E53" s="1">
        <v>104.95</v>
      </c>
      <c r="F53" s="1">
        <v>1</v>
      </c>
      <c r="G53" s="1" t="s">
        <v>26</v>
      </c>
      <c r="I53" s="1">
        <v>1</v>
      </c>
      <c r="J53" s="1">
        <v>0.08</v>
      </c>
      <c r="K53" s="1">
        <v>0</v>
      </c>
      <c r="L53" s="1">
        <f t="shared" si="16"/>
        <v>113.346</v>
      </c>
      <c r="N53" s="1">
        <f t="shared" si="17"/>
        <v>113.346</v>
      </c>
      <c r="O53" s="1">
        <f t="shared" ref="O53:O54" si="18">IF(C53="Y",O52,K53+L53+O52)</f>
        <v>178.63200000000001</v>
      </c>
    </row>
    <row r="54" spans="1:16" x14ac:dyDescent="0.3">
      <c r="B54" s="1" t="s">
        <v>27</v>
      </c>
      <c r="C54" s="1" t="s">
        <v>7</v>
      </c>
      <c r="D54" s="2" t="s">
        <v>25</v>
      </c>
      <c r="E54" s="1">
        <v>44.95</v>
      </c>
      <c r="F54" s="1">
        <v>1</v>
      </c>
      <c r="G54" s="1" t="s">
        <v>28</v>
      </c>
      <c r="H54" s="1" t="s">
        <v>76</v>
      </c>
      <c r="I54" s="1">
        <v>1</v>
      </c>
      <c r="J54" s="1">
        <v>0.08</v>
      </c>
      <c r="K54" s="1">
        <v>0</v>
      </c>
      <c r="L54" s="1">
        <f t="shared" si="16"/>
        <v>48.546000000000006</v>
      </c>
      <c r="N54" s="1">
        <f t="shared" si="17"/>
        <v>48.546000000000006</v>
      </c>
      <c r="O54" s="1">
        <f t="shared" si="18"/>
        <v>227.178</v>
      </c>
    </row>
    <row r="55" spans="1:16" x14ac:dyDescent="0.3">
      <c r="B55" s="1" t="s">
        <v>45</v>
      </c>
      <c r="C55" s="1" t="s">
        <v>7</v>
      </c>
      <c r="D55" s="2" t="s">
        <v>42</v>
      </c>
      <c r="E55" s="1">
        <v>64.48</v>
      </c>
      <c r="F55" s="1">
        <v>1</v>
      </c>
      <c r="G55" s="1" t="s">
        <v>43</v>
      </c>
      <c r="H55" s="1" t="s">
        <v>44</v>
      </c>
      <c r="I55" s="1">
        <v>1</v>
      </c>
      <c r="J55" s="1">
        <v>0.08</v>
      </c>
      <c r="K55" s="1">
        <v>0</v>
      </c>
      <c r="L55" s="1">
        <f>E55*F55*I55*(1+J55)</f>
        <v>69.638400000000004</v>
      </c>
      <c r="N55" s="1">
        <f>L55+K55</f>
        <v>69.638400000000004</v>
      </c>
      <c r="O55" s="1">
        <f>IF(C55="Y",O54,K55+L55+O54)</f>
        <v>296.81639999999999</v>
      </c>
      <c r="P55" s="1">
        <f>SUM(O55,O23,O5)</f>
        <v>296.81639999999999</v>
      </c>
    </row>
    <row r="56" spans="1:16" x14ac:dyDescent="0.3">
      <c r="L56" s="1" t="s">
        <v>63</v>
      </c>
      <c r="M56" s="1" t="s">
        <v>67</v>
      </c>
    </row>
    <row r="57" spans="1:16" x14ac:dyDescent="0.3">
      <c r="L57" s="1" t="s">
        <v>64</v>
      </c>
    </row>
    <row r="58" spans="1:16" x14ac:dyDescent="0.3">
      <c r="L58" s="1" t="s">
        <v>65</v>
      </c>
    </row>
    <row r="59" spans="1:16" x14ac:dyDescent="0.3">
      <c r="L59" s="2" t="s">
        <v>66</v>
      </c>
    </row>
    <row r="61" spans="1:16" x14ac:dyDescent="0.3">
      <c r="A61" s="1" t="s">
        <v>73</v>
      </c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10</v>
      </c>
      <c r="H61" s="1" t="s">
        <v>16</v>
      </c>
      <c r="I61" s="1" t="s">
        <v>46</v>
      </c>
      <c r="J61" s="1" t="s">
        <v>47</v>
      </c>
      <c r="K61" s="1" t="s">
        <v>48</v>
      </c>
      <c r="L61" s="1" t="s">
        <v>41</v>
      </c>
      <c r="N61" s="1" t="s">
        <v>49</v>
      </c>
      <c r="O61" s="1" t="s">
        <v>72</v>
      </c>
    </row>
    <row r="62" spans="1:16" x14ac:dyDescent="0.3">
      <c r="A62" s="3"/>
      <c r="B62" s="3"/>
      <c r="D62" s="2"/>
    </row>
    <row r="63" spans="1:16" x14ac:dyDescent="0.3">
      <c r="B63" s="1" t="s">
        <v>74</v>
      </c>
      <c r="C63" s="1" t="s">
        <v>7</v>
      </c>
      <c r="D63" s="2" t="s">
        <v>75</v>
      </c>
      <c r="E63" s="1">
        <f>60.45/5</f>
        <v>12.09</v>
      </c>
      <c r="F63" s="1">
        <v>5</v>
      </c>
      <c r="G63" s="1" t="s">
        <v>11</v>
      </c>
      <c r="I63" s="1">
        <v>1</v>
      </c>
      <c r="J63" s="1">
        <v>0.08</v>
      </c>
      <c r="K63" s="1">
        <v>0</v>
      </c>
      <c r="L63" s="1">
        <f t="shared" ref="L63:L65" si="19">E63*F63*I63*(1+J63)</f>
        <v>65.286000000000001</v>
      </c>
      <c r="N63" s="1">
        <f>L63+K63+N62</f>
        <v>65.286000000000001</v>
      </c>
      <c r="O63" s="1">
        <f>IF(C63="Y",O62,K63+L63+O62)</f>
        <v>65.286000000000001</v>
      </c>
    </row>
    <row r="64" spans="1:16" x14ac:dyDescent="0.3">
      <c r="B64" s="1" t="s">
        <v>24</v>
      </c>
      <c r="C64" s="1" t="s">
        <v>7</v>
      </c>
      <c r="D64" s="2" t="s">
        <v>25</v>
      </c>
      <c r="E64" s="1">
        <v>104.95</v>
      </c>
      <c r="F64" s="1">
        <v>1</v>
      </c>
      <c r="G64" s="1" t="s">
        <v>26</v>
      </c>
      <c r="I64" s="1">
        <v>1</v>
      </c>
      <c r="J64" s="1">
        <v>0.08</v>
      </c>
      <c r="K64" s="1">
        <v>0</v>
      </c>
      <c r="L64" s="1">
        <f t="shared" si="19"/>
        <v>113.346</v>
      </c>
      <c r="N64" s="1">
        <f>L64+K64+N63</f>
        <v>178.63200000000001</v>
      </c>
      <c r="O64" s="1">
        <f>IF(C64="Y",O63,K64+L64+O63)</f>
        <v>178.63200000000001</v>
      </c>
    </row>
    <row r="65" spans="2:15" x14ac:dyDescent="0.3">
      <c r="B65" s="1" t="s">
        <v>27</v>
      </c>
      <c r="C65" s="1" t="s">
        <v>7</v>
      </c>
      <c r="D65" s="2" t="s">
        <v>25</v>
      </c>
      <c r="E65" s="1">
        <v>44.95</v>
      </c>
      <c r="F65" s="1">
        <v>1</v>
      </c>
      <c r="G65" s="1" t="s">
        <v>28</v>
      </c>
      <c r="H65" s="1" t="s">
        <v>76</v>
      </c>
      <c r="I65" s="1">
        <v>1</v>
      </c>
      <c r="J65" s="1">
        <v>0.08</v>
      </c>
      <c r="K65" s="1">
        <v>0</v>
      </c>
      <c r="L65" s="1">
        <f t="shared" si="19"/>
        <v>48.546000000000006</v>
      </c>
      <c r="M65" s="1">
        <f>SUM(L62:L65)</f>
        <v>227.178</v>
      </c>
      <c r="N65" s="1">
        <f>L65+K65+N64</f>
        <v>227.178</v>
      </c>
      <c r="O65" s="1">
        <f>IF(C65="Y",O64,K65+L65+O64)</f>
        <v>227.178</v>
      </c>
    </row>
    <row r="66" spans="2:15" x14ac:dyDescent="0.3">
      <c r="B66" s="1" t="s">
        <v>58</v>
      </c>
      <c r="C66" s="1" t="s">
        <v>7</v>
      </c>
      <c r="D66" s="2" t="s">
        <v>59</v>
      </c>
      <c r="E66" s="1">
        <v>40.74</v>
      </c>
      <c r="F66" s="1">
        <v>1</v>
      </c>
      <c r="G66" s="1" t="s">
        <v>43</v>
      </c>
      <c r="H66" s="1" t="s">
        <v>60</v>
      </c>
      <c r="I66" s="1">
        <v>1</v>
      </c>
      <c r="J66" s="1">
        <v>0.08</v>
      </c>
      <c r="K66" s="1">
        <v>0</v>
      </c>
      <c r="L66" s="1">
        <f>E66*F66*I66*(1+J66)</f>
        <v>43.999200000000002</v>
      </c>
      <c r="M66" s="1">
        <f>SUM(L65:L72)</f>
        <v>232.62120000000004</v>
      </c>
      <c r="N66" s="1" t="e">
        <f>L66+K66+N72</f>
        <v>#REF!</v>
      </c>
      <c r="O66" s="1" t="e">
        <f>IF(C66="Y",O72,K66+L66+O72)</f>
        <v>#REF!</v>
      </c>
    </row>
    <row r="67" spans="2:15" x14ac:dyDescent="0.3">
      <c r="B67" s="1" t="s">
        <v>18</v>
      </c>
      <c r="C67" s="1" t="s">
        <v>7</v>
      </c>
      <c r="D67" s="2" t="s">
        <v>33</v>
      </c>
      <c r="E67" s="1">
        <v>10.95</v>
      </c>
      <c r="F67" s="1">
        <v>1</v>
      </c>
      <c r="G67" s="1" t="s">
        <v>34</v>
      </c>
      <c r="H67" s="1" t="s">
        <v>35</v>
      </c>
      <c r="I67" s="1">
        <v>1</v>
      </c>
      <c r="J67" s="1">
        <v>0.08</v>
      </c>
      <c r="K67" s="1">
        <v>0</v>
      </c>
      <c r="L67" s="1">
        <f t="shared" ref="L67:L72" si="20">E67*F67*I67*(1+J67)</f>
        <v>11.826000000000001</v>
      </c>
      <c r="N67" s="1" t="e">
        <f>L67+K67+#REF!</f>
        <v>#REF!</v>
      </c>
      <c r="O67" s="1" t="e">
        <f>IF(C67="Y",#REF!,K67+L67+#REF!)</f>
        <v>#REF!</v>
      </c>
    </row>
    <row r="68" spans="2:15" x14ac:dyDescent="0.3">
      <c r="B68" s="1" t="s">
        <v>21</v>
      </c>
      <c r="C68" s="1" t="s">
        <v>7</v>
      </c>
      <c r="D68" s="2" t="s">
        <v>20</v>
      </c>
      <c r="E68" s="1">
        <f>19.95/5</f>
        <v>3.9899999999999998</v>
      </c>
      <c r="F68" s="1">
        <v>5</v>
      </c>
      <c r="G68" s="1" t="s">
        <v>11</v>
      </c>
      <c r="H68" s="1" t="s">
        <v>38</v>
      </c>
      <c r="I68" s="1">
        <v>1</v>
      </c>
      <c r="J68" s="1">
        <v>0.08</v>
      </c>
      <c r="K68" s="1">
        <v>0</v>
      </c>
      <c r="L68" s="1">
        <f t="shared" si="20"/>
        <v>21.545999999999999</v>
      </c>
      <c r="N68" s="1" t="e">
        <f>L68+K68+N67</f>
        <v>#REF!</v>
      </c>
      <c r="O68" s="1" t="e">
        <f>IF(C68="Y",O67,K68+L68+O67)</f>
        <v>#REF!</v>
      </c>
    </row>
    <row r="69" spans="2:15" x14ac:dyDescent="0.3">
      <c r="B69" s="1" t="s">
        <v>19</v>
      </c>
      <c r="C69" s="1" t="s">
        <v>7</v>
      </c>
      <c r="D69" s="2" t="s">
        <v>40</v>
      </c>
      <c r="E69" s="1">
        <f>39.95/3</f>
        <v>13.316666666666668</v>
      </c>
      <c r="F69" s="1">
        <v>3</v>
      </c>
      <c r="G69" s="1" t="s">
        <v>11</v>
      </c>
      <c r="H69" s="1" t="s">
        <v>37</v>
      </c>
      <c r="I69" s="1">
        <v>1</v>
      </c>
      <c r="J69" s="1">
        <v>0.08</v>
      </c>
      <c r="K69" s="1">
        <v>0</v>
      </c>
      <c r="L69" s="1">
        <f t="shared" si="20"/>
        <v>43.146000000000008</v>
      </c>
      <c r="N69" s="1" t="e">
        <f>L69+K69+N68</f>
        <v>#REF!</v>
      </c>
      <c r="O69" s="1" t="e">
        <f>IF(C69="Y",O68,K69+L69+O68)</f>
        <v>#REF!</v>
      </c>
    </row>
    <row r="70" spans="2:15" x14ac:dyDescent="0.3">
      <c r="B70" s="1" t="s">
        <v>36</v>
      </c>
      <c r="C70" s="1" t="s">
        <v>7</v>
      </c>
      <c r="D70" s="2" t="s">
        <v>39</v>
      </c>
      <c r="E70" s="1">
        <f>16.95/3</f>
        <v>5.6499999999999995</v>
      </c>
      <c r="F70" s="1">
        <v>3</v>
      </c>
      <c r="G70" s="1" t="s">
        <v>11</v>
      </c>
      <c r="H70" s="1" t="s">
        <v>37</v>
      </c>
      <c r="I70" s="1">
        <v>1</v>
      </c>
      <c r="J70" s="1">
        <v>0.08</v>
      </c>
      <c r="K70" s="1">
        <v>0</v>
      </c>
      <c r="L70" s="1">
        <f t="shared" si="20"/>
        <v>18.306000000000001</v>
      </c>
      <c r="N70" s="1" t="e">
        <f>L70+K70+N69</f>
        <v>#REF!</v>
      </c>
      <c r="O70" s="1" t="e">
        <f>IF(C70="Y",O69,K70+L70+O69)</f>
        <v>#REF!</v>
      </c>
    </row>
    <row r="71" spans="2:15" x14ac:dyDescent="0.3">
      <c r="B71" s="1" t="s">
        <v>30</v>
      </c>
      <c r="C71" s="1" t="s">
        <v>7</v>
      </c>
      <c r="D71" s="2" t="s">
        <v>29</v>
      </c>
      <c r="E71" s="1">
        <v>26.95</v>
      </c>
      <c r="F71" s="1">
        <v>1</v>
      </c>
      <c r="G71" s="1" t="s">
        <v>31</v>
      </c>
      <c r="H71" s="1" t="s">
        <v>32</v>
      </c>
      <c r="I71" s="1">
        <v>1</v>
      </c>
      <c r="J71" s="1">
        <v>0.08</v>
      </c>
      <c r="K71" s="1">
        <v>0</v>
      </c>
      <c r="L71" s="1">
        <f t="shared" si="20"/>
        <v>29.106000000000002</v>
      </c>
      <c r="N71" s="1" t="e">
        <f>L71+K71+N70</f>
        <v>#REF!</v>
      </c>
      <c r="O71" s="1" t="e">
        <f>IF(C71="Y",O70,K71+L71+O70)</f>
        <v>#REF!</v>
      </c>
    </row>
    <row r="72" spans="2:15" x14ac:dyDescent="0.3">
      <c r="B72" s="1" t="s">
        <v>51</v>
      </c>
      <c r="C72" s="1" t="s">
        <v>7</v>
      </c>
      <c r="D72" s="2" t="s">
        <v>50</v>
      </c>
      <c r="E72" s="1">
        <v>14.95</v>
      </c>
      <c r="F72" s="1">
        <v>1</v>
      </c>
      <c r="G72" s="1" t="s">
        <v>52</v>
      </c>
      <c r="H72" s="1" t="s">
        <v>53</v>
      </c>
      <c r="I72" s="1">
        <v>1</v>
      </c>
      <c r="J72" s="1">
        <v>0.08</v>
      </c>
      <c r="K72" s="1">
        <v>0</v>
      </c>
      <c r="L72" s="1">
        <f t="shared" si="20"/>
        <v>16.146000000000001</v>
      </c>
      <c r="N72" s="1" t="e">
        <f>L72+K72+N71</f>
        <v>#REF!</v>
      </c>
      <c r="O72" s="1" t="e">
        <f>IF(C72="Y",O71,K72+L72+O71)</f>
        <v>#REF!</v>
      </c>
    </row>
  </sheetData>
  <hyperlinks>
    <hyperlink ref="D31" r:id="rId1" xr:uid="{206FC96B-D99D-4EF8-8A72-1028E2C35148}"/>
    <hyperlink ref="L59" r:id="rId2" xr:uid="{ABD62DFF-2716-4781-B17D-55E242AF5EB4}"/>
    <hyperlink ref="D66" r:id="rId3" location="8734k24/=1997idd" xr:uid="{3691220A-09DD-45CD-9976-735E94AD247C}"/>
    <hyperlink ref="D4" r:id="rId4" xr:uid="{5EAA27A9-171D-41CF-87EF-17177196BE22}"/>
    <hyperlink ref="D65" r:id="rId5" xr:uid="{F062271F-66B8-4AE0-81ED-02DBE404FBF3}"/>
    <hyperlink ref="D7" r:id="rId6" location="91247a560/=1a608ny" xr:uid="{6E6A5ADD-1FC0-4BBC-A13E-5CC31C84558E}"/>
    <hyperlink ref="D8" r:id="rId7" location="catalog/123/1129/=1a607rw" xr:uid="{B600141D-DEEF-4E0C-A602-8436B8D3431F}"/>
    <hyperlink ref="D10" r:id="rId8" location="8909a45/=1a609yk" xr:uid="{112F87AC-71E6-4212-87C0-9CB06151BF34}"/>
    <hyperlink ref="D9" r:id="rId9" location="90975a029/=1a608zr" xr:uid="{14B6EE35-08AF-46E0-822A-9CF986687B2A}"/>
    <hyperlink ref="D52" r:id="rId10" xr:uid="{9038BB37-184F-419A-8A84-6EACC5FFE551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2017-11-08T16:32:06Z</dcterms:modified>
</cp:coreProperties>
</file>