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\\san\UAF\FINANZAS\MERARY LANTIGUA\2023\OAI-Ejecución presupuestaria, Ingresos Egresos, BG, CXP, Nóminas\NOMINAS\"/>
    </mc:Choice>
  </mc:AlternateContent>
  <xr:revisionPtr revIDLastSave="0" documentId="13_ncr:1_{5A4A8701-BCFB-4E39-9E31-26289DE6B93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ija" sheetId="2" r:id="rId1"/>
    <sheet name="Sheet1" sheetId="1" r:id="rId2"/>
  </sheets>
  <externalReferences>
    <externalReference r:id="rId3"/>
  </externalReferences>
  <definedNames>
    <definedName name="_xlnm._FilterDatabase" localSheetId="0" hidden="1">Fija!$A$5:$P$49</definedName>
    <definedName name="_xlnm.Print_Area" localSheetId="0">Fija!$A$1:$P$57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0" i="2" l="1"/>
  <c r="L40" i="2"/>
  <c r="K40" i="2"/>
  <c r="E40" i="2"/>
  <c r="N39" i="2"/>
  <c r="O39" i="2" s="1"/>
  <c r="P39" i="2" s="1"/>
  <c r="I39" i="2"/>
  <c r="N38" i="2"/>
  <c r="O38" i="2" s="1"/>
  <c r="P38" i="2" s="1"/>
  <c r="I38" i="2"/>
  <c r="P37" i="2"/>
  <c r="N37" i="2"/>
  <c r="I37" i="2"/>
  <c r="J37" i="2" s="1"/>
  <c r="G37" i="2"/>
  <c r="F37" i="2"/>
  <c r="G36" i="2"/>
  <c r="F36" i="2"/>
  <c r="I36" i="2" s="1"/>
  <c r="J36" i="2" s="1"/>
  <c r="J40" i="2" s="1"/>
  <c r="O35" i="2"/>
  <c r="I35" i="2"/>
  <c r="O34" i="2"/>
  <c r="P34" i="2" s="1"/>
  <c r="I34" i="2"/>
  <c r="O33" i="2"/>
  <c r="I33" i="2"/>
  <c r="P32" i="2"/>
  <c r="I32" i="2"/>
  <c r="N31" i="2"/>
  <c r="O31" i="2" s="1"/>
  <c r="P31" i="2" s="1"/>
  <c r="I31" i="2"/>
  <c r="P30" i="2"/>
  <c r="I30" i="2"/>
  <c r="P29" i="2"/>
  <c r="O29" i="2"/>
  <c r="N29" i="2"/>
  <c r="I29" i="2"/>
  <c r="P28" i="2"/>
  <c r="I28" i="2"/>
  <c r="G28" i="2"/>
  <c r="F28" i="2"/>
  <c r="P27" i="2"/>
  <c r="I27" i="2"/>
  <c r="N26" i="2"/>
  <c r="O26" i="2" s="1"/>
  <c r="P26" i="2" s="1"/>
  <c r="I26" i="2"/>
  <c r="N25" i="2"/>
  <c r="I25" i="2"/>
  <c r="G25" i="2"/>
  <c r="F25" i="2"/>
  <c r="O25" i="2" s="1"/>
  <c r="P25" i="2" s="1"/>
  <c r="P24" i="2"/>
  <c r="O24" i="2"/>
  <c r="N24" i="2"/>
  <c r="I24" i="2"/>
  <c r="P23" i="2"/>
  <c r="N23" i="2"/>
  <c r="I23" i="2"/>
  <c r="P22" i="2"/>
  <c r="N22" i="2"/>
  <c r="I22" i="2"/>
  <c r="G22" i="2"/>
  <c r="F22" i="2"/>
  <c r="N21" i="2"/>
  <c r="G21" i="2"/>
  <c r="F21" i="2"/>
  <c r="O21" i="2" s="1"/>
  <c r="P21" i="2" s="1"/>
  <c r="P20" i="2"/>
  <c r="N20" i="2"/>
  <c r="I20" i="2"/>
  <c r="G20" i="2"/>
  <c r="F20" i="2"/>
  <c r="N19" i="2"/>
  <c r="H19" i="2"/>
  <c r="G19" i="2"/>
  <c r="O19" i="2" s="1"/>
  <c r="P19" i="2" s="1"/>
  <c r="F19" i="2"/>
  <c r="I19" i="2" s="1"/>
  <c r="N18" i="2"/>
  <c r="O18" i="2" s="1"/>
  <c r="P18" i="2" s="1"/>
  <c r="I18" i="2"/>
  <c r="N17" i="2"/>
  <c r="I17" i="2"/>
  <c r="G17" i="2"/>
  <c r="F17" i="2"/>
  <c r="O17" i="2" s="1"/>
  <c r="P17" i="2" s="1"/>
  <c r="N16" i="2"/>
  <c r="G16" i="2"/>
  <c r="F16" i="2"/>
  <c r="O16" i="2" s="1"/>
  <c r="P16" i="2" s="1"/>
  <c r="P15" i="2"/>
  <c r="G15" i="2"/>
  <c r="F15" i="2"/>
  <c r="I15" i="2" s="1"/>
  <c r="N14" i="2"/>
  <c r="O14" i="2" s="1"/>
  <c r="P14" i="2" s="1"/>
  <c r="I14" i="2"/>
  <c r="N13" i="2"/>
  <c r="O13" i="2" s="1"/>
  <c r="P13" i="2" s="1"/>
  <c r="I13" i="2"/>
  <c r="O12" i="2"/>
  <c r="P12" i="2" s="1"/>
  <c r="I12" i="2"/>
  <c r="P11" i="2"/>
  <c r="O11" i="2"/>
  <c r="I11" i="2"/>
  <c r="P10" i="2"/>
  <c r="O10" i="2"/>
  <c r="F10" i="2"/>
  <c r="I10" i="2" s="1"/>
  <c r="G9" i="2"/>
  <c r="F9" i="2"/>
  <c r="O9" i="2" s="1"/>
  <c r="P9" i="2" s="1"/>
  <c r="I8" i="2"/>
  <c r="H8" i="2"/>
  <c r="H40" i="2" s="1"/>
  <c r="G8" i="2"/>
  <c r="F8" i="2"/>
  <c r="N7" i="2"/>
  <c r="G7" i="2"/>
  <c r="G40" i="2" s="1"/>
  <c r="F7" i="2"/>
  <c r="O7" i="2" s="1"/>
  <c r="P7" i="2" s="1"/>
  <c r="N6" i="2"/>
  <c r="I6" i="2"/>
  <c r="O36" i="2" l="1"/>
  <c r="P36" i="2" s="1"/>
  <c r="O6" i="2"/>
  <c r="I7" i="2"/>
  <c r="N8" i="2"/>
  <c r="N40" i="2" s="1"/>
  <c r="I16" i="2"/>
  <c r="I21" i="2"/>
  <c r="F40" i="2"/>
  <c r="I9" i="2"/>
  <c r="P6" i="2" l="1"/>
  <c r="O8" i="2"/>
  <c r="P8" i="2" s="1"/>
  <c r="I40" i="2"/>
  <c r="P40" i="2" l="1"/>
  <c r="O40" i="2"/>
</calcChain>
</file>

<file path=xl/sharedStrings.xml><?xml version="1.0" encoding="utf-8"?>
<sst xmlns="http://schemas.openxmlformats.org/spreadsheetml/2006/main" count="130" uniqueCount="63">
  <si>
    <t>Unidad de Análisis Financiero</t>
  </si>
  <si>
    <t>Nómina Personal Fijo Enero 2023</t>
  </si>
  <si>
    <t>No.</t>
  </si>
  <si>
    <t>Departamento</t>
  </si>
  <si>
    <t>Cargos</t>
  </si>
  <si>
    <t>Sexo</t>
  </si>
  <si>
    <t xml:space="preserve">Sueldo Bruto </t>
  </si>
  <si>
    <t>AFP</t>
  </si>
  <si>
    <t>SFS</t>
  </si>
  <si>
    <t xml:space="preserve">Dependiente Adicional </t>
  </si>
  <si>
    <t>Salario Neto para Calculo del ISR</t>
  </si>
  <si>
    <t>ISR</t>
  </si>
  <si>
    <t>Seguro Complementario</t>
  </si>
  <si>
    <t xml:space="preserve">Otros Descuentos </t>
  </si>
  <si>
    <t xml:space="preserve">Devolución  Gastos Educativos/Crédito Fiscal </t>
  </si>
  <si>
    <t>Total Otros Descuentos</t>
  </si>
  <si>
    <t>Total Descuentos</t>
  </si>
  <si>
    <t>Salario a Pagar</t>
  </si>
  <si>
    <t xml:space="preserve">Dirección General </t>
  </si>
  <si>
    <t>Directora General</t>
  </si>
  <si>
    <t>F</t>
  </si>
  <si>
    <t>Dpto. de Coordinación del Despacho</t>
  </si>
  <si>
    <t>Asistente del Despacho</t>
  </si>
  <si>
    <t>Departamento de Comunicaciones</t>
  </si>
  <si>
    <t>Diseñador Gráfico</t>
  </si>
  <si>
    <t>Recepcionista</t>
  </si>
  <si>
    <t>Oficina de Acceso a la Información</t>
  </si>
  <si>
    <t>Técnico de OAI</t>
  </si>
  <si>
    <t>División de Contabilidad</t>
  </si>
  <si>
    <t>Contador</t>
  </si>
  <si>
    <t>M</t>
  </si>
  <si>
    <t>División de Servicios Generales</t>
  </si>
  <si>
    <t>Auxiliar Administrativo</t>
  </si>
  <si>
    <t>Ayudante de Mantenimiento</t>
  </si>
  <si>
    <t>Chofer</t>
  </si>
  <si>
    <t>Conserje</t>
  </si>
  <si>
    <t>División de Correspondencia</t>
  </si>
  <si>
    <t>Mensajero Interno</t>
  </si>
  <si>
    <t>Mensajero Externo</t>
  </si>
  <si>
    <t>Dirección de Tecnología de la Inf. y Comunicación</t>
  </si>
  <si>
    <t>Programador de Computadoras</t>
  </si>
  <si>
    <t>Web Master</t>
  </si>
  <si>
    <t>Soporte Mesa de Ayuda</t>
  </si>
  <si>
    <t>Departamento de Análisis Operativo</t>
  </si>
  <si>
    <t>Coordinador Análisis Operativo</t>
  </si>
  <si>
    <t>Analista II</t>
  </si>
  <si>
    <t>Analista</t>
  </si>
  <si>
    <t>Analista Operativo I</t>
  </si>
  <si>
    <t>Técnico Administrativo</t>
  </si>
  <si>
    <t>Departamento de Análisis Estratégico</t>
  </si>
  <si>
    <t>Coordinador de Análisis Estratégico</t>
  </si>
  <si>
    <t>Departamento Análisis Estratégico</t>
  </si>
  <si>
    <t xml:space="preserve">Analista </t>
  </si>
  <si>
    <t>Departamento de Asuntos Internacionales</t>
  </si>
  <si>
    <t>Total General RD$</t>
  </si>
  <si>
    <t>Preparado por:</t>
  </si>
  <si>
    <t xml:space="preserve">Revisado por: </t>
  </si>
  <si>
    <t>Aprobado por:</t>
  </si>
  <si>
    <t>Merary Lantigua</t>
  </si>
  <si>
    <t>Pedro Ramírez Pérez</t>
  </si>
  <si>
    <t>Carlos Castellanos</t>
  </si>
  <si>
    <t>Analista de Presupuesto</t>
  </si>
  <si>
    <t>Director Administrativo y Financiero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</si>
</sst>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 Light"/>
      <family val="2"/>
    </font>
    <font>
      <b/>
      <sz val="12"/>
      <color theme="1"/>
      <name val="Calibri Light"/>
      <family val="2"/>
    </font>
    <font>
      <sz val="12"/>
      <color theme="1"/>
      <name val="Calibri Light"/>
      <family val="2"/>
    </font>
    <font>
      <b/>
      <sz val="12"/>
      <color theme="0"/>
      <name val="Calibri Light"/>
      <family val="2"/>
    </font>
    <font>
      <sz val="11"/>
      <color theme="1"/>
      <name val="Calibri Light"/>
      <family val="2"/>
    </font>
    <font>
      <sz val="12"/>
      <color rgb="FF000000"/>
      <name val="Calibri Light"/>
      <family val="2"/>
    </font>
    <font>
      <sz val="11"/>
      <name val="Calibri Light"/>
      <family val="2"/>
    </font>
    <font>
      <b/>
      <sz val="11"/>
      <color theme="1"/>
      <name val="Calibri Light"/>
      <family val="2"/>
    </font>
    <font>
      <b/>
      <u/>
      <sz val="14"/>
      <color theme="1"/>
      <name val="Calibri Light"/>
      <family val="2"/>
    </font>
    <font>
      <sz val="14"/>
      <color theme="1"/>
      <name val="Calibri"/>
      <family val="2"/>
      <scheme val="minor"/>
    </font>
    <font>
      <sz val="14"/>
      <color theme="1"/>
      <name val="Calibri Light"/>
      <family val="2"/>
    </font>
    <font>
      <b/>
      <sz val="14"/>
      <color theme="1"/>
      <name val="Calibri"/>
      <family val="2"/>
      <scheme val="minor"/>
    </font>
    <font>
      <b/>
      <u/>
      <sz val="12"/>
      <color theme="1"/>
      <name val="Calibri Light"/>
      <family val="2"/>
    </font>
    <font>
      <b/>
      <sz val="12"/>
      <color rgb="FFFF0000"/>
      <name val="Calibri Light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2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17" fontId="3" fillId="0" borderId="0" xfId="0" applyNumberFormat="1" applyFont="1" applyAlignment="1">
      <alignment horizontal="center"/>
    </xf>
    <xf numFmtId="43" fontId="3" fillId="0" borderId="1" xfId="1" applyFont="1" applyBorder="1" applyAlignment="1">
      <alignment horizontal="center"/>
    </xf>
    <xf numFmtId="17" fontId="3" fillId="0" borderId="1" xfId="0" applyNumberFormat="1" applyFont="1" applyBorder="1" applyAlignment="1">
      <alignment horizontal="center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43" fontId="5" fillId="2" borderId="2" xfId="1" applyFont="1" applyFill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6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vertical="center"/>
    </xf>
    <xf numFmtId="0" fontId="7" fillId="0" borderId="2" xfId="0" applyFont="1" applyBorder="1" applyAlignment="1">
      <alignment horizontal="center" vertical="center"/>
    </xf>
    <xf numFmtId="43" fontId="4" fillId="0" borderId="2" xfId="1" applyFont="1" applyFill="1" applyBorder="1" applyAlignment="1">
      <alignment horizontal="right" vertical="center"/>
    </xf>
    <xf numFmtId="43" fontId="6" fillId="0" borderId="2" xfId="1" applyFont="1" applyFill="1" applyBorder="1" applyAlignment="1" applyProtection="1">
      <alignment horizontal="right" vertical="center"/>
    </xf>
    <xf numFmtId="43" fontId="6" fillId="0" borderId="2" xfId="1" applyFont="1" applyFill="1" applyBorder="1" applyAlignment="1">
      <alignment horizontal="right" vertical="center"/>
    </xf>
    <xf numFmtId="0" fontId="4" fillId="0" borderId="1" xfId="0" applyFont="1" applyBorder="1" applyAlignment="1">
      <alignment vertical="center"/>
    </xf>
    <xf numFmtId="0" fontId="7" fillId="0" borderId="4" xfId="0" applyFont="1" applyBorder="1" applyAlignment="1">
      <alignment horizontal="center" vertical="center"/>
    </xf>
    <xf numFmtId="43" fontId="4" fillId="0" borderId="4" xfId="1" applyFont="1" applyFill="1" applyBorder="1" applyAlignment="1">
      <alignment horizontal="right" vertical="center"/>
    </xf>
    <xf numFmtId="0" fontId="4" fillId="0" borderId="0" xfId="0" applyFont="1" applyAlignment="1">
      <alignment vertical="center"/>
    </xf>
    <xf numFmtId="43" fontId="4" fillId="0" borderId="2" xfId="1" applyFont="1" applyFill="1" applyBorder="1" applyAlignment="1">
      <alignment horizontal="center" vertical="center"/>
    </xf>
    <xf numFmtId="43" fontId="4" fillId="0" borderId="2" xfId="1" applyFont="1" applyFill="1" applyBorder="1" applyAlignment="1">
      <alignment vertical="center"/>
    </xf>
    <xf numFmtId="43" fontId="4" fillId="0" borderId="4" xfId="1" applyFont="1" applyFill="1" applyBorder="1" applyAlignment="1">
      <alignment horizontal="center" vertical="center"/>
    </xf>
    <xf numFmtId="43" fontId="4" fillId="0" borderId="4" xfId="1" applyFont="1" applyFill="1" applyBorder="1" applyAlignment="1">
      <alignment vertical="center"/>
    </xf>
    <xf numFmtId="0" fontId="6" fillId="0" borderId="2" xfId="0" applyFont="1" applyBorder="1" applyAlignment="1">
      <alignment vertical="center"/>
    </xf>
    <xf numFmtId="4" fontId="6" fillId="0" borderId="2" xfId="0" applyNumberFormat="1" applyFont="1" applyBorder="1" applyAlignment="1">
      <alignment vertical="center"/>
    </xf>
    <xf numFmtId="43" fontId="6" fillId="0" borderId="2" xfId="1" applyFont="1" applyFill="1" applyBorder="1" applyAlignment="1">
      <alignment vertical="center"/>
    </xf>
    <xf numFmtId="43" fontId="8" fillId="0" borderId="2" xfId="1" applyFont="1" applyFill="1" applyBorder="1" applyAlignment="1">
      <alignment horizontal="right" vertical="center"/>
    </xf>
    <xf numFmtId="0" fontId="7" fillId="0" borderId="2" xfId="0" applyFont="1" applyBorder="1" applyAlignment="1">
      <alignment horizontal="left" vertical="center"/>
    </xf>
    <xf numFmtId="43" fontId="6" fillId="0" borderId="4" xfId="1" applyFont="1" applyFill="1" applyBorder="1" applyAlignment="1">
      <alignment vertical="center"/>
    </xf>
    <xf numFmtId="43" fontId="6" fillId="0" borderId="4" xfId="1" applyFont="1" applyFill="1" applyBorder="1" applyAlignment="1">
      <alignment horizontal="right" vertical="center"/>
    </xf>
    <xf numFmtId="0" fontId="9" fillId="0" borderId="5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43" fontId="9" fillId="0" borderId="6" xfId="1" applyFont="1" applyFill="1" applyBorder="1" applyAlignment="1">
      <alignment vertical="center"/>
    </xf>
    <xf numFmtId="43" fontId="9" fillId="0" borderId="8" xfId="0" applyNumberFormat="1" applyFont="1" applyBorder="1" applyAlignment="1">
      <alignment vertical="center"/>
    </xf>
    <xf numFmtId="43" fontId="9" fillId="0" borderId="6" xfId="0" applyNumberFormat="1" applyFont="1" applyBorder="1" applyAlignment="1">
      <alignment vertical="center"/>
    </xf>
    <xf numFmtId="0" fontId="9" fillId="0" borderId="0" xfId="0" applyFont="1" applyAlignment="1">
      <alignment horizontal="center" vertical="center"/>
    </xf>
    <xf numFmtId="43" fontId="9" fillId="0" borderId="0" xfId="1" applyFont="1" applyFill="1" applyBorder="1" applyAlignment="1">
      <alignment vertical="center"/>
    </xf>
    <xf numFmtId="43" fontId="9" fillId="0" borderId="0" xfId="0" applyNumberFormat="1" applyFont="1" applyAlignment="1">
      <alignment vertical="center"/>
    </xf>
    <xf numFmtId="0" fontId="10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11" fillId="0" borderId="0" xfId="0" applyFont="1"/>
    <xf numFmtId="0" fontId="11" fillId="0" borderId="0" xfId="0" applyFont="1" applyAlignment="1">
      <alignment horizontal="center"/>
    </xf>
    <xf numFmtId="0" fontId="11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12" fillId="0" borderId="0" xfId="0" applyFont="1"/>
    <xf numFmtId="0" fontId="13" fillId="0" borderId="0" xfId="0" applyFont="1" applyAlignment="1">
      <alignment horizontal="center"/>
    </xf>
    <xf numFmtId="0" fontId="13" fillId="0" borderId="0" xfId="0" applyFont="1"/>
    <xf numFmtId="0" fontId="13" fillId="0" borderId="0" xfId="0" applyFont="1" applyAlignment="1">
      <alignment horizontal="center"/>
    </xf>
    <xf numFmtId="43" fontId="4" fillId="0" borderId="0" xfId="1" applyFont="1"/>
    <xf numFmtId="0" fontId="9" fillId="0" borderId="0" xfId="0" applyFont="1"/>
    <xf numFmtId="0" fontId="14" fillId="0" borderId="0" xfId="0" applyFont="1"/>
    <xf numFmtId="43" fontId="4" fillId="0" borderId="0" xfId="0" applyNumberFormat="1" applyFont="1"/>
    <xf numFmtId="0" fontId="5" fillId="0" borderId="0" xfId="0" applyFont="1"/>
    <xf numFmtId="43" fontId="5" fillId="0" borderId="0" xfId="1" applyFont="1" applyFill="1" applyBorder="1"/>
    <xf numFmtId="43" fontId="3" fillId="0" borderId="0" xfId="1" applyFont="1" applyBorder="1"/>
    <xf numFmtId="0" fontId="15" fillId="0" borderId="0" xfId="0" applyFont="1"/>
    <xf numFmtId="43" fontId="15" fillId="0" borderId="0" xfId="1" applyFont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342901</xdr:colOff>
      <xdr:row>0</xdr:row>
      <xdr:rowOff>28575</xdr:rowOff>
    </xdr:from>
    <xdr:ext cx="1914524" cy="723900"/>
    <xdr:pic>
      <xdr:nvPicPr>
        <xdr:cNvPr id="2" name="Imagen 1">
          <a:extLst>
            <a:ext uri="{FF2B5EF4-FFF2-40B4-BE49-F238E27FC236}">
              <a16:creationId xmlns:a16="http://schemas.microsoft.com/office/drawing/2014/main" id="{68C8FF7C-06CC-49E6-8FEE-628F47B6CEFA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62401" y="28575"/>
          <a:ext cx="1914524" cy="723900"/>
        </a:xfrm>
        <a:prstGeom prst="rect">
          <a:avLst/>
        </a:prstGeom>
        <a:noFill/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an\PAGINA%20WEB\16.-%20Recursos%20Humanos\16.1.-%20%20Nomina%20de%20Empleados\Nomina%202021-%20UAF%20sin%20Nombres%20octubr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ija"/>
      <sheetName val="Contratado"/>
      <sheetName val="Probatoria"/>
      <sheetName val="Seguridad"/>
      <sheetName val="Suplencia"/>
      <sheetName val="Caracter eventual"/>
      <sheetName val="Datos"/>
    </sheetNames>
    <sheetDataSet>
      <sheetData sheetId="0"/>
      <sheetData sheetId="1"/>
      <sheetData sheetId="2"/>
      <sheetData sheetId="3"/>
      <sheetData sheetId="4"/>
      <sheetData sheetId="5"/>
      <sheetData sheetId="6">
        <row r="6">
          <cell r="I6">
            <v>0.15</v>
          </cell>
          <cell r="J6">
            <v>0.2</v>
          </cell>
          <cell r="K6">
            <v>0.25</v>
          </cell>
        </row>
        <row r="7">
          <cell r="G7">
            <v>34685</v>
          </cell>
        </row>
        <row r="8">
          <cell r="F8">
            <v>34685.01</v>
          </cell>
          <cell r="G8">
            <v>52027.416666666664</v>
          </cell>
          <cell r="I8">
            <v>2601.3609999999994</v>
          </cell>
          <cell r="J8">
            <v>4046.5646666666671</v>
          </cell>
        </row>
        <row r="9">
          <cell r="F9">
            <v>52027.426666666666</v>
          </cell>
          <cell r="G9">
            <v>72260.25</v>
          </cell>
        </row>
        <row r="10">
          <cell r="F10">
            <v>72260.259999999995</v>
          </cell>
        </row>
        <row r="14">
          <cell r="C14">
            <v>2.87E-2</v>
          </cell>
          <cell r="D14">
            <v>269640</v>
          </cell>
        </row>
        <row r="15">
          <cell r="C15">
            <v>3.04E-2</v>
          </cell>
          <cell r="D15">
            <v>134820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14DCB-BAA8-4980-AAF4-656222226F68}">
  <dimension ref="A2:AI77"/>
  <sheetViews>
    <sheetView showGridLines="0" tabSelected="1" zoomScaleNormal="100" workbookViewId="0">
      <pane ySplit="5" topLeftCell="A6" activePane="bottomLeft" state="frozen"/>
      <selection pane="bottomLeft" activeCell="C55" sqref="C55"/>
    </sheetView>
  </sheetViews>
  <sheetFormatPr baseColWidth="10" defaultColWidth="11.42578125" defaultRowHeight="15.75" x14ac:dyDescent="0.25"/>
  <cols>
    <col min="1" max="1" width="5.85546875" style="4" customWidth="1"/>
    <col min="2" max="2" width="48.42578125" style="4" bestFit="1" customWidth="1"/>
    <col min="3" max="3" width="36.85546875" style="3" customWidth="1"/>
    <col min="4" max="4" width="8.28515625" style="3" customWidth="1"/>
    <col min="5" max="5" width="16.5703125" style="53" bestFit="1" customWidth="1"/>
    <col min="6" max="8" width="15.7109375" style="3" customWidth="1"/>
    <col min="9" max="9" width="20.140625" style="3" bestFit="1" customWidth="1"/>
    <col min="10" max="10" width="15.7109375" style="3" customWidth="1"/>
    <col min="11" max="11" width="19" style="3" hidden="1" customWidth="1"/>
    <col min="12" max="12" width="15.7109375" style="3" customWidth="1"/>
    <col min="13" max="13" width="15.85546875" style="3" hidden="1" customWidth="1"/>
    <col min="14" max="15" width="15.7109375" style="3" customWidth="1"/>
    <col min="16" max="16" width="16.5703125" style="3" bestFit="1" customWidth="1"/>
    <col min="17" max="17" width="10.28515625" style="3" customWidth="1"/>
    <col min="18" max="18" width="54" style="3" customWidth="1"/>
    <col min="19" max="19" width="57.5703125" style="3" bestFit="1" customWidth="1"/>
    <col min="20" max="20" width="13.140625" style="3" bestFit="1" customWidth="1"/>
    <col min="21" max="21" width="11.42578125" style="3"/>
    <col min="22" max="22" width="23.140625" style="3" bestFit="1" customWidth="1"/>
    <col min="23" max="16384" width="11.42578125" style="3"/>
  </cols>
  <sheetData>
    <row r="2" spans="1:35" ht="18.75" x14ac:dyDescent="0.25">
      <c r="A2" s="1" t="s">
        <v>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2"/>
      <c r="R2" s="2"/>
      <c r="S2" s="2"/>
    </row>
    <row r="3" spans="1:35" ht="18.75" x14ac:dyDescent="0.25">
      <c r="A3" s="1" t="s">
        <v>1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2"/>
      <c r="R3" s="2"/>
      <c r="S3" s="2"/>
      <c r="T3" s="2"/>
    </row>
    <row r="4" spans="1:35" ht="9" customHeight="1" x14ac:dyDescent="0.25">
      <c r="C4" s="5"/>
      <c r="D4" s="5"/>
      <c r="E4" s="6"/>
      <c r="F4" s="5"/>
      <c r="G4" s="5"/>
      <c r="H4" s="5"/>
      <c r="I4" s="5"/>
      <c r="J4" s="7"/>
      <c r="K4" s="7"/>
      <c r="L4" s="6"/>
      <c r="M4" s="6"/>
      <c r="N4" s="6"/>
      <c r="O4" s="7"/>
      <c r="P4" s="7"/>
      <c r="Q4" s="5"/>
      <c r="R4" s="5"/>
      <c r="S4" s="5"/>
      <c r="T4" s="5"/>
    </row>
    <row r="5" spans="1:35" s="11" customFormat="1" ht="63" x14ac:dyDescent="0.25">
      <c r="A5" s="8" t="s">
        <v>2</v>
      </c>
      <c r="B5" s="9" t="s">
        <v>3</v>
      </c>
      <c r="C5" s="9" t="s">
        <v>4</v>
      </c>
      <c r="D5" s="9" t="s">
        <v>5</v>
      </c>
      <c r="E5" s="10" t="s">
        <v>6</v>
      </c>
      <c r="F5" s="8" t="s">
        <v>7</v>
      </c>
      <c r="G5" s="8" t="s">
        <v>8</v>
      </c>
      <c r="H5" s="8" t="s">
        <v>9</v>
      </c>
      <c r="I5" s="8" t="s">
        <v>10</v>
      </c>
      <c r="J5" s="8" t="s">
        <v>11</v>
      </c>
      <c r="K5" s="8" t="s">
        <v>12</v>
      </c>
      <c r="L5" s="8" t="s">
        <v>13</v>
      </c>
      <c r="M5" s="8" t="s">
        <v>14</v>
      </c>
      <c r="N5" s="8" t="s">
        <v>15</v>
      </c>
      <c r="O5" s="8" t="s">
        <v>16</v>
      </c>
      <c r="P5" s="9" t="s">
        <v>17</v>
      </c>
    </row>
    <row r="6" spans="1:35" s="18" customFormat="1" ht="20.25" customHeight="1" x14ac:dyDescent="0.25">
      <c r="A6" s="12">
        <v>1</v>
      </c>
      <c r="B6" s="13" t="s">
        <v>18</v>
      </c>
      <c r="C6" s="13" t="s">
        <v>19</v>
      </c>
      <c r="D6" s="14" t="s">
        <v>20</v>
      </c>
      <c r="E6" s="15">
        <v>285000</v>
      </c>
      <c r="F6" s="16">
        <v>8179.5</v>
      </c>
      <c r="G6" s="16">
        <v>4943.8</v>
      </c>
      <c r="H6" s="17"/>
      <c r="I6" s="17">
        <f>+E6-(F6+G6)</f>
        <v>271876.7</v>
      </c>
      <c r="J6" s="17">
        <v>56552.04</v>
      </c>
      <c r="K6" s="17"/>
      <c r="L6" s="17">
        <v>25</v>
      </c>
      <c r="M6" s="17"/>
      <c r="N6" s="17">
        <f>+K6+L6</f>
        <v>25</v>
      </c>
      <c r="O6" s="17">
        <f t="shared" ref="O6:O12" si="0">+F6+G6+J6+N6</f>
        <v>69700.34</v>
      </c>
      <c r="P6" s="17">
        <f>+E6-O6</f>
        <v>215299.66</v>
      </c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</row>
    <row r="7" spans="1:35" s="21" customFormat="1" ht="20.25" customHeight="1" x14ac:dyDescent="0.25">
      <c r="A7" s="12">
        <v>2</v>
      </c>
      <c r="B7" s="13" t="s">
        <v>21</v>
      </c>
      <c r="C7" s="13" t="s">
        <v>22</v>
      </c>
      <c r="D7" s="19" t="s">
        <v>20</v>
      </c>
      <c r="E7" s="20">
        <v>60000</v>
      </c>
      <c r="F7" s="16">
        <f>IF(E7&gt;=[1]Datos!$D$14,([1]Datos!$D$14*[1]Datos!$C$14),IF(E7&lt;=[1]Datos!$D$14,(E7*[1]Datos!$C$14)))</f>
        <v>1722</v>
      </c>
      <c r="G7" s="16">
        <f>IF(E7&gt;=[1]Datos!$D$15,([1]Datos!$D$15*[1]Datos!$C$15),IF(E7&lt;=[1]Datos!$D$15,(E7*[1]Datos!$C$15)))</f>
        <v>1824</v>
      </c>
      <c r="H7" s="17"/>
      <c r="I7" s="17">
        <f t="shared" ref="I7:I22" si="1">+E7-(F7+G7+H7)</f>
        <v>56454</v>
      </c>
      <c r="J7" s="17">
        <v>3486.68</v>
      </c>
      <c r="K7" s="17"/>
      <c r="L7" s="17">
        <v>25</v>
      </c>
      <c r="M7" s="17"/>
      <c r="N7" s="17">
        <f>+H7+K7+L7</f>
        <v>25</v>
      </c>
      <c r="O7" s="17">
        <f t="shared" si="0"/>
        <v>7057.68</v>
      </c>
      <c r="P7" s="17">
        <f>+E7-O7</f>
        <v>52942.32</v>
      </c>
    </row>
    <row r="8" spans="1:35" s="21" customFormat="1" ht="20.25" customHeight="1" x14ac:dyDescent="0.25">
      <c r="A8" s="12">
        <v>3</v>
      </c>
      <c r="B8" s="13" t="s">
        <v>23</v>
      </c>
      <c r="C8" s="13" t="s">
        <v>24</v>
      </c>
      <c r="D8" s="22" t="s">
        <v>20</v>
      </c>
      <c r="E8" s="23">
        <v>43000</v>
      </c>
      <c r="F8" s="16">
        <f>IF(E8&gt;=[1]Datos!$D$14,([1]Datos!$D$14*[1]Datos!$C$14),IF(E8&lt;=[1]Datos!$D$14,(E8*[1]Datos!$C$14)))</f>
        <v>1234.0999999999999</v>
      </c>
      <c r="G8" s="16">
        <f>IF(E8&gt;=[1]Datos!$D$15,([1]Datos!$D$15*[1]Datos!$C$15),IF(E8&lt;=[1]Datos!$D$15,(E8*[1]Datos!$C$15)))</f>
        <v>1307.2</v>
      </c>
      <c r="H8" s="23">
        <f>1512.45*2</f>
        <v>3024.9</v>
      </c>
      <c r="I8" s="17">
        <f t="shared" si="1"/>
        <v>37433.800000000003</v>
      </c>
      <c r="J8" s="17">
        <v>412.32</v>
      </c>
      <c r="K8" s="17"/>
      <c r="L8" s="17">
        <v>25</v>
      </c>
      <c r="M8" s="17"/>
      <c r="N8" s="17">
        <f>+H8+L8</f>
        <v>3049.9</v>
      </c>
      <c r="O8" s="17">
        <f t="shared" si="0"/>
        <v>6003.52</v>
      </c>
      <c r="P8" s="17">
        <f>+E8-O8</f>
        <v>36996.479999999996</v>
      </c>
    </row>
    <row r="9" spans="1:35" s="21" customFormat="1" ht="20.25" customHeight="1" x14ac:dyDescent="0.25">
      <c r="A9" s="12">
        <v>4</v>
      </c>
      <c r="B9" s="13" t="s">
        <v>23</v>
      </c>
      <c r="C9" s="13" t="s">
        <v>25</v>
      </c>
      <c r="D9" s="24" t="s">
        <v>20</v>
      </c>
      <c r="E9" s="25">
        <v>40000</v>
      </c>
      <c r="F9" s="16">
        <f>IF(E9&gt;=[1]Datos!$D$14,([1]Datos!$D$14*[1]Datos!$C$14),IF(E9&lt;=[1]Datos!$D$14,(E9*[1]Datos!$C$14)))</f>
        <v>1148</v>
      </c>
      <c r="G9" s="16">
        <f>IF(E9&gt;=[1]Datos!$D$15,([1]Datos!$D$15*[1]Datos!$C$15),IF(E9&lt;=[1]Datos!$D$15,(E9*[1]Datos!$C$15)))</f>
        <v>1216</v>
      </c>
      <c r="H9" s="26"/>
      <c r="I9" s="17">
        <f t="shared" si="1"/>
        <v>37636</v>
      </c>
      <c r="J9" s="17">
        <v>442.65</v>
      </c>
      <c r="K9" s="27"/>
      <c r="L9" s="28">
        <v>25</v>
      </c>
      <c r="M9" s="28"/>
      <c r="N9" s="17">
        <v>25</v>
      </c>
      <c r="O9" s="17">
        <f t="shared" si="0"/>
        <v>2831.65</v>
      </c>
      <c r="P9" s="17">
        <f>+E9-O9</f>
        <v>37168.35</v>
      </c>
    </row>
    <row r="10" spans="1:35" s="21" customFormat="1" ht="20.25" customHeight="1" x14ac:dyDescent="0.25">
      <c r="A10" s="12">
        <v>5</v>
      </c>
      <c r="B10" s="13" t="s">
        <v>26</v>
      </c>
      <c r="C10" s="13" t="s">
        <v>27</v>
      </c>
      <c r="D10" s="14" t="s">
        <v>20</v>
      </c>
      <c r="E10" s="15">
        <v>48000</v>
      </c>
      <c r="F10" s="16">
        <f>IF(E10&gt;=[1]Datos!$D$14,([1]Datos!$D$14*[1]Datos!$C$14),IF(E10&lt;=[1]Datos!$D$14,(E10*[1]Datos!$C$14)))</f>
        <v>1377.6</v>
      </c>
      <c r="G10" s="16">
        <v>1459.2</v>
      </c>
      <c r="H10" s="17"/>
      <c r="I10" s="17">
        <f t="shared" si="1"/>
        <v>45163.199999999997</v>
      </c>
      <c r="J10" s="17">
        <v>1571.73</v>
      </c>
      <c r="K10" s="17"/>
      <c r="L10" s="17">
        <v>25</v>
      </c>
      <c r="M10" s="17"/>
      <c r="N10" s="17">
        <v>25</v>
      </c>
      <c r="O10" s="17">
        <f t="shared" si="0"/>
        <v>4433.5300000000007</v>
      </c>
      <c r="P10" s="29">
        <f t="shared" ref="P10:P12" si="2">+E10-O10</f>
        <v>43566.47</v>
      </c>
    </row>
    <row r="11" spans="1:35" s="21" customFormat="1" ht="20.25" customHeight="1" x14ac:dyDescent="0.25">
      <c r="A11" s="12">
        <v>6</v>
      </c>
      <c r="B11" s="13" t="s">
        <v>28</v>
      </c>
      <c r="C11" s="13" t="s">
        <v>29</v>
      </c>
      <c r="D11" s="19" t="s">
        <v>30</v>
      </c>
      <c r="E11" s="20">
        <v>86000</v>
      </c>
      <c r="F11" s="16">
        <v>2468.1999999999998</v>
      </c>
      <c r="G11" s="16">
        <v>2614.4</v>
      </c>
      <c r="H11" s="17"/>
      <c r="I11" s="17">
        <f t="shared" si="1"/>
        <v>80917.399999999994</v>
      </c>
      <c r="J11" s="17">
        <v>8812.2199999999993</v>
      </c>
      <c r="K11" s="17"/>
      <c r="L11" s="17">
        <v>25</v>
      </c>
      <c r="M11" s="17"/>
      <c r="N11" s="17">
        <v>25</v>
      </c>
      <c r="O11" s="17">
        <f t="shared" si="0"/>
        <v>13919.82</v>
      </c>
      <c r="P11" s="29">
        <f t="shared" si="2"/>
        <v>72080.179999999993</v>
      </c>
    </row>
    <row r="12" spans="1:35" s="21" customFormat="1" ht="20.25" customHeight="1" x14ac:dyDescent="0.25">
      <c r="A12" s="12">
        <v>7</v>
      </c>
      <c r="B12" s="30" t="s">
        <v>28</v>
      </c>
      <c r="C12" s="30" t="s">
        <v>29</v>
      </c>
      <c r="D12" s="19" t="s">
        <v>20</v>
      </c>
      <c r="E12" s="20">
        <v>55000</v>
      </c>
      <c r="F12" s="16">
        <v>1578.5</v>
      </c>
      <c r="G12" s="16">
        <v>1672</v>
      </c>
      <c r="H12" s="17"/>
      <c r="I12" s="17">
        <f t="shared" si="1"/>
        <v>51749.5</v>
      </c>
      <c r="J12" s="17">
        <v>2559.6799999999998</v>
      </c>
      <c r="K12" s="17"/>
      <c r="L12" s="17">
        <v>25</v>
      </c>
      <c r="M12" s="17"/>
      <c r="N12" s="17">
        <v>25</v>
      </c>
      <c r="O12" s="17">
        <f t="shared" si="0"/>
        <v>5835.18</v>
      </c>
      <c r="P12" s="29">
        <f t="shared" si="2"/>
        <v>49164.82</v>
      </c>
    </row>
    <row r="13" spans="1:35" s="21" customFormat="1" ht="20.25" customHeight="1" x14ac:dyDescent="0.25">
      <c r="A13" s="12">
        <v>8</v>
      </c>
      <c r="B13" s="13" t="s">
        <v>31</v>
      </c>
      <c r="C13" s="13" t="s">
        <v>32</v>
      </c>
      <c r="D13" s="24" t="s">
        <v>30</v>
      </c>
      <c r="E13" s="25">
        <v>35000</v>
      </c>
      <c r="F13" s="16">
        <v>1004.5</v>
      </c>
      <c r="G13" s="16">
        <v>1064</v>
      </c>
      <c r="H13" s="26"/>
      <c r="I13" s="17">
        <f t="shared" si="1"/>
        <v>32931.5</v>
      </c>
      <c r="J13" s="17">
        <v>0</v>
      </c>
      <c r="K13" s="27"/>
      <c r="L13" s="28">
        <v>25</v>
      </c>
      <c r="M13" s="28"/>
      <c r="N13" s="17">
        <f>+L13</f>
        <v>25</v>
      </c>
      <c r="O13" s="17">
        <f>+F13+G13+N13</f>
        <v>2093.5</v>
      </c>
      <c r="P13" s="17">
        <f>+E13-O13</f>
        <v>32906.5</v>
      </c>
    </row>
    <row r="14" spans="1:35" s="21" customFormat="1" ht="20.25" customHeight="1" x14ac:dyDescent="0.25">
      <c r="A14" s="12">
        <v>9</v>
      </c>
      <c r="B14" s="13" t="s">
        <v>31</v>
      </c>
      <c r="C14" s="13" t="s">
        <v>33</v>
      </c>
      <c r="D14" s="24" t="s">
        <v>30</v>
      </c>
      <c r="E14" s="25">
        <v>25000</v>
      </c>
      <c r="F14" s="16">
        <v>717.5</v>
      </c>
      <c r="G14" s="16">
        <v>760</v>
      </c>
      <c r="H14" s="26"/>
      <c r="I14" s="17">
        <f t="shared" si="1"/>
        <v>23522.5</v>
      </c>
      <c r="J14" s="17">
        <v>0</v>
      </c>
      <c r="K14" s="27"/>
      <c r="L14" s="28">
        <v>25</v>
      </c>
      <c r="M14" s="28"/>
      <c r="N14" s="17">
        <f>+L14</f>
        <v>25</v>
      </c>
      <c r="O14" s="17">
        <f>+F14+G14+N14</f>
        <v>1502.5</v>
      </c>
      <c r="P14" s="17">
        <f>+E14-O14</f>
        <v>23497.5</v>
      </c>
    </row>
    <row r="15" spans="1:35" s="21" customFormat="1" ht="20.25" customHeight="1" x14ac:dyDescent="0.25">
      <c r="A15" s="12">
        <v>10</v>
      </c>
      <c r="B15" s="13" t="s">
        <v>31</v>
      </c>
      <c r="C15" s="13" t="s">
        <v>34</v>
      </c>
      <c r="D15" s="24" t="s">
        <v>30</v>
      </c>
      <c r="E15" s="20">
        <v>25000</v>
      </c>
      <c r="F15" s="16">
        <f>IF(E15&gt;=[1]Datos!$D$14,([1]Datos!$D$14*[1]Datos!$C$14),IF(E15&lt;=[1]Datos!$D$14,(E15*[1]Datos!$C$14)))</f>
        <v>717.5</v>
      </c>
      <c r="G15" s="16">
        <f>IF(E15&gt;=[1]Datos!$D$15,([1]Datos!$D$15*[1]Datos!$C$15),IF(E15&lt;=[1]Datos!$D$15,(E15*[1]Datos!$C$15)))</f>
        <v>760</v>
      </c>
      <c r="H15" s="17"/>
      <c r="I15" s="17">
        <f t="shared" si="1"/>
        <v>23522.5</v>
      </c>
      <c r="J15" s="17">
        <v>0</v>
      </c>
      <c r="K15" s="17"/>
      <c r="L15" s="17">
        <v>25</v>
      </c>
      <c r="M15" s="17"/>
      <c r="N15" s="17">
        <v>25</v>
      </c>
      <c r="O15" s="17">
        <v>1502.5</v>
      </c>
      <c r="P15" s="17">
        <f t="shared" ref="P15:P28" si="3">+E15-O15</f>
        <v>23497.5</v>
      </c>
    </row>
    <row r="16" spans="1:35" s="21" customFormat="1" ht="20.25" customHeight="1" x14ac:dyDescent="0.25">
      <c r="A16" s="12">
        <v>11</v>
      </c>
      <c r="B16" s="13" t="s">
        <v>31</v>
      </c>
      <c r="C16" s="13" t="s">
        <v>34</v>
      </c>
      <c r="D16" s="24" t="s">
        <v>30</v>
      </c>
      <c r="E16" s="20">
        <v>25000</v>
      </c>
      <c r="F16" s="16">
        <f>IF(E16&gt;=[1]Datos!$D$14,([1]Datos!$D$14*[1]Datos!$C$14),IF(E16&lt;=[1]Datos!$D$14,(E16*[1]Datos!$C$14)))</f>
        <v>717.5</v>
      </c>
      <c r="G16" s="16">
        <f>IF(E16&gt;=[1]Datos!$D$15,([1]Datos!$D$15*[1]Datos!$C$15),IF(E16&lt;=[1]Datos!$D$15,(E16*[1]Datos!$C$15)))</f>
        <v>760</v>
      </c>
      <c r="H16" s="17"/>
      <c r="I16" s="17">
        <f t="shared" si="1"/>
        <v>23522.5</v>
      </c>
      <c r="J16" s="17">
        <v>0</v>
      </c>
      <c r="K16" s="17"/>
      <c r="L16" s="17">
        <v>25</v>
      </c>
      <c r="M16" s="17"/>
      <c r="N16" s="17">
        <f t="shared" ref="N16:N17" si="4">+H16+K16+L16</f>
        <v>25</v>
      </c>
      <c r="O16" s="17">
        <f t="shared" ref="O16:O17" si="5">+F16+G16+J16+N16</f>
        <v>1502.5</v>
      </c>
      <c r="P16" s="17">
        <f t="shared" si="3"/>
        <v>23497.5</v>
      </c>
    </row>
    <row r="17" spans="1:16" s="21" customFormat="1" ht="20.25" customHeight="1" x14ac:dyDescent="0.25">
      <c r="A17" s="12">
        <v>12</v>
      </c>
      <c r="B17" s="13" t="s">
        <v>31</v>
      </c>
      <c r="C17" s="13" t="s">
        <v>34</v>
      </c>
      <c r="D17" s="24" t="s">
        <v>30</v>
      </c>
      <c r="E17" s="20">
        <v>24166.67</v>
      </c>
      <c r="F17" s="16">
        <f>IF(E17&gt;=[1]Datos!$D$14,([1]Datos!$D$14*[1]Datos!$C$14),IF(E17&lt;=[1]Datos!$D$14,(E17*[1]Datos!$C$14)))</f>
        <v>693.58342899999991</v>
      </c>
      <c r="G17" s="16">
        <f>IF(E17&gt;=[1]Datos!$D$15,([1]Datos!$D$15*[1]Datos!$C$15),IF(E17&lt;=[1]Datos!$D$15,(E17*[1]Datos!$C$15)))</f>
        <v>734.66676799999993</v>
      </c>
      <c r="H17" s="17"/>
      <c r="I17" s="17">
        <f t="shared" si="1"/>
        <v>22738.419802999997</v>
      </c>
      <c r="J17" s="17"/>
      <c r="K17" s="17"/>
      <c r="L17" s="17">
        <v>25</v>
      </c>
      <c r="M17" s="17"/>
      <c r="N17" s="17">
        <f t="shared" si="4"/>
        <v>25</v>
      </c>
      <c r="O17" s="17">
        <f t="shared" si="5"/>
        <v>1453.2501969999998</v>
      </c>
      <c r="P17" s="17">
        <f t="shared" si="3"/>
        <v>22713.419802999997</v>
      </c>
    </row>
    <row r="18" spans="1:16" s="21" customFormat="1" ht="20.25" customHeight="1" x14ac:dyDescent="0.25">
      <c r="A18" s="12">
        <v>13</v>
      </c>
      <c r="B18" s="13" t="s">
        <v>31</v>
      </c>
      <c r="C18" s="13" t="s">
        <v>35</v>
      </c>
      <c r="D18" s="24" t="s">
        <v>30</v>
      </c>
      <c r="E18" s="20">
        <v>25000</v>
      </c>
      <c r="F18" s="16">
        <v>717.5</v>
      </c>
      <c r="G18" s="16">
        <v>760</v>
      </c>
      <c r="H18" s="17"/>
      <c r="I18" s="17">
        <f t="shared" si="1"/>
        <v>23522.5</v>
      </c>
      <c r="J18" s="17"/>
      <c r="K18" s="17"/>
      <c r="L18" s="17">
        <v>25</v>
      </c>
      <c r="M18" s="17"/>
      <c r="N18" s="17">
        <f>+L18</f>
        <v>25</v>
      </c>
      <c r="O18" s="17">
        <f>+F18+G18+J18+N18</f>
        <v>1502.5</v>
      </c>
      <c r="P18" s="17">
        <f t="shared" si="3"/>
        <v>23497.5</v>
      </c>
    </row>
    <row r="19" spans="1:16" s="21" customFormat="1" ht="20.25" customHeight="1" x14ac:dyDescent="0.25">
      <c r="A19" s="12">
        <v>14</v>
      </c>
      <c r="B19" s="13" t="s">
        <v>31</v>
      </c>
      <c r="C19" s="13" t="s">
        <v>35</v>
      </c>
      <c r="D19" s="24" t="s">
        <v>20</v>
      </c>
      <c r="E19" s="15">
        <v>21200</v>
      </c>
      <c r="F19" s="28">
        <f>IF(E19&gt;=[1]Datos!$D$14,([1]Datos!$D$14*[1]Datos!$C$14),IF(E19&lt;=[1]Datos!$D$14,(E19*[1]Datos!$C$14)))</f>
        <v>608.43999999999994</v>
      </c>
      <c r="G19" s="28">
        <f>IF(E19&gt;=[1]Datos!$D$15,([1]Datos!$D$15*[1]Datos!$C$15),IF(E19&lt;=[1]Datos!$D$15,(E19*[1]Datos!$C$15)))</f>
        <v>644.48</v>
      </c>
      <c r="H19" s="23">
        <f>1512.45*2</f>
        <v>3024.9</v>
      </c>
      <c r="I19" s="17">
        <f t="shared" si="1"/>
        <v>16922.18</v>
      </c>
      <c r="J19" s="17">
        <v>0</v>
      </c>
      <c r="K19" s="28"/>
      <c r="L19" s="28">
        <v>25</v>
      </c>
      <c r="M19" s="28"/>
      <c r="N19" s="17">
        <f>+H19+L19</f>
        <v>3049.9</v>
      </c>
      <c r="O19" s="17">
        <f>+F19+G19+J19+N19</f>
        <v>4302.82</v>
      </c>
      <c r="P19" s="17">
        <f t="shared" si="3"/>
        <v>16897.18</v>
      </c>
    </row>
    <row r="20" spans="1:16" s="21" customFormat="1" ht="20.25" customHeight="1" x14ac:dyDescent="0.25">
      <c r="A20" s="12">
        <v>15</v>
      </c>
      <c r="B20" s="13" t="s">
        <v>31</v>
      </c>
      <c r="C20" s="13" t="s">
        <v>35</v>
      </c>
      <c r="D20" s="24" t="s">
        <v>20</v>
      </c>
      <c r="E20" s="15">
        <v>21200</v>
      </c>
      <c r="F20" s="28">
        <f>IF(E20&gt;=[1]Datos!$D$14,([1]Datos!$D$14*[1]Datos!$C$14),IF(E20&lt;=[1]Datos!$D$14,(E20*[1]Datos!$C$14)))</f>
        <v>608.43999999999994</v>
      </c>
      <c r="G20" s="28">
        <f>IF(E20&gt;=[1]Datos!$D$15,([1]Datos!$D$15*[1]Datos!$C$15),IF(E20&lt;=[1]Datos!$D$15,(E20*[1]Datos!$C$15)))</f>
        <v>644.48</v>
      </c>
      <c r="H20" s="31"/>
      <c r="I20" s="17">
        <f t="shared" si="1"/>
        <v>19947.080000000002</v>
      </c>
      <c r="J20" s="17">
        <v>0</v>
      </c>
      <c r="K20" s="31"/>
      <c r="L20" s="31">
        <v>25</v>
      </c>
      <c r="M20" s="31"/>
      <c r="N20" s="17">
        <f t="shared" ref="N20:N22" si="6">+H20+K20+L20</f>
        <v>25</v>
      </c>
      <c r="O20" s="17">
        <v>1277.92</v>
      </c>
      <c r="P20" s="17">
        <f t="shared" si="3"/>
        <v>19922.080000000002</v>
      </c>
    </row>
    <row r="21" spans="1:16" s="21" customFormat="1" ht="20.25" customHeight="1" x14ac:dyDescent="0.25">
      <c r="A21" s="12">
        <v>16</v>
      </c>
      <c r="B21" s="13" t="s">
        <v>31</v>
      </c>
      <c r="C21" s="13" t="s">
        <v>35</v>
      </c>
      <c r="D21" s="24" t="s">
        <v>20</v>
      </c>
      <c r="E21" s="15">
        <v>21200</v>
      </c>
      <c r="F21" s="16">
        <f>IF(E21&gt;=[1]Datos!$D$14,([1]Datos!$D$14*[1]Datos!$C$14),IF(E21&lt;=[1]Datos!$D$14,(E21*[1]Datos!$C$14)))</f>
        <v>608.43999999999994</v>
      </c>
      <c r="G21" s="16">
        <f>IF(E21&gt;=[1]Datos!$D$15,([1]Datos!$D$15*[1]Datos!$C$15),IF(E21&lt;=[1]Datos!$D$15,(E21*[1]Datos!$C$15)))</f>
        <v>644.48</v>
      </c>
      <c r="H21" s="32"/>
      <c r="I21" s="17">
        <f t="shared" si="1"/>
        <v>19947.080000000002</v>
      </c>
      <c r="J21" s="17">
        <v>0</v>
      </c>
      <c r="K21" s="32"/>
      <c r="L21" s="32">
        <v>25</v>
      </c>
      <c r="M21" s="32"/>
      <c r="N21" s="17">
        <f t="shared" si="6"/>
        <v>25</v>
      </c>
      <c r="O21" s="17">
        <f t="shared" ref="O21" si="7">+F21+G21+J21+N21</f>
        <v>1277.92</v>
      </c>
      <c r="P21" s="17">
        <f t="shared" si="3"/>
        <v>19922.080000000002</v>
      </c>
    </row>
    <row r="22" spans="1:16" s="21" customFormat="1" ht="20.25" customHeight="1" x14ac:dyDescent="0.25">
      <c r="A22" s="12">
        <v>17</v>
      </c>
      <c r="B22" s="13" t="s">
        <v>31</v>
      </c>
      <c r="C22" s="13" t="s">
        <v>35</v>
      </c>
      <c r="D22" s="24" t="s">
        <v>20</v>
      </c>
      <c r="E22" s="15">
        <v>21200</v>
      </c>
      <c r="F22" s="28">
        <f>IF(E22&gt;=[1]Datos!$D$14,([1]Datos!$D$14*[1]Datos!$C$14),IF(E22&lt;=[1]Datos!$D$14,(E22*[1]Datos!$C$14)))</f>
        <v>608.43999999999994</v>
      </c>
      <c r="G22" s="28">
        <f>IF(E22&gt;=[1]Datos!$D$15,([1]Datos!$D$15*[1]Datos!$C$15),IF(E22&lt;=[1]Datos!$D$15,(E22*[1]Datos!$C$15)))</f>
        <v>644.48</v>
      </c>
      <c r="H22" s="28"/>
      <c r="I22" s="17">
        <f t="shared" si="1"/>
        <v>19947.080000000002</v>
      </c>
      <c r="J22" s="17">
        <v>0</v>
      </c>
      <c r="K22" s="28"/>
      <c r="L22" s="28">
        <v>25</v>
      </c>
      <c r="M22" s="28"/>
      <c r="N22" s="17">
        <f t="shared" si="6"/>
        <v>25</v>
      </c>
      <c r="O22" s="17">
        <v>1277.92</v>
      </c>
      <c r="P22" s="17">
        <f t="shared" si="3"/>
        <v>19922.080000000002</v>
      </c>
    </row>
    <row r="23" spans="1:16" s="21" customFormat="1" ht="20.25" customHeight="1" x14ac:dyDescent="0.25">
      <c r="A23" s="12">
        <v>18</v>
      </c>
      <c r="B23" s="13" t="s">
        <v>31</v>
      </c>
      <c r="C23" s="13" t="s">
        <v>35</v>
      </c>
      <c r="D23" s="24" t="s">
        <v>20</v>
      </c>
      <c r="E23" s="15">
        <v>21200</v>
      </c>
      <c r="F23" s="28">
        <v>608.44000000000005</v>
      </c>
      <c r="G23" s="28">
        <v>644.48</v>
      </c>
      <c r="H23" s="31"/>
      <c r="I23" s="17">
        <f>+E23-(F23+G23+H23)</f>
        <v>19947.080000000002</v>
      </c>
      <c r="J23" s="17">
        <v>0</v>
      </c>
      <c r="K23" s="31"/>
      <c r="L23" s="31">
        <v>25</v>
      </c>
      <c r="M23" s="31"/>
      <c r="N23" s="17">
        <f>+K23+L23</f>
        <v>25</v>
      </c>
      <c r="O23" s="17">
        <v>1277.92</v>
      </c>
      <c r="P23" s="17">
        <f t="shared" si="3"/>
        <v>19922.080000000002</v>
      </c>
    </row>
    <row r="24" spans="1:16" s="21" customFormat="1" ht="20.25" customHeight="1" x14ac:dyDescent="0.25">
      <c r="A24" s="12">
        <v>19</v>
      </c>
      <c r="B24" s="13" t="s">
        <v>36</v>
      </c>
      <c r="C24" s="13" t="s">
        <v>37</v>
      </c>
      <c r="D24" s="24" t="s">
        <v>30</v>
      </c>
      <c r="E24" s="15">
        <v>19333.330000000002</v>
      </c>
      <c r="F24" s="28">
        <v>554.87</v>
      </c>
      <c r="G24" s="28">
        <v>587.73</v>
      </c>
      <c r="H24" s="31"/>
      <c r="I24" s="17">
        <f>+E24-(F24+G24+H24)</f>
        <v>18190.730000000003</v>
      </c>
      <c r="J24" s="17">
        <v>0</v>
      </c>
      <c r="K24" s="31"/>
      <c r="L24" s="31">
        <v>25</v>
      </c>
      <c r="M24" s="31"/>
      <c r="N24" s="17">
        <f>+K24+L24</f>
        <v>25</v>
      </c>
      <c r="O24" s="17">
        <f>+F24+G24+N24</f>
        <v>1167.5999999999999</v>
      </c>
      <c r="P24" s="17">
        <f t="shared" si="3"/>
        <v>18165.730000000003</v>
      </c>
    </row>
    <row r="25" spans="1:16" s="21" customFormat="1" ht="20.25" customHeight="1" x14ac:dyDescent="0.25">
      <c r="A25" s="12">
        <v>20</v>
      </c>
      <c r="B25" s="13" t="s">
        <v>36</v>
      </c>
      <c r="C25" s="13" t="s">
        <v>38</v>
      </c>
      <c r="D25" s="22" t="s">
        <v>30</v>
      </c>
      <c r="E25" s="23">
        <v>25000</v>
      </c>
      <c r="F25" s="16">
        <f>IF(E25&gt;=[1]Datos!$D$14,([1]Datos!$D$14*[1]Datos!$C$14),IF(E25&lt;=[1]Datos!$D$14,(E25*[1]Datos!$C$14)))</f>
        <v>717.5</v>
      </c>
      <c r="G25" s="16">
        <f>IF(E25&gt;=[1]Datos!$D$15,([1]Datos!$D$15*[1]Datos!$C$15),IF(E25&lt;=[1]Datos!$D$15,(E25*[1]Datos!$C$15)))</f>
        <v>760</v>
      </c>
      <c r="H25" s="32"/>
      <c r="I25" s="17">
        <f t="shared" ref="I25:I28" si="8">+E25-(F25+G25+H25)</f>
        <v>23522.5</v>
      </c>
      <c r="J25" s="17">
        <v>0</v>
      </c>
      <c r="K25" s="32"/>
      <c r="L25" s="32">
        <v>25</v>
      </c>
      <c r="M25" s="32"/>
      <c r="N25" s="17">
        <f t="shared" ref="N25" si="9">+H25+K25+L25</f>
        <v>25</v>
      </c>
      <c r="O25" s="17">
        <f t="shared" ref="O25" si="10">+F25+G25+J25+N25</f>
        <v>1502.5</v>
      </c>
      <c r="P25" s="17">
        <f t="shared" si="3"/>
        <v>23497.5</v>
      </c>
    </row>
    <row r="26" spans="1:16" s="21" customFormat="1" ht="20.25" customHeight="1" x14ac:dyDescent="0.25">
      <c r="A26" s="12">
        <v>21</v>
      </c>
      <c r="B26" s="30" t="s">
        <v>39</v>
      </c>
      <c r="C26" s="13" t="s">
        <v>40</v>
      </c>
      <c r="D26" s="14" t="s">
        <v>30</v>
      </c>
      <c r="E26" s="15">
        <v>60000</v>
      </c>
      <c r="F26" s="16">
        <v>1722</v>
      </c>
      <c r="G26" s="16">
        <v>1824</v>
      </c>
      <c r="H26" s="23">
        <v>1512.45</v>
      </c>
      <c r="I26" s="17">
        <f t="shared" si="8"/>
        <v>54941.55</v>
      </c>
      <c r="J26" s="17">
        <v>3184.19</v>
      </c>
      <c r="K26" s="17"/>
      <c r="L26" s="17">
        <v>25</v>
      </c>
      <c r="M26" s="17"/>
      <c r="N26" s="17">
        <f>+H26+L26</f>
        <v>1537.45</v>
      </c>
      <c r="O26" s="17">
        <f>+F26+G26+J26+N26</f>
        <v>8267.6400000000012</v>
      </c>
      <c r="P26" s="17">
        <f t="shared" si="3"/>
        <v>51732.36</v>
      </c>
    </row>
    <row r="27" spans="1:16" s="21" customFormat="1" ht="20.25" customHeight="1" x14ac:dyDescent="0.25">
      <c r="A27" s="12">
        <v>22</v>
      </c>
      <c r="B27" s="30" t="s">
        <v>39</v>
      </c>
      <c r="C27" s="13" t="s">
        <v>41</v>
      </c>
      <c r="D27" s="14" t="s">
        <v>30</v>
      </c>
      <c r="E27" s="15">
        <v>60000</v>
      </c>
      <c r="F27" s="16">
        <v>1722</v>
      </c>
      <c r="G27" s="16">
        <v>1824</v>
      </c>
      <c r="H27" s="17"/>
      <c r="I27" s="17">
        <f t="shared" si="8"/>
        <v>56454</v>
      </c>
      <c r="J27" s="17">
        <v>3486.6756666666661</v>
      </c>
      <c r="K27" s="17"/>
      <c r="L27" s="17">
        <v>25</v>
      </c>
      <c r="M27" s="17"/>
      <c r="N27" s="17">
        <v>25</v>
      </c>
      <c r="O27" s="17">
        <v>7057.68</v>
      </c>
      <c r="P27" s="17">
        <f t="shared" si="3"/>
        <v>52942.32</v>
      </c>
    </row>
    <row r="28" spans="1:16" s="21" customFormat="1" ht="20.25" customHeight="1" x14ac:dyDescent="0.25">
      <c r="A28" s="12">
        <v>23</v>
      </c>
      <c r="B28" s="30" t="s">
        <v>39</v>
      </c>
      <c r="C28" s="13" t="s">
        <v>42</v>
      </c>
      <c r="D28" s="14" t="s">
        <v>30</v>
      </c>
      <c r="E28" s="15">
        <v>55000</v>
      </c>
      <c r="F28" s="16">
        <f>IF(E28&gt;=[1]Datos!$D$14,([1]Datos!$D$14*[1]Datos!$C$14),IF(E28&lt;=[1]Datos!$D$14,(E28*[1]Datos!$C$14)))</f>
        <v>1578.5</v>
      </c>
      <c r="G28" s="16">
        <f>IF(E28&gt;=[1]Datos!$D$15,([1]Datos!$D$15*[1]Datos!$C$15),IF(E28&lt;=[1]Datos!$D$15,(E28*[1]Datos!$C$15)))</f>
        <v>1672</v>
      </c>
      <c r="H28" s="17"/>
      <c r="I28" s="17">
        <f t="shared" si="8"/>
        <v>51749.5</v>
      </c>
      <c r="J28" s="17">
        <v>2559.6799999999998</v>
      </c>
      <c r="K28" s="17"/>
      <c r="L28" s="17">
        <v>25</v>
      </c>
      <c r="M28" s="17"/>
      <c r="N28" s="17">
        <v>25</v>
      </c>
      <c r="O28" s="17">
        <v>5835.18</v>
      </c>
      <c r="P28" s="17">
        <f t="shared" si="3"/>
        <v>49164.82</v>
      </c>
    </row>
    <row r="29" spans="1:16" s="21" customFormat="1" ht="20.25" customHeight="1" x14ac:dyDescent="0.25">
      <c r="A29" s="12">
        <v>24</v>
      </c>
      <c r="B29" s="13" t="s">
        <v>43</v>
      </c>
      <c r="C29" s="13" t="s">
        <v>44</v>
      </c>
      <c r="D29" s="22" t="s">
        <v>20</v>
      </c>
      <c r="E29" s="23">
        <v>100000</v>
      </c>
      <c r="F29" s="28">
        <v>2870</v>
      </c>
      <c r="G29" s="28">
        <v>3040</v>
      </c>
      <c r="H29" s="23">
        <v>1512.45</v>
      </c>
      <c r="I29" s="17">
        <f>+E29-(F29+G29+H29)</f>
        <v>92577.55</v>
      </c>
      <c r="J29" s="17">
        <v>11727.26</v>
      </c>
      <c r="K29" s="28"/>
      <c r="L29" s="28">
        <v>25</v>
      </c>
      <c r="M29" s="28"/>
      <c r="N29" s="17">
        <f>+H29+L29</f>
        <v>1537.45</v>
      </c>
      <c r="O29" s="17">
        <f>+F29+G29+J29+N29</f>
        <v>19174.710000000003</v>
      </c>
      <c r="P29" s="17">
        <f>+E29-O29</f>
        <v>80825.289999999994</v>
      </c>
    </row>
    <row r="30" spans="1:16" s="21" customFormat="1" ht="20.25" customHeight="1" x14ac:dyDescent="0.25">
      <c r="A30" s="12">
        <v>25</v>
      </c>
      <c r="B30" s="13" t="s">
        <v>43</v>
      </c>
      <c r="C30" s="13" t="s">
        <v>45</v>
      </c>
      <c r="D30" s="24" t="s">
        <v>30</v>
      </c>
      <c r="E30" s="23">
        <v>71000</v>
      </c>
      <c r="F30" s="28">
        <v>2037.7</v>
      </c>
      <c r="G30" s="28">
        <v>2158.4</v>
      </c>
      <c r="H30" s="26"/>
      <c r="I30" s="17">
        <f t="shared" ref="I30:I31" si="11">+E30-(F30+G30+H30)</f>
        <v>66803.899999999994</v>
      </c>
      <c r="J30" s="17">
        <v>5556.66</v>
      </c>
      <c r="K30" s="27"/>
      <c r="L30" s="28">
        <v>25</v>
      </c>
      <c r="M30" s="28"/>
      <c r="N30" s="17">
        <v>25</v>
      </c>
      <c r="O30" s="17">
        <v>9777.76</v>
      </c>
      <c r="P30" s="17">
        <f>+E30-O30</f>
        <v>61222.239999999998</v>
      </c>
    </row>
    <row r="31" spans="1:16" s="21" customFormat="1" ht="20.25" customHeight="1" x14ac:dyDescent="0.25">
      <c r="A31" s="12">
        <v>26</v>
      </c>
      <c r="B31" s="13" t="s">
        <v>43</v>
      </c>
      <c r="C31" s="13" t="s">
        <v>46</v>
      </c>
      <c r="D31" s="22" t="s">
        <v>30</v>
      </c>
      <c r="E31" s="23">
        <v>71000</v>
      </c>
      <c r="F31" s="28">
        <v>2037.7</v>
      </c>
      <c r="G31" s="28">
        <v>2158.4</v>
      </c>
      <c r="H31" s="23">
        <v>1512.45</v>
      </c>
      <c r="I31" s="17">
        <f t="shared" si="11"/>
        <v>65291.45</v>
      </c>
      <c r="J31" s="17">
        <v>5254.17</v>
      </c>
      <c r="K31" s="28"/>
      <c r="L31" s="28">
        <v>25</v>
      </c>
      <c r="M31" s="28"/>
      <c r="N31" s="17">
        <f>+H31+L31</f>
        <v>1537.45</v>
      </c>
      <c r="O31" s="17">
        <f>+F31+G31+J31+N31</f>
        <v>10987.720000000001</v>
      </c>
      <c r="P31" s="32">
        <f>+E31-O31</f>
        <v>60012.28</v>
      </c>
    </row>
    <row r="32" spans="1:16" s="21" customFormat="1" ht="20.25" customHeight="1" x14ac:dyDescent="0.25">
      <c r="A32" s="12">
        <v>27</v>
      </c>
      <c r="B32" s="13" t="s">
        <v>43</v>
      </c>
      <c r="C32" s="13" t="s">
        <v>47</v>
      </c>
      <c r="D32" s="22" t="s">
        <v>30</v>
      </c>
      <c r="E32" s="23">
        <v>65000</v>
      </c>
      <c r="F32" s="28">
        <v>1865.5</v>
      </c>
      <c r="G32" s="28">
        <v>1976</v>
      </c>
      <c r="H32" s="28"/>
      <c r="I32" s="17">
        <f>+E32-(F32+G32+H32)</f>
        <v>61158.5</v>
      </c>
      <c r="J32" s="17">
        <v>4427.5756666666657</v>
      </c>
      <c r="K32" s="28"/>
      <c r="L32" s="28">
        <v>25</v>
      </c>
      <c r="M32" s="28"/>
      <c r="N32" s="17">
        <v>25</v>
      </c>
      <c r="O32" s="17">
        <v>8294.08</v>
      </c>
      <c r="P32" s="17">
        <f t="shared" ref="P32:P34" si="12">+E32-O32</f>
        <v>56705.919999999998</v>
      </c>
    </row>
    <row r="33" spans="1:18" s="21" customFormat="1" ht="20.25" customHeight="1" x14ac:dyDescent="0.25">
      <c r="A33" s="12">
        <v>28</v>
      </c>
      <c r="B33" s="13" t="s">
        <v>43</v>
      </c>
      <c r="C33" s="13" t="s">
        <v>47</v>
      </c>
      <c r="D33" s="22" t="s">
        <v>20</v>
      </c>
      <c r="E33" s="23">
        <v>65000</v>
      </c>
      <c r="F33" s="28">
        <v>1865.5</v>
      </c>
      <c r="G33" s="28">
        <v>1976</v>
      </c>
      <c r="H33" s="28"/>
      <c r="I33" s="17">
        <f>+E33-(F33+G33+H33)</f>
        <v>61158.5</v>
      </c>
      <c r="J33" s="17">
        <v>4427.58</v>
      </c>
      <c r="K33" s="28"/>
      <c r="L33" s="28">
        <v>25</v>
      </c>
      <c r="M33" s="28"/>
      <c r="N33" s="17">
        <v>25</v>
      </c>
      <c r="O33" s="17">
        <f>+F33+G33+J33+N33</f>
        <v>8294.08</v>
      </c>
      <c r="P33" s="17">
        <v>56705.919999999998</v>
      </c>
    </row>
    <row r="34" spans="1:18" s="21" customFormat="1" ht="20.25" customHeight="1" x14ac:dyDescent="0.25">
      <c r="A34" s="12">
        <v>29</v>
      </c>
      <c r="B34" s="13" t="s">
        <v>43</v>
      </c>
      <c r="C34" s="13" t="s">
        <v>47</v>
      </c>
      <c r="D34" s="22" t="s">
        <v>30</v>
      </c>
      <c r="E34" s="23">
        <v>65000</v>
      </c>
      <c r="F34" s="23">
        <v>1865.5</v>
      </c>
      <c r="G34" s="23">
        <v>1976</v>
      </c>
      <c r="H34" s="28"/>
      <c r="I34" s="17">
        <f>+E34-(F34+G34+H34)</f>
        <v>61158.5</v>
      </c>
      <c r="J34" s="17">
        <v>4427.58</v>
      </c>
      <c r="K34" s="28"/>
      <c r="L34" s="28">
        <v>25</v>
      </c>
      <c r="M34" s="28"/>
      <c r="N34" s="17">
        <v>25</v>
      </c>
      <c r="O34" s="17">
        <f>+F34+G34+J34+N34</f>
        <v>8294.08</v>
      </c>
      <c r="P34" s="32">
        <f t="shared" si="12"/>
        <v>56705.919999999998</v>
      </c>
    </row>
    <row r="35" spans="1:18" s="21" customFormat="1" ht="20.25" customHeight="1" x14ac:dyDescent="0.25">
      <c r="A35" s="12">
        <v>30</v>
      </c>
      <c r="B35" s="13" t="s">
        <v>43</v>
      </c>
      <c r="C35" s="13" t="s">
        <v>47</v>
      </c>
      <c r="D35" s="22" t="s">
        <v>20</v>
      </c>
      <c r="E35" s="23">
        <v>58000</v>
      </c>
      <c r="F35" s="28">
        <v>1664.6</v>
      </c>
      <c r="G35" s="28">
        <v>1763.2</v>
      </c>
      <c r="H35" s="28"/>
      <c r="I35" s="17">
        <f t="shared" ref="I35:I36" si="13">+E35-(F35+G35+H35)</f>
        <v>54572.2</v>
      </c>
      <c r="J35" s="17">
        <v>3110.32</v>
      </c>
      <c r="K35" s="28"/>
      <c r="L35" s="28">
        <v>25</v>
      </c>
      <c r="M35" s="28"/>
      <c r="N35" s="17">
        <v>25</v>
      </c>
      <c r="O35" s="17">
        <f>+F35+G35+J35+N35</f>
        <v>6563.1200000000008</v>
      </c>
      <c r="P35" s="17">
        <v>51436.88</v>
      </c>
    </row>
    <row r="36" spans="1:18" s="21" customFormat="1" ht="20.25" customHeight="1" x14ac:dyDescent="0.25">
      <c r="A36" s="12">
        <v>31</v>
      </c>
      <c r="B36" s="13" t="s">
        <v>43</v>
      </c>
      <c r="C36" s="13" t="s">
        <v>48</v>
      </c>
      <c r="D36" s="24" t="s">
        <v>20</v>
      </c>
      <c r="E36" s="23">
        <v>38000</v>
      </c>
      <c r="F36" s="16">
        <f>IF(E36&gt;=[1]Datos!$D$14,([1]Datos!$D$14*[1]Datos!$C$14),IF(E36&lt;=[1]Datos!$D$14,(E36*[1]Datos!$C$14)))</f>
        <v>1090.5999999999999</v>
      </c>
      <c r="G36" s="16">
        <f>IF(E36&gt;=[1]Datos!$D$15,([1]Datos!$D$15*[1]Datos!$C$15),IF(E36&lt;=[1]Datos!$D$15,(E36*[1]Datos!$C$15)))</f>
        <v>1155.2</v>
      </c>
      <c r="H36" s="26"/>
      <c r="I36" s="17">
        <f t="shared" si="13"/>
        <v>35754.199999999997</v>
      </c>
      <c r="J36" s="17">
        <f>IF(I36&lt;=[1]Datos!$G$7,"0",IF(I36&lt;=[1]Datos!$G$8,(I36-[1]Datos!$F$8)*[1]Datos!$I$6,IF(I36&lt;=[1]Datos!$G$9,[1]Datos!$I$8+(I36-[1]Datos!$F$9)*[1]Datos!$J$6,IF(I36&gt;=[1]Datos!$F$10,([1]Datos!$I$8+[1]Datos!$J$8)+(I36-[1]Datos!$F$10)*[1]Datos!$K$6))))</f>
        <v>160.37849999999926</v>
      </c>
      <c r="K36" s="27"/>
      <c r="L36" s="28">
        <v>25</v>
      </c>
      <c r="M36" s="28"/>
      <c r="N36" s="17">
        <v>25</v>
      </c>
      <c r="O36" s="17">
        <f>+F36+G36+J36+N36</f>
        <v>2431.1784999999995</v>
      </c>
      <c r="P36" s="17">
        <f>+E36-O36</f>
        <v>35568.821499999998</v>
      </c>
    </row>
    <row r="37" spans="1:18" s="21" customFormat="1" ht="20.25" customHeight="1" x14ac:dyDescent="0.25">
      <c r="A37" s="12">
        <v>32</v>
      </c>
      <c r="B37" s="13" t="s">
        <v>49</v>
      </c>
      <c r="C37" s="13" t="s">
        <v>50</v>
      </c>
      <c r="D37" s="22" t="s">
        <v>30</v>
      </c>
      <c r="E37" s="23">
        <v>115000</v>
      </c>
      <c r="F37" s="28">
        <f>IF(E37&gt;=[1]Datos!$D$14,([1]Datos!$D$14*[1]Datos!$C$14),IF(E37&lt;=[1]Datos!$D$14,(E37*[1]Datos!$C$14)))</f>
        <v>3300.5</v>
      </c>
      <c r="G37" s="28">
        <f>IF(E37&gt;=[1]Datos!$D$15,([1]Datos!$D$15*[1]Datos!$C$15),IF(E37&lt;=[1]Datos!$D$15,(E37*[1]Datos!$C$15)))</f>
        <v>3496</v>
      </c>
      <c r="H37" s="26"/>
      <c r="I37" s="17">
        <f>+E37-(F37+G37+H37)</f>
        <v>108203.5</v>
      </c>
      <c r="J37" s="17">
        <f>IF(I37&lt;=[1]Datos!$G$7,"0",IF(I37&lt;=[1]Datos!$G$8,(I37-[1]Datos!$F$8)*[1]Datos!$I$6,IF(I37&lt;=[1]Datos!$G$9,[1]Datos!$I$8+(I37-[1]Datos!$F$9)*[1]Datos!$J$6,IF(I37&gt;=[1]Datos!$F$10,([1]Datos!$I$8+[1]Datos!$J$8)+(I37-[1]Datos!$F$10)*[1]Datos!$K$6))))</f>
        <v>15633.735666666667</v>
      </c>
      <c r="K37" s="31"/>
      <c r="L37" s="28">
        <v>25</v>
      </c>
      <c r="M37" s="28"/>
      <c r="N37" s="17">
        <f>+H37+K37+L37</f>
        <v>25</v>
      </c>
      <c r="O37" s="17">
        <v>22455.24</v>
      </c>
      <c r="P37" s="17">
        <f t="shared" ref="P37" si="14">+E37-O37</f>
        <v>92544.76</v>
      </c>
    </row>
    <row r="38" spans="1:18" s="21" customFormat="1" ht="20.25" customHeight="1" x14ac:dyDescent="0.25">
      <c r="A38" s="12">
        <v>33</v>
      </c>
      <c r="B38" s="13" t="s">
        <v>51</v>
      </c>
      <c r="C38" s="13" t="s">
        <v>52</v>
      </c>
      <c r="D38" s="22" t="s">
        <v>20</v>
      </c>
      <c r="E38" s="23">
        <v>60000</v>
      </c>
      <c r="F38" s="28">
        <v>1722</v>
      </c>
      <c r="G38" s="28">
        <v>1824</v>
      </c>
      <c r="H38" s="28"/>
      <c r="I38" s="17">
        <f>+E38-(F38+G38+H38)</f>
        <v>56454</v>
      </c>
      <c r="J38" s="17">
        <v>3486.68</v>
      </c>
      <c r="K38" s="28"/>
      <c r="L38" s="28">
        <v>25</v>
      </c>
      <c r="M38" s="28"/>
      <c r="N38" s="17">
        <f>+K38+L38</f>
        <v>25</v>
      </c>
      <c r="O38" s="17">
        <f>+F38+G38+J38+N38</f>
        <v>7057.68</v>
      </c>
      <c r="P38" s="17">
        <f>+E38-O38</f>
        <v>52942.32</v>
      </c>
    </row>
    <row r="39" spans="1:18" s="21" customFormat="1" ht="20.25" customHeight="1" thickBot="1" x14ac:dyDescent="0.3">
      <c r="A39" s="12">
        <v>34</v>
      </c>
      <c r="B39" s="13" t="s">
        <v>53</v>
      </c>
      <c r="C39" s="13" t="s">
        <v>46</v>
      </c>
      <c r="D39" s="22" t="s">
        <v>20</v>
      </c>
      <c r="E39" s="23">
        <v>71000</v>
      </c>
      <c r="F39" s="28">
        <v>2037.7</v>
      </c>
      <c r="G39" s="28">
        <v>2158.4</v>
      </c>
      <c r="H39" s="28"/>
      <c r="I39" s="17">
        <f t="shared" ref="I39" si="15">+E39-(F39+G39+H39)</f>
        <v>66803.899999999994</v>
      </c>
      <c r="J39" s="17">
        <v>5556.66</v>
      </c>
      <c r="K39" s="28"/>
      <c r="L39" s="28">
        <v>25</v>
      </c>
      <c r="M39" s="28"/>
      <c r="N39" s="17">
        <f>+K39+L39</f>
        <v>25</v>
      </c>
      <c r="O39" s="17">
        <f>+F39+G39+J39+N39</f>
        <v>9777.76</v>
      </c>
      <c r="P39" s="17">
        <f>+E39-O39</f>
        <v>61222.239999999998</v>
      </c>
    </row>
    <row r="40" spans="1:18" s="21" customFormat="1" ht="20.25" customHeight="1" thickBot="1" x14ac:dyDescent="0.3">
      <c r="A40" s="33" t="s">
        <v>54</v>
      </c>
      <c r="B40" s="34"/>
      <c r="C40" s="35"/>
      <c r="D40" s="36"/>
      <c r="E40" s="37">
        <f t="shared" ref="E40:J40" si="16">SUM(E6:E39)</f>
        <v>1880500</v>
      </c>
      <c r="F40" s="38">
        <f t="shared" si="16"/>
        <v>53970.353428999981</v>
      </c>
      <c r="G40" s="39">
        <f t="shared" si="16"/>
        <v>53446.99676799999</v>
      </c>
      <c r="H40" s="38">
        <f t="shared" si="16"/>
        <v>10587.150000000001</v>
      </c>
      <c r="I40" s="39">
        <f t="shared" si="16"/>
        <v>1762495.4998029994</v>
      </c>
      <c r="J40" s="38">
        <f t="shared" si="16"/>
        <v>146836.46549999999</v>
      </c>
      <c r="K40" s="39">
        <f t="shared" ref="K40:M40" si="17">SUM(K7:K39)</f>
        <v>0</v>
      </c>
      <c r="L40" s="38">
        <f t="shared" si="17"/>
        <v>825</v>
      </c>
      <c r="M40" s="38">
        <f t="shared" si="17"/>
        <v>0</v>
      </c>
      <c r="N40" s="38">
        <f>SUM(N6:N39)</f>
        <v>11437.150000000001</v>
      </c>
      <c r="O40" s="38">
        <f>SUM(O6:O39)</f>
        <v>265690.9786969999</v>
      </c>
      <c r="P40" s="38">
        <f>SUM(P6:P39)</f>
        <v>1614809.0213029995</v>
      </c>
    </row>
    <row r="41" spans="1:18" s="21" customFormat="1" ht="20.25" customHeight="1" x14ac:dyDescent="0.25">
      <c r="A41" s="40"/>
      <c r="B41" s="40"/>
      <c r="C41" s="40"/>
      <c r="D41" s="40"/>
      <c r="E41" s="41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</row>
    <row r="42" spans="1:18" s="21" customFormat="1" ht="20.25" customHeight="1" x14ac:dyDescent="0.25">
      <c r="A42" s="40"/>
      <c r="B42" s="40"/>
      <c r="C42" s="40"/>
      <c r="D42" s="40"/>
      <c r="E42" s="41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</row>
    <row r="43" spans="1:18" s="21" customFormat="1" x14ac:dyDescent="0.25">
      <c r="A43" s="40"/>
      <c r="B43" s="40"/>
      <c r="C43" s="40"/>
      <c r="D43" s="40"/>
      <c r="E43" s="41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</row>
    <row r="44" spans="1:18" s="21" customFormat="1" x14ac:dyDescent="0.25">
      <c r="A44" s="40"/>
      <c r="B44" s="40"/>
      <c r="C44" s="40"/>
      <c r="D44" s="40"/>
      <c r="E44" s="41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</row>
    <row r="45" spans="1:18" s="21" customFormat="1" x14ac:dyDescent="0.25">
      <c r="A45" s="40"/>
      <c r="B45" s="40"/>
      <c r="C45" s="40"/>
      <c r="D45" s="40"/>
      <c r="E45" s="41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</row>
    <row r="46" spans="1:18" s="47" customFormat="1" ht="18.75" x14ac:dyDescent="0.3">
      <c r="A46" s="43"/>
      <c r="B46" s="44" t="s">
        <v>55</v>
      </c>
      <c r="C46" s="45"/>
      <c r="D46" s="46" t="s">
        <v>56</v>
      </c>
      <c r="E46" s="46"/>
      <c r="F46" s="46"/>
      <c r="G46" s="46"/>
      <c r="H46" s="46"/>
      <c r="I46" s="45"/>
      <c r="J46" s="45"/>
      <c r="K46" s="45"/>
      <c r="L46" s="46" t="s">
        <v>57</v>
      </c>
      <c r="M46" s="46"/>
      <c r="N46" s="46"/>
    </row>
    <row r="47" spans="1:18" customFormat="1" x14ac:dyDescent="0.25">
      <c r="A47" s="3"/>
      <c r="B47" s="3"/>
      <c r="C47" s="3"/>
      <c r="D47" s="48"/>
      <c r="E47" s="48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</row>
    <row r="48" spans="1:18" s="47" customFormat="1" ht="18.75" x14ac:dyDescent="0.3">
      <c r="A48" s="49"/>
      <c r="B48" s="45"/>
      <c r="C48" s="45"/>
      <c r="D48" s="46"/>
      <c r="E48" s="46"/>
      <c r="F48" s="46"/>
      <c r="G48" s="46"/>
      <c r="H48" s="45"/>
      <c r="I48" s="45"/>
      <c r="J48" s="45"/>
      <c r="K48" s="45"/>
      <c r="L48" s="45"/>
      <c r="M48" s="45"/>
      <c r="N48" s="45"/>
    </row>
    <row r="49" spans="1:15" s="45" customFormat="1" ht="18.75" x14ac:dyDescent="0.3">
      <c r="A49" s="49"/>
      <c r="B49" s="50" t="s">
        <v>58</v>
      </c>
      <c r="C49" s="51"/>
      <c r="D49" s="52" t="s">
        <v>59</v>
      </c>
      <c r="E49" s="52"/>
      <c r="F49" s="52"/>
      <c r="G49" s="52"/>
      <c r="H49" s="52"/>
      <c r="J49" s="51"/>
      <c r="K49" s="51"/>
      <c r="L49" s="52" t="s">
        <v>60</v>
      </c>
      <c r="M49" s="52"/>
      <c r="N49" s="52"/>
    </row>
    <row r="50" spans="1:15" s="45" customFormat="1" ht="18.75" x14ac:dyDescent="0.3">
      <c r="B50" s="44" t="s">
        <v>61</v>
      </c>
      <c r="D50" s="46" t="s">
        <v>29</v>
      </c>
      <c r="E50" s="46"/>
      <c r="F50" s="46"/>
      <c r="G50" s="46"/>
      <c r="H50" s="46"/>
      <c r="L50" s="46" t="s">
        <v>62</v>
      </c>
      <c r="M50" s="46"/>
      <c r="N50" s="46"/>
    </row>
    <row r="52" spans="1:15" x14ac:dyDescent="0.25">
      <c r="O52" s="2"/>
    </row>
    <row r="53" spans="1:15" x14ac:dyDescent="0.25">
      <c r="O53" s="2"/>
    </row>
    <row r="54" spans="1:15" x14ac:dyDescent="0.25">
      <c r="C54" s="54"/>
      <c r="E54" s="3"/>
      <c r="G54" s="55"/>
      <c r="H54" s="2"/>
      <c r="I54" s="2"/>
      <c r="L54" s="55"/>
      <c r="M54" s="55"/>
      <c r="N54" s="2"/>
    </row>
    <row r="55" spans="1:15" x14ac:dyDescent="0.25">
      <c r="E55" s="3"/>
    </row>
    <row r="56" spans="1:15" x14ac:dyDescent="0.25">
      <c r="E56" s="3"/>
    </row>
    <row r="57" spans="1:15" x14ac:dyDescent="0.25">
      <c r="C57" s="2"/>
      <c r="D57" s="2"/>
    </row>
    <row r="60" spans="1:15" x14ac:dyDescent="0.25">
      <c r="F60" s="56"/>
    </row>
    <row r="61" spans="1:15" x14ac:dyDescent="0.25">
      <c r="F61" s="56"/>
    </row>
    <row r="62" spans="1:15" x14ac:dyDescent="0.25">
      <c r="C62" s="2"/>
      <c r="D62" s="2"/>
    </row>
    <row r="67" spans="3:5" x14ac:dyDescent="0.25">
      <c r="C67" s="57"/>
      <c r="D67" s="57"/>
      <c r="E67" s="58"/>
    </row>
    <row r="74" spans="3:5" x14ac:dyDescent="0.25">
      <c r="E74" s="59"/>
    </row>
    <row r="76" spans="3:5" x14ac:dyDescent="0.25">
      <c r="C76" s="60"/>
      <c r="D76" s="60"/>
      <c r="E76" s="61"/>
    </row>
    <row r="77" spans="3:5" x14ac:dyDescent="0.25">
      <c r="C77" s="60"/>
      <c r="D77" s="60"/>
      <c r="E77" s="61"/>
    </row>
  </sheetData>
  <mergeCells count="10">
    <mergeCell ref="D49:H49"/>
    <mergeCell ref="L49:N49"/>
    <mergeCell ref="D50:H50"/>
    <mergeCell ref="L50:N50"/>
    <mergeCell ref="A2:P2"/>
    <mergeCell ref="A3:P3"/>
    <mergeCell ref="A40:C40"/>
    <mergeCell ref="D46:H46"/>
    <mergeCell ref="L46:N46"/>
    <mergeCell ref="D48:G48"/>
  </mergeCells>
  <printOptions horizontalCentered="1"/>
  <pageMargins left="0.70866141732283505" right="0.70866141732283505" top="0.28999999999999998" bottom="0.17" header="0.31496062992126" footer="0.17"/>
  <pageSetup paperSize="5" scale="5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Fija</vt:lpstr>
      <vt:lpstr>Sheet1</vt:lpstr>
      <vt:lpstr>Fija!Área_de_impresión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Merary Lantigua Cordero</dc:creator>
  <cp:lastModifiedBy>Merary Lantigua Cordero</cp:lastModifiedBy>
  <dcterms:created xsi:type="dcterms:W3CDTF">2015-06-05T18:17:20Z</dcterms:created>
  <dcterms:modified xsi:type="dcterms:W3CDTF">2023-02-03T14:10:32Z</dcterms:modified>
</cp:coreProperties>
</file>